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M172" i="8" s="1"/>
  <c r="F172" i="8"/>
  <c r="G172" i="8"/>
  <c r="H172" i="8"/>
  <c r="I172" i="8"/>
  <c r="J172" i="8"/>
  <c r="K172" i="8"/>
  <c r="L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M174" i="8" s="1"/>
  <c r="F174" i="8"/>
  <c r="G174" i="8"/>
  <c r="H174" i="8"/>
  <c r="I174" i="8"/>
  <c r="J174" i="8"/>
  <c r="K174" i="8"/>
  <c r="L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AA118" i="2" s="1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AC120" i="2" s="1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AB125" i="2" s="1"/>
  <c r="W125" i="2"/>
  <c r="X125" i="2"/>
  <c r="Y125" i="2"/>
  <c r="Z125" i="2"/>
  <c r="AC125" i="2"/>
  <c r="U126" i="2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X128" i="2"/>
  <c r="AA128" i="2" s="1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AA134" i="2" s="1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AA165" i="2" s="1"/>
  <c r="V165" i="2"/>
  <c r="W165" i="2"/>
  <c r="X165" i="2"/>
  <c r="Y165" i="2"/>
  <c r="AB165" i="2" s="1"/>
  <c r="Z165" i="2"/>
  <c r="AC165" i="2"/>
  <c r="U166" i="2"/>
  <c r="V166" i="2"/>
  <c r="AB166" i="2" s="1"/>
  <c r="W166" i="2"/>
  <c r="X166" i="2"/>
  <c r="AA166" i="2" s="1"/>
  <c r="Y166" i="2"/>
  <c r="Z166" i="2"/>
  <c r="AC166" i="2" s="1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X168" i="2"/>
  <c r="AA168" i="2" s="1"/>
  <c r="Y168" i="2"/>
  <c r="Z168" i="2"/>
  <c r="AC168" i="2" s="1"/>
  <c r="U169" i="2"/>
  <c r="V169" i="2"/>
  <c r="W169" i="2"/>
  <c r="AC169" i="2" s="1"/>
  <c r="X169" i="2"/>
  <c r="Y169" i="2"/>
  <c r="AB169" i="2" s="1"/>
  <c r="Z169" i="2"/>
  <c r="AA169" i="2"/>
  <c r="U170" i="2"/>
  <c r="V170" i="2"/>
  <c r="W170" i="2"/>
  <c r="X170" i="2"/>
  <c r="AA170" i="2" s="1"/>
  <c r="Y170" i="2"/>
  <c r="Z170" i="2"/>
  <c r="AC170" i="2" s="1"/>
  <c r="AB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X172" i="2"/>
  <c r="AA172" i="2" s="1"/>
  <c r="Y172" i="2"/>
  <c r="Z172" i="2"/>
  <c r="AB172" i="2"/>
  <c r="AC172" i="2"/>
  <c r="U173" i="2"/>
  <c r="V173" i="2"/>
  <c r="W173" i="2"/>
  <c r="AC173" i="2" s="1"/>
  <c r="X173" i="2"/>
  <c r="Y173" i="2"/>
  <c r="Z173" i="2"/>
  <c r="AA173" i="2"/>
  <c r="AB173" i="2"/>
  <c r="U174" i="2"/>
  <c r="V174" i="2"/>
  <c r="AB174" i="2" s="1"/>
  <c r="W174" i="2"/>
  <c r="AC174" i="2" s="1"/>
  <c r="X174" i="2"/>
  <c r="Y174" i="2"/>
  <c r="Z174" i="2"/>
  <c r="AA174" i="2"/>
  <c r="U175" i="2"/>
  <c r="AA175" i="2" s="1"/>
  <c r="V175" i="2"/>
  <c r="AB175" i="2" s="1"/>
  <c r="W175" i="2"/>
  <c r="X175" i="2"/>
  <c r="Y175" i="2"/>
  <c r="Z175" i="2"/>
  <c r="AC175" i="2"/>
  <c r="U176" i="2"/>
  <c r="AA176" i="2" s="1"/>
  <c r="V176" i="2"/>
  <c r="W176" i="2"/>
  <c r="X176" i="2"/>
  <c r="Y176" i="2"/>
  <c r="Z176" i="2"/>
  <c r="AB176" i="2"/>
  <c r="AC176" i="2"/>
  <c r="U177" i="2"/>
  <c r="V177" i="2"/>
  <c r="W177" i="2"/>
  <c r="AC177" i="2" s="1"/>
  <c r="X177" i="2"/>
  <c r="Y177" i="2"/>
  <c r="Z177" i="2"/>
  <c r="AA177" i="2"/>
  <c r="AB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/>
  <c r="U180" i="2"/>
  <c r="AA180" i="2" s="1"/>
  <c r="V180" i="2"/>
  <c r="W180" i="2"/>
  <c r="X180" i="2"/>
  <c r="Y180" i="2"/>
  <c r="Z180" i="2"/>
  <c r="AB180" i="2"/>
  <c r="AC180" i="2"/>
  <c r="U181" i="2"/>
  <c r="V181" i="2"/>
  <c r="W181" i="2"/>
  <c r="AC181" i="2" s="1"/>
  <c r="X181" i="2"/>
  <c r="Y181" i="2"/>
  <c r="Z181" i="2"/>
  <c r="AA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/>
  <c r="U184" i="2"/>
  <c r="AA184" i="2" s="1"/>
  <c r="V184" i="2"/>
  <c r="W184" i="2"/>
  <c r="X184" i="2"/>
  <c r="Y184" i="2"/>
  <c r="Z184" i="2"/>
  <c r="AB184" i="2"/>
  <c r="AC184" i="2"/>
  <c r="U185" i="2"/>
  <c r="V185" i="2"/>
  <c r="W185" i="2"/>
  <c r="AC185" i="2" s="1"/>
  <c r="X185" i="2"/>
  <c r="Y185" i="2"/>
  <c r="Z185" i="2"/>
  <c r="AA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/>
  <c r="U188" i="2"/>
  <c r="AA188" i="2" s="1"/>
  <c r="V188" i="2"/>
  <c r="W188" i="2"/>
  <c r="X188" i="2"/>
  <c r="Y188" i="2"/>
  <c r="Z188" i="2"/>
  <c r="AB188" i="2"/>
  <c r="AC188" i="2"/>
  <c r="U189" i="2"/>
  <c r="V189" i="2"/>
  <c r="W189" i="2"/>
  <c r="AC189" i="2" s="1"/>
  <c r="X189" i="2"/>
  <c r="Y189" i="2"/>
  <c r="Z189" i="2"/>
  <c r="AA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/>
  <c r="U192" i="2"/>
  <c r="AA192" i="2" s="1"/>
  <c r="V192" i="2"/>
  <c r="W192" i="2"/>
  <c r="X192" i="2"/>
  <c r="Y192" i="2"/>
  <c r="Z192" i="2"/>
  <c r="AB192" i="2"/>
  <c r="AC192" i="2"/>
  <c r="U193" i="2"/>
  <c r="V193" i="2"/>
  <c r="W193" i="2"/>
  <c r="AC193" i="2" s="1"/>
  <c r="X193" i="2"/>
  <c r="Y193" i="2"/>
  <c r="Z193" i="2"/>
  <c r="AA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/>
  <c r="U196" i="2"/>
  <c r="AA196" i="2" s="1"/>
  <c r="V196" i="2"/>
  <c r="W196" i="2"/>
  <c r="X196" i="2"/>
  <c r="Y196" i="2"/>
  <c r="Z196" i="2"/>
  <c r="AB196" i="2"/>
  <c r="AC196" i="2"/>
  <c r="U197" i="2"/>
  <c r="V197" i="2"/>
  <c r="W197" i="2"/>
  <c r="AC197" i="2" s="1"/>
  <c r="X197" i="2"/>
  <c r="Y197" i="2"/>
  <c r="Z197" i="2"/>
  <c r="AA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/>
  <c r="U200" i="2"/>
  <c r="AA200" i="2" s="1"/>
  <c r="V200" i="2"/>
  <c r="W200" i="2"/>
  <c r="X200" i="2"/>
  <c r="Y200" i="2"/>
  <c r="Z200" i="2"/>
  <c r="AB200" i="2"/>
  <c r="AC200" i="2"/>
  <c r="U201" i="2"/>
  <c r="V201" i="2"/>
  <c r="W201" i="2"/>
  <c r="AC201" i="2" s="1"/>
  <c r="X201" i="2"/>
  <c r="Y201" i="2"/>
  <c r="Z201" i="2"/>
  <c r="AA201" i="2"/>
  <c r="AB201" i="2"/>
  <c r="U202" i="2"/>
  <c r="V202" i="2"/>
  <c r="AB202" i="2" s="1"/>
  <c r="W202" i="2"/>
  <c r="AC202" i="2" s="1"/>
  <c r="X202" i="2"/>
  <c r="Y202" i="2"/>
  <c r="Z202" i="2"/>
  <c r="AA202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AA126" i="2" l="1"/>
  <c r="AA130" i="2"/>
  <c r="AB121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41" i="9" l="1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116" i="4" l="1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160" i="4" l="1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5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41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6" i="10"/>
  <c r="D240" i="10"/>
  <c r="D238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" i="10"/>
  <c r="D3" i="10"/>
  <c r="D2" i="3"/>
  <c r="D3" i="3"/>
  <c r="D132" i="3"/>
  <c r="D141" i="3"/>
  <c r="D85" i="3"/>
  <c r="D84" i="3"/>
  <c r="D182" i="3"/>
  <c r="D115" i="3"/>
  <c r="D194" i="3"/>
  <c r="D172" i="3"/>
  <c r="D104" i="3"/>
  <c r="D179" i="3"/>
  <c r="D112" i="3"/>
  <c r="D159" i="3"/>
  <c r="D152" i="3"/>
  <c r="D98" i="3"/>
  <c r="D169" i="3"/>
  <c r="D117" i="3"/>
  <c r="D108" i="3"/>
  <c r="D133" i="3"/>
  <c r="D83" i="3"/>
  <c r="D62" i="3"/>
  <c r="D146" i="3"/>
  <c r="D79" i="3"/>
  <c r="D71" i="3"/>
  <c r="D181" i="3"/>
  <c r="D168" i="3"/>
  <c r="D89" i="3"/>
  <c r="D143" i="3"/>
  <c r="D116" i="3"/>
  <c r="D57" i="3"/>
  <c r="D92" i="3"/>
  <c r="D170" i="3"/>
  <c r="D80" i="3"/>
  <c r="D139" i="3"/>
  <c r="D64" i="3"/>
  <c r="D106" i="3"/>
  <c r="D26" i="3"/>
  <c r="D30" i="3"/>
  <c r="D52" i="3"/>
  <c r="D18" i="3"/>
  <c r="D51" i="3"/>
  <c r="D22" i="3"/>
  <c r="D34" i="3"/>
  <c r="D45" i="3"/>
  <c r="D9" i="3"/>
  <c r="D19" i="3"/>
  <c r="D5" i="3"/>
  <c r="D39" i="3"/>
  <c r="D44" i="3"/>
  <c r="D217" i="3"/>
  <c r="D212" i="3"/>
  <c r="D224" i="3"/>
  <c r="D228" i="3"/>
  <c r="D204" i="3"/>
  <c r="D210" i="3"/>
  <c r="D203" i="3"/>
  <c r="D227" i="3"/>
  <c r="D209" i="3"/>
  <c r="D100" i="3"/>
  <c r="D173" i="3"/>
  <c r="D82" i="3"/>
  <c r="D123" i="3"/>
  <c r="D109" i="3"/>
  <c r="D187" i="3"/>
  <c r="D73" i="3"/>
  <c r="D127" i="3"/>
  <c r="D61" i="3"/>
  <c r="D111" i="3"/>
  <c r="D88" i="3"/>
  <c r="D93" i="3"/>
  <c r="D110" i="3"/>
  <c r="D157" i="3"/>
  <c r="D189" i="3"/>
  <c r="D96" i="3"/>
  <c r="D158" i="3"/>
  <c r="D78" i="3"/>
  <c r="D128" i="3"/>
  <c r="D145" i="3"/>
  <c r="D190" i="3"/>
  <c r="D70" i="3"/>
  <c r="D126" i="3"/>
  <c r="D192" i="3"/>
  <c r="D121" i="3"/>
  <c r="D147" i="3"/>
  <c r="D175" i="3"/>
  <c r="D76" i="3"/>
  <c r="D91" i="3"/>
  <c r="D195" i="3"/>
  <c r="D149" i="3"/>
  <c r="D95" i="3"/>
  <c r="D125" i="3"/>
  <c r="D130" i="3"/>
  <c r="D54" i="3"/>
  <c r="D32" i="3"/>
  <c r="D38" i="3"/>
  <c r="D46" i="3"/>
  <c r="D15" i="3"/>
  <c r="D4" i="3"/>
  <c r="D48" i="3"/>
  <c r="D42" i="3"/>
  <c r="D25" i="3"/>
  <c r="D47" i="3"/>
  <c r="D14" i="3"/>
  <c r="D28" i="3"/>
  <c r="D27" i="3"/>
  <c r="D213" i="3"/>
  <c r="D221" i="3"/>
  <c r="D202" i="3"/>
  <c r="D230" i="3"/>
  <c r="D219" i="3"/>
  <c r="D211" i="3"/>
  <c r="D196" i="3"/>
  <c r="D226" i="3"/>
  <c r="D200" i="3"/>
  <c r="D165" i="3"/>
  <c r="D107" i="3"/>
  <c r="D167" i="3"/>
  <c r="D67" i="3"/>
  <c r="D58" i="3"/>
  <c r="D151" i="3"/>
  <c r="D150" i="3"/>
  <c r="D72" i="3"/>
  <c r="D124" i="3"/>
  <c r="D174" i="3"/>
  <c r="D148" i="3"/>
  <c r="D60" i="3"/>
  <c r="D137" i="3"/>
  <c r="D74" i="3"/>
  <c r="D164" i="3"/>
  <c r="D134" i="3"/>
  <c r="D86" i="3"/>
  <c r="D68" i="3"/>
  <c r="D87" i="3"/>
  <c r="D90" i="3"/>
  <c r="D66" i="3"/>
  <c r="D94" i="3"/>
  <c r="D160" i="3"/>
  <c r="D166" i="3"/>
  <c r="D188" i="3"/>
  <c r="D99" i="3"/>
  <c r="D176" i="3"/>
  <c r="D69" i="3"/>
  <c r="D103" i="3"/>
  <c r="D193" i="3"/>
  <c r="D180" i="3"/>
  <c r="D177" i="3"/>
  <c r="D183" i="3"/>
  <c r="D155" i="3"/>
  <c r="D186" i="3"/>
  <c r="D40" i="3"/>
  <c r="D37" i="3"/>
  <c r="D23" i="3"/>
  <c r="D16" i="3"/>
  <c r="D29" i="3"/>
  <c r="D20" i="3"/>
  <c r="D13" i="3"/>
  <c r="D31" i="3"/>
  <c r="D11" i="3"/>
  <c r="D17" i="3"/>
  <c r="D7" i="3"/>
  <c r="D43" i="3"/>
  <c r="D55" i="3"/>
  <c r="D218" i="3"/>
  <c r="D206" i="3"/>
  <c r="D199" i="3"/>
  <c r="D223" i="3"/>
  <c r="D208" i="3"/>
  <c r="D229" i="3"/>
  <c r="D198" i="3"/>
  <c r="D214" i="3"/>
  <c r="D215" i="3"/>
  <c r="D75" i="3"/>
  <c r="D97" i="3"/>
  <c r="D135" i="3"/>
  <c r="D131" i="3"/>
  <c r="D184" i="3"/>
  <c r="D140" i="3"/>
  <c r="D56" i="3"/>
  <c r="D163" i="3"/>
  <c r="D136" i="3"/>
  <c r="D81" i="3"/>
  <c r="D171" i="3"/>
  <c r="D162" i="3"/>
  <c r="D118" i="3"/>
  <c r="D185" i="3"/>
  <c r="D105" i="3"/>
  <c r="D144" i="3"/>
  <c r="D102" i="3"/>
  <c r="D178" i="3"/>
  <c r="D114" i="3"/>
  <c r="D129" i="3"/>
  <c r="D156" i="3"/>
  <c r="D119" i="3"/>
  <c r="D122" i="3"/>
  <c r="D161" i="3"/>
  <c r="D113" i="3"/>
  <c r="D154" i="3"/>
  <c r="D191" i="3"/>
  <c r="D101" i="3"/>
  <c r="D120" i="3"/>
  <c r="D77" i="3"/>
  <c r="D138" i="3"/>
  <c r="D142" i="3"/>
  <c r="D65" i="3"/>
  <c r="D153" i="3"/>
  <c r="D63" i="3"/>
  <c r="D59" i="3"/>
  <c r="D6" i="3"/>
  <c r="D33" i="3"/>
  <c r="D10" i="3"/>
  <c r="D50" i="3"/>
  <c r="D41" i="3"/>
  <c r="D53" i="3"/>
  <c r="D35" i="3"/>
  <c r="D8" i="3"/>
  <c r="D24" i="3"/>
  <c r="D49" i="3"/>
  <c r="D36" i="3"/>
  <c r="D12" i="3"/>
  <c r="D21" i="3"/>
  <c r="D231" i="3"/>
  <c r="D197" i="3"/>
  <c r="D216" i="3"/>
  <c r="D222" i="3"/>
  <c r="D207" i="3"/>
  <c r="D220" i="3"/>
  <c r="D201" i="3"/>
  <c r="D225" i="3"/>
  <c r="D205" i="3"/>
  <c r="D179" i="10"/>
  <c r="D163" i="10"/>
  <c r="D109" i="10"/>
  <c r="D176" i="10"/>
  <c r="D142" i="10"/>
  <c r="D132" i="10"/>
  <c r="D156" i="10"/>
  <c r="D181" i="10"/>
  <c r="D89" i="10"/>
  <c r="D159" i="10"/>
  <c r="D98" i="10"/>
  <c r="D173" i="10"/>
  <c r="D195" i="10"/>
  <c r="D180" i="10"/>
  <c r="D183" i="10"/>
  <c r="D60" i="10"/>
  <c r="D115" i="10"/>
  <c r="D77" i="10"/>
  <c r="D164" i="10"/>
  <c r="D127" i="10"/>
  <c r="D101" i="10"/>
  <c r="D151" i="10"/>
  <c r="D172" i="10"/>
  <c r="D119" i="10"/>
  <c r="D61" i="10"/>
  <c r="D148" i="10"/>
  <c r="D157" i="10"/>
  <c r="D133" i="10"/>
  <c r="D123" i="10"/>
  <c r="D82" i="10"/>
  <c r="D62" i="10"/>
  <c r="D107" i="10"/>
  <c r="D165" i="10"/>
  <c r="D56" i="10"/>
  <c r="D104" i="10"/>
  <c r="D18" i="10"/>
  <c r="D55" i="10"/>
  <c r="D27" i="10"/>
  <c r="D41" i="10"/>
  <c r="D7" i="10"/>
  <c r="D25" i="10"/>
  <c r="D11" i="10"/>
  <c r="D47" i="10"/>
  <c r="D54" i="10"/>
  <c r="D29" i="10"/>
  <c r="D49" i="10"/>
  <c r="D24" i="10"/>
  <c r="D17" i="10"/>
  <c r="D217" i="10"/>
  <c r="D203" i="10"/>
  <c r="D221" i="10"/>
  <c r="D224" i="10"/>
  <c r="D197" i="10"/>
  <c r="D208" i="10"/>
  <c r="D227" i="10"/>
  <c r="D205" i="10"/>
  <c r="D222" i="10"/>
  <c r="D102" i="10"/>
  <c r="D150" i="10"/>
  <c r="D144" i="10"/>
  <c r="D87" i="10"/>
  <c r="D194" i="10"/>
  <c r="D95" i="10"/>
  <c r="D121" i="10"/>
  <c r="D59" i="10"/>
  <c r="D169" i="10"/>
  <c r="D166" i="10"/>
  <c r="D178" i="10"/>
  <c r="D94" i="10"/>
  <c r="D124" i="10"/>
  <c r="D141" i="10"/>
  <c r="D146" i="10"/>
  <c r="D100" i="10"/>
  <c r="D138" i="10"/>
  <c r="D147" i="10"/>
  <c r="D65" i="10"/>
  <c r="D137" i="10"/>
  <c r="D116" i="10"/>
  <c r="D114" i="10"/>
  <c r="D192" i="10"/>
  <c r="D58" i="10"/>
  <c r="D79" i="10"/>
  <c r="D120" i="10"/>
  <c r="D91" i="10"/>
  <c r="D136" i="10"/>
  <c r="D175" i="10"/>
  <c r="D81" i="10"/>
  <c r="D174" i="10"/>
  <c r="D190" i="10"/>
  <c r="D153" i="10"/>
  <c r="D86" i="10"/>
  <c r="D168" i="10"/>
  <c r="D19" i="10"/>
  <c r="D8" i="10"/>
  <c r="D9" i="10"/>
  <c r="D46" i="10"/>
  <c r="D12" i="10"/>
  <c r="D33" i="10"/>
  <c r="D5" i="10"/>
  <c r="D45" i="10"/>
  <c r="D52" i="10"/>
  <c r="D30" i="10"/>
  <c r="D53" i="10"/>
  <c r="D35" i="10"/>
  <c r="D38" i="10"/>
  <c r="D228" i="10"/>
  <c r="D210" i="10"/>
  <c r="D231" i="10"/>
  <c r="D206" i="10"/>
  <c r="D220" i="10"/>
  <c r="D209" i="10"/>
  <c r="D215" i="10"/>
  <c r="D199" i="10"/>
  <c r="D196" i="10"/>
  <c r="D171" i="10"/>
  <c r="D187" i="10"/>
  <c r="D193" i="10"/>
  <c r="D191" i="10"/>
  <c r="D93" i="10"/>
  <c r="D149" i="10"/>
  <c r="D161" i="10"/>
  <c r="D162" i="10"/>
  <c r="D64" i="10"/>
  <c r="D88" i="10"/>
  <c r="D189" i="10"/>
  <c r="D185" i="10"/>
  <c r="D78" i="10"/>
  <c r="D122" i="10"/>
  <c r="D57" i="10"/>
  <c r="D110" i="10"/>
  <c r="D84" i="10"/>
  <c r="D167" i="10"/>
  <c r="D140" i="10"/>
  <c r="D177" i="10"/>
  <c r="D74" i="10"/>
  <c r="D186" i="10"/>
  <c r="D155" i="10"/>
  <c r="D145" i="10"/>
  <c r="D63" i="10"/>
  <c r="D80" i="10"/>
  <c r="D75" i="10"/>
  <c r="D99" i="10"/>
  <c r="D67" i="10"/>
  <c r="D143" i="10"/>
  <c r="D131" i="10"/>
  <c r="D108" i="10"/>
  <c r="D92" i="10"/>
  <c r="D71" i="10"/>
  <c r="D85" i="10"/>
  <c r="D39" i="10"/>
  <c r="D32" i="10"/>
  <c r="D10" i="10"/>
  <c r="D28" i="10"/>
  <c r="D43" i="10"/>
  <c r="D40" i="10"/>
  <c r="D34" i="10"/>
  <c r="D13" i="10"/>
  <c r="D15" i="10"/>
  <c r="D21" i="10"/>
  <c r="D23" i="10"/>
  <c r="D22" i="10"/>
  <c r="D36" i="10"/>
  <c r="D211" i="10"/>
  <c r="D198" i="10"/>
  <c r="D229" i="10"/>
  <c r="D219" i="10"/>
  <c r="D226" i="10"/>
  <c r="D214" i="10"/>
  <c r="D218" i="10"/>
  <c r="D212" i="10"/>
  <c r="D200" i="10"/>
  <c r="D105" i="10"/>
  <c r="D106" i="10"/>
  <c r="D72" i="10"/>
  <c r="D112" i="10"/>
  <c r="D68" i="10"/>
  <c r="D69" i="10"/>
  <c r="D184" i="10"/>
  <c r="D128" i="10"/>
  <c r="D188" i="10"/>
  <c r="D130" i="10"/>
  <c r="D97" i="10"/>
  <c r="D111" i="10"/>
  <c r="D73" i="10"/>
  <c r="D154" i="10"/>
  <c r="D118" i="10"/>
  <c r="D90" i="10"/>
  <c r="D70" i="10"/>
  <c r="D152" i="10"/>
  <c r="D76" i="10"/>
  <c r="D135" i="10"/>
  <c r="D117" i="10"/>
  <c r="D113" i="10"/>
  <c r="D103" i="10"/>
  <c r="D66" i="10"/>
  <c r="D170" i="10"/>
  <c r="D182" i="10"/>
  <c r="D125" i="10"/>
  <c r="D139" i="10"/>
  <c r="D126" i="10"/>
  <c r="D134" i="10"/>
  <c r="D83" i="10"/>
  <c r="D129" i="10"/>
  <c r="D160" i="10"/>
  <c r="D96" i="10"/>
  <c r="D158" i="10"/>
  <c r="D20" i="10"/>
  <c r="D42" i="10"/>
  <c r="D26" i="10"/>
  <c r="D37" i="10"/>
  <c r="D44" i="10"/>
  <c r="D6" i="10"/>
  <c r="D48" i="10"/>
  <c r="D14" i="10"/>
  <c r="D4" i="10"/>
  <c r="D31" i="10"/>
  <c r="D51" i="10"/>
  <c r="D50" i="10"/>
  <c r="D16" i="10"/>
  <c r="D204" i="10"/>
  <c r="D230" i="10"/>
  <c r="D223" i="10"/>
  <c r="D202" i="10"/>
  <c r="D201" i="10"/>
  <c r="D225" i="10"/>
  <c r="D207" i="10"/>
  <c r="D213" i="10"/>
  <c r="D216" i="10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29" i="4" l="1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<sst xmlns="http://schemas.openxmlformats.org/spreadsheetml/2006/main" count="1730" uniqueCount="494">
  <si>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</si>
  <si>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</si>
  <si>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</si>
  <si>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</si>
  <si>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</si>
  <si>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</si>
  <si>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</si>
  <si>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</si>
  <si>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</si>
  <si>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</si>
  <si>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</si>
  <si>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</si>
  <si>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</si>
  <si>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</si>
  <si>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</si>
  <si>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</si>
  <si>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</si>
  <si>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</si>
  <si>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</si>
  <si>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</si>
  <si>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</si>
  <si>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</si>
  <si>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</si>
  <si>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</si>
  <si>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</si>
  <si>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</si>
  <si>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</si>
  <si>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</si>
  <si>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</si>
  <si>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</si>
  <si>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</si>
  <si>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</si>
  <si>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</si>
  <si>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</si>
  <si>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</si>
  <si>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</si>
  <si>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</si>
  <si>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</si>
  <si>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</si>
  <si>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</si>
  <si>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</si>
  <si>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</si>
  <si>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</si>
  <si>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</si>
  <si>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</si>
  <si>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</si>
  <si>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</si>
  <si>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</si>
  <si>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</si>
  <si>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</si>
  <si>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</si>
  <si>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</si>
  <si>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</si>
  <si>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</si>
  <si>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</si>
  <si>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</si>
  <si>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</si>
  <si>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</si>
  <si>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</si>
  <si>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</si>
  <si>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</si>
  <si>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</si>
  <si>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</si>
  <si>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</si>
  <si>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</si>
  <si>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</si>
  <si>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</si>
  <si>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</si>
  <si>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</si>
  <si>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</si>
  <si>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</si>
  <si>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</si>
  <si>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</si>
  <si>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</si>
  <si>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</si>
  <si>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</si>
  <si>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</si>
  <si>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</si>
  <si>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</si>
  <si>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</si>
  <si>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</si>
  <si>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</si>
  <si>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</si>
  <si>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</si>
  <si>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</si>
  <si>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</si>
  <si>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</si>
  <si>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</si>
  <si>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</si>
  <si>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</si>
  <si>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</si>
  <si>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</si>
  <si>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</si>
  <si>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</si>
  <si>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</si>
  <si>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</si>
  <si>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</si>
  <si>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</si>
  <si>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</si>
  <si>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</si>
  <si>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</si>
  <si>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</si>
  <si>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</si>
  <si>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</si>
  <si>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</si>
  <si>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</si>
  <si>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</si>
  <si>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</si>
  <si>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</si>
  <si>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</si>
  <si>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</si>
  <si>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</si>
  <si>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</si>
  <si>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</si>
  <si>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</si>
  <si>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</si>
  <si>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</si>
  <si>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</si>
  <si>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</si>
  <si>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</si>
  <si>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</si>
  <si>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Chesterfield</t>
  </si>
  <si>
    <t>Maidenhead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</si>
  <si>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</si>
  <si>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</si>
  <si>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</si>
  <si>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</si>
  <si>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</si>
  <si>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</si>
  <si>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</si>
  <si>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</si>
  <si>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</si>
  <si>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</si>
  <si>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</si>
  <si>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</si>
  <si>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</si>
  <si>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</si>
  <si>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</si>
  <si>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</si>
  <si>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</si>
  <si>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</si>
  <si>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</si>
  <si>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</si>
  <si>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</si>
  <si>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</si>
  <si>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</si>
  <si>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</si>
  <si>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</si>
  <si>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</si>
  <si>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</si>
  <si>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</si>
  <si>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</si>
  <si>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</si>
  <si>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</si>
  <si>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</si>
  <si>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</si>
  <si>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</si>
  <si>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</si>
  <si>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</si>
  <si>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</si>
  <si>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</si>
  <si>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</si>
  <si>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</si>
  <si>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</si>
  <si>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</si>
  <si>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</si>
  <si>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</si>
  <si>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</si>
  <si>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</si>
  <si>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</si>
  <si>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Beerschot VA</t>
  </si>
  <si>
    <t>Club Brugge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</si>
  <si>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</si>
  <si>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</si>
  <si>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</si>
  <si>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</si>
  <si>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</si>
  <si>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</si>
  <si>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</si>
  <si>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</si>
  <si>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</si>
  <si>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</si>
  <si>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Waregem</t>
  </si>
  <si>
    <t>St Truiden</t>
  </si>
  <si>
    <t>Mechelen</t>
  </si>
  <si>
    <t>Kortrijk</t>
  </si>
  <si>
    <t>Oostende</t>
  </si>
  <si>
    <t>Seraing</t>
  </si>
  <si>
    <t>Oud-Heverlee Leuven</t>
  </si>
  <si>
    <t>Antwerp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</si>
  <si>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</si>
  <si>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</si>
  <si>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</si>
  <si>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</si>
  <si>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</si>
  <si>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</si>
  <si>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</si>
  <si>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</si>
  <si>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</si>
  <si>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</si>
  <si>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</si>
  <si>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</si>
  <si>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</si>
  <si>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</si>
  <si>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</si>
  <si>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</si>
  <si>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</si>
  <si>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</si>
  <si>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</si>
  <si>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</si>
  <si>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Liverpool</t>
  </si>
  <si>
    <t>Watford</t>
  </si>
  <si>
    <t>Brighton</t>
  </si>
  <si>
    <t>Norwich</t>
  </si>
  <si>
    <t>Burnley</t>
  </si>
  <si>
    <t>Man City</t>
  </si>
  <si>
    <t>Chelsea</t>
  </si>
  <si>
    <t>Brentford</t>
  </si>
  <si>
    <t>Leeds</t>
  </si>
  <si>
    <t>Southampton</t>
  </si>
  <si>
    <t>Wolves</t>
  </si>
  <si>
    <t>Aston Villa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</si>
  <si>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</si>
  <si>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</si>
  <si>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</si>
  <si>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</si>
  <si>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</si>
  <si>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</si>
  <si>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</si>
  <si>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</si>
  <si>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</si>
  <si>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</si>
  <si>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</si>
  <si>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</si>
  <si>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</si>
  <si>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</si>
  <si>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</si>
  <si>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</si>
  <si>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</si>
  <si>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</si>
  <si>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</si>
  <si>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</si>
  <si>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</si>
  <si>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</si>
  <si>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</si>
  <si>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</si>
  <si>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</si>
  <si>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</si>
  <si>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</si>
  <si>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</si>
  <si>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</si>
  <si>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</si>
  <si>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</si>
  <si>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</si>
  <si>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</si>
  <si>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</si>
  <si>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</si>
  <si>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</si>
  <si>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</si>
  <si>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</si>
  <si>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</si>
  <si>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</si>
  <si>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</si>
  <si>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</si>
  <si>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</si>
  <si>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</si>
  <si>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</si>
  <si>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</si>
  <si>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</si>
  <si>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</si>
  <si>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</si>
  <si>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</si>
  <si>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</si>
  <si>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</si>
  <si>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</si>
  <si>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</si>
  <si>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</si>
  <si>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</si>
  <si>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</si>
  <si>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</si>
  <si>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</si>
  <si>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Lamia</t>
  </si>
  <si>
    <t>OFI Crete</t>
  </si>
  <si>
    <t>Asteras Tripolis</t>
  </si>
  <si>
    <t>Atromitos</t>
  </si>
  <si>
    <t>Ionikos</t>
  </si>
  <si>
    <t>Volos NFC</t>
  </si>
  <si>
    <t>Apollon</t>
  </si>
  <si>
    <t>Panetolikos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</si>
  <si>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</si>
  <si>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</si>
  <si>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</si>
  <si>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</si>
  <si>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</si>
  <si>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</si>
  <si>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</si>
  <si>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</si>
  <si>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</si>
  <si>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</si>
  <si>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</si>
  <si>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</si>
  <si>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</si>
  <si>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</si>
  <si>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</si>
  <si>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</si>
  <si>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</si>
  <si>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</si>
  <si>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</si>
  <si>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</si>
  <si>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Groningen</t>
  </si>
  <si>
    <t>Ajax</t>
  </si>
  <si>
    <t>Twente</t>
  </si>
  <si>
    <t>PSV Eindhoven</t>
  </si>
  <si>
    <t>AZ Alkmaar</t>
  </si>
  <si>
    <t>Vitesse</t>
  </si>
  <si>
    <t>Waalwijk</t>
  </si>
  <si>
    <t>Utrecht</t>
  </si>
  <si>
    <t>Feyenoord</t>
  </si>
  <si>
    <t>Willem II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</si>
  <si>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</si>
  <si>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</si>
  <si>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</si>
  <si>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</si>
  <si>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</si>
  <si>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</si>
  <si>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</si>
  <si>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</si>
  <si>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Dundee</t>
  </si>
  <si>
    <t>Aberdeen</t>
  </si>
  <si>
    <t>Hibernian</t>
  </si>
  <si>
    <t>Dundee United</t>
  </si>
  <si>
    <t>Motherwell</t>
  </si>
  <si>
    <t>St Mirren</t>
  </si>
  <si>
    <t>Ross County</t>
  </si>
  <si>
    <t>Hearts</t>
  </si>
  <si>
    <t>St Johnstone</t>
  </si>
  <si>
    <t>Livingston</t>
  </si>
  <si>
    <t>Getafe</t>
  </si>
  <si>
    <t>Mallorca</t>
  </si>
  <si>
    <t>Levante</t>
  </si>
  <si>
    <t>Villarreal</t>
  </si>
  <si>
    <t>Celta</t>
  </si>
  <si>
    <t>Real Madrid</t>
  </si>
  <si>
    <t>Ath Madrid</t>
  </si>
  <si>
    <t>Alaves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</si>
  <si>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</si>
  <si>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</si>
  <si>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</si>
  <si>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</si>
  <si>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</si>
  <si>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</si>
  <si>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</si>
  <si>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</si>
  <si>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Standard</t>
  </si>
  <si>
    <t>St. Gilloise</t>
  </si>
  <si>
    <t>Cercle Brugge</t>
  </si>
  <si>
    <t>Gent</t>
  </si>
  <si>
    <t>Anderlecht</t>
  </si>
  <si>
    <t>Charleroi</t>
  </si>
  <si>
    <t>Genk</t>
  </si>
  <si>
    <t>Eupen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</si>
  <si>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</si>
  <si>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</si>
  <si>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</si>
  <si>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</si>
  <si>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</si>
  <si>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</si>
  <si>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</si>
  <si>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</si>
  <si>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</si>
  <si>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</si>
  <si>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</si>
  <si>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Everton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</si>
  <si>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</si>
  <si>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</si>
  <si>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</si>
  <si>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</si>
  <si>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</si>
  <si>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</si>
  <si>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</si>
  <si>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</si>
  <si>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</si>
  <si>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</si>
  <si>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</si>
  <si>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</si>
  <si>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</si>
  <si>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</si>
  <si>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</si>
  <si>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</si>
  <si>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</si>
  <si>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</si>
  <si>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Aris</t>
  </si>
  <si>
    <t>Giannina</t>
  </si>
  <si>
    <t>Panathinaikos</t>
  </si>
  <si>
    <t>AEK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</si>
  <si>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</si>
  <si>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</si>
  <si>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</si>
  <si>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</si>
  <si>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</si>
  <si>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</si>
  <si>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</si>
  <si>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</si>
  <si>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</si>
  <si>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</si>
  <si>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</si>
  <si>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</si>
  <si>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</si>
  <si>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</si>
  <si>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</si>
  <si>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</si>
  <si>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Zwolle</t>
  </si>
  <si>
    <t>Go Ahead Eagles</t>
  </si>
  <si>
    <t>For Sittard</t>
  </si>
  <si>
    <t>Heracles</t>
  </si>
  <si>
    <t>Sparta Rotterdam</t>
  </si>
  <si>
    <t>Heerenveen</t>
  </si>
  <si>
    <t>Cambuur</t>
  </si>
  <si>
    <t>Nijmegen</t>
  </si>
  <si>
    <t>Maritimo</t>
  </si>
  <si>
    <t>Tondela</t>
  </si>
  <si>
    <t>Moreirense</t>
  </si>
  <si>
    <t>Guimaraes</t>
  </si>
  <si>
    <t>Sp Lisbon</t>
  </si>
  <si>
    <t>Pacos Ferreira</t>
  </si>
  <si>
    <t>Rangers</t>
  </si>
  <si>
    <t>Celtic</t>
  </si>
  <si>
    <t>Ath Bilbao</t>
  </si>
  <si>
    <t>Elche</t>
  </si>
  <si>
    <t>Betis</t>
  </si>
  <si>
    <t>Osasuna</t>
  </si>
  <si>
    <t>Granada</t>
  </si>
  <si>
    <t>Vallecano</t>
  </si>
  <si>
    <t>Valencia</t>
  </si>
  <si>
    <t>Cadiz</t>
  </si>
  <si>
    <t>Barcelona</t>
  </si>
  <si>
    <t>Sevilla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</si>
  <si>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</si>
  <si>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</si>
  <si>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</si>
  <si>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</si>
  <si>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</si>
  <si>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</si>
  <si>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</si>
  <si>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</si>
  <si>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Crystal Palace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</si>
  <si>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</si>
  <si>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</si>
  <si>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</si>
  <si>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</si>
  <si>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</si>
  <si>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</si>
  <si>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</si>
  <si>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</si>
  <si>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</si>
  <si>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Sociedad</t>
  </si>
  <si>
    <t>Espanol</t>
  </si>
  <si>
    <t>Buyuksehyr</t>
  </si>
  <si>
    <t>Yeni Malatyaspor</t>
  </si>
  <si>
    <t>Hatayspor</t>
  </si>
  <si>
    <t>Ad. Demirspor</t>
  </si>
  <si>
    <t>B1</t>
  </si>
  <si>
    <t>D1</t>
  </si>
  <si>
    <t>D2</t>
  </si>
  <si>
    <t>E1</t>
  </si>
  <si>
    <t>P1</t>
  </si>
  <si>
    <t>E0</t>
  </si>
  <si>
    <t>F1</t>
  </si>
  <si>
    <t>F2</t>
  </si>
  <si>
    <t>G1</t>
  </si>
  <si>
    <t>I1</t>
  </si>
  <si>
    <t>I2</t>
  </si>
  <si>
    <t>N1</t>
  </si>
  <si>
    <t>SC0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</si>
  <si>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</si>
  <si>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</si>
  <si>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</si>
  <si>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</si>
  <si>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</si>
  <si>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</si>
  <si>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</si>
  <si>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</si>
  <si>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Queen of Sth</t>
  </si>
  <si>
    <t>Rotherham</t>
  </si>
  <si>
    <t>Crawley Town</t>
  </si>
  <si>
    <t>Sutton</t>
  </si>
  <si>
    <t>Torquay</t>
  </si>
  <si>
    <t>Weymouth</t>
  </si>
  <si>
    <t>Stockport</t>
  </si>
  <si>
    <t>Inverness C</t>
  </si>
  <si>
    <t>08/04/2022</t>
  </si>
  <si>
    <t>09/04/2022</t>
  </si>
  <si>
    <t>10/04/2022</t>
  </si>
  <si>
    <t>11/04/2022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</si>
</sst>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1.0429171817048493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1.0420112422030368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1.0485981343437822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1.0449698306901456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1.0493967898153296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1.052267086616911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1.0404319501157899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1.0724395508015951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1.043438569981763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1.0533218816775407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1.0998357053786236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1.0688734653100223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1.10665205147588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1.0379105936695237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1.043360692319973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1.0344490471441554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1.0440279853919932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1.042106143326367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1.0540333908812936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1.0511989710920113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1.0512150176064545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1.0369265649091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1.0415257892008067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1.0344490471441554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1.0439811611001015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1.0333163546654354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1.0499964535568072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1.050186013602848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1.0466798766453527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1.0399586640868308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1.0512150176064545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1.0457565564423787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1.0533218816775407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1.0538611122400778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1.0512150176064545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1.0483906463555754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1.0732443093298558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1.06243870990235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1.064224351228114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1.0654583973780449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1.0682468217514451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1.0674111222252509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1.0669478732554383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1.0681458983010155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1.0729832486866209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1.06243870990235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1.0625792095626894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1.078416101440848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1.0688734653100223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1.0747679749614711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1.0743649055710818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1.0633092374354824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1.075028798160458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1.0662939096981978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1.0741047977005509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1.0626247827424988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1.0626247827424988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1.0720588896370926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1.0662939096981978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1.0729832486866209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1.0869608478919779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1.0811284811792439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1.083062374338202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1.0799142849988514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1.0779991982647916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1.0822987946542331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1.0818898476227141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1.0758906966555091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1.0758089270163143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1.0782070806982789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1.0808190774689317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1.0466798766453527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1.0441265060289624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1.0724395508015951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1.0785385620189472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1.075806144761128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1.0717975665577553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1.0785385620189472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1.0776377700712103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1.068727537804758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1.0793776820575507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1.0765255566793932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1.0891021314320362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1.0890483563847753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1.0905834773492293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1.0923137783555916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1.0376740753093197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1.0446618226996724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1.0362637658896696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1.0540333908812936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1.0522559150967761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1.0437075600663159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1.0502085589023142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1.048153965543114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1.0928894576473656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1.0460060256260135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1.0509930436304777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1.0605079846757564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1.0521795989414335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1.0502085589023142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1.0533067630678474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1.0568116952111755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1.0543819242504819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1.0468011795556451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1.0512150176064545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1.0844960009352391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1.0872296910692374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1.0867843482259465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1.0872296910692374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1.0769576152392319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1.0713419446858048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1.0713419446858048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1.0713419446858048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1.0715771327693893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1.0728504070978289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1.0756179121901868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1.0702061023953406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1.0711539295565653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1.0719067123302282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1.0417906511603616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1.0423915204335932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1.0347781293381613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1.0369403410931437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1.0658734026705068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1.0707920252364764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1.0655332071550867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1.0672505015642557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1.0497253316960662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1.0533067630678474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1.0431976029859278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1.0524934496338532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1.0449864577049268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1.068727537804758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1.0865632490538206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1.0911841290451629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1.0720588896370926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1.0750214632810238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1.0674111222252509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1.0958897935483325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1.0423806634244144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1.0376740753093197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1.0505095705164631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1.0562131576327949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1.0510694237812139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1.050186013602848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1.045344963452246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1.0344490471441554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1.0429171817048493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1.0438817895444492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1.0511368361869355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1.0407298027485501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1.0449698306901456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1.0458823332129663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1.042708496600167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1.038506964435719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1.0344490471441554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1.045344963452246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1.0910379084714694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1.0928633837940509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1.0349578533419834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1.0376740753093197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1.0469799548748147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1.045344963452246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1.0429171817048493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1.0451911230503124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1.0420112422030368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1.0538424813225786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1.0502085589023142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1.0475117579190587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1.0510869493716231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1.050186013602848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1.0819025490954048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1.048583109071006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1.0510694237812139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1.0420112422030368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1.0494125025023127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1.0512150176064545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1.050186013602848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1.0424343751332963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1.0424343751332963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1.0456526785031968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1.0428644784088332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1.0470882991581001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1.0515900730267522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1.0696244407207609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1.0626784802592908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1.0675466351235279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1.0675140074300833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1.0656089460421265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1.0487772084693074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1.0502085589023142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1.051738571938915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1.0605174007793741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1.0720588896370926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1.0401197761406094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1.056895036351561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1.0423915204335932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1.0548939488018336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1.0503245504598744</v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1.0248473737543631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4.8888168551906803</v>
      </c>
      <c r="I2" s="6">
        <f>IF('Log_working_3-way'!$D2="","",'True_Odds_Calculator_3-way'!O3/'True_Odds_Calculator_3-way'!B3-1)</f>
        <v>4.9765992503521783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2.5139891792514524E-2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1.0289694733383221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25.910952415996952</v>
      </c>
      <c r="I3" s="6">
        <f>IF('Log_working_3-way'!$D3="","",'True_Odds_Calculator_3-way'!O4/'True_Odds_Calculator_3-way'!B4-1)</f>
        <v>6.3321864978375952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2.9351566482064051E-2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1.0289903306783685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23.76802021428616</v>
      </c>
      <c r="I4" s="6">
        <f>IF('Log_working_3-way'!$D4="","",'True_Odds_Calculator_3-way'!O5/'True_Odds_Calculator_3-way'!B5-1)</f>
        <v>6.1313038570579996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2.9860321676590029E-2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1.0206020861603138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16.868571272629367</v>
      </c>
      <c r="I5" s="6">
        <f>IF('Log_working_3-way'!$D5="","",'True_Odds_Calculator_3-way'!O6/'True_Odds_Calculator_3-way'!B6-1)</f>
        <v>8.9234399834079809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2.2064858852697045E-2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1.0210211510233387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18.321611737387443</v>
      </c>
      <c r="I6" s="6">
        <f>IF('Log_working_3-way'!$D6="","",'True_Odds_Calculator_3-way'!O7/'True_Odds_Calculator_3-way'!B7-1)</f>
        <v>8.9843480509675455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2.2331195152355487E-2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1.0277166850677886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21.903376355701102</v>
      </c>
      <c r="I7" s="6">
        <f>IF('Log_working_3-way'!$D7="","",'True_Odds_Calculator_3-way'!O8/'True_Odds_Calculator_3-way'!B8-1)</f>
        <v>6.934103502290057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2.8883137681055882E-2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1.0336673781720365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32.524415835938321</v>
      </c>
      <c r="I8" s="6">
        <f>IF('Log_working_3-way'!$D8="","",'True_Odds_Calculator_3-way'!O9/'True_Odds_Calculator_3-way'!B9-1)</f>
        <v>5.5025612610984025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3.2145535179583851E-2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1.0424250063612779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6.8592018568837734</v>
      </c>
      <c r="I9" s="6">
        <f>IF('Log_working_3-way'!$D9="","",'True_Odds_Calculator_3-way'!O10/'True_Odds_Calculator_3-way'!B10-1)</f>
        <v>7.5809696060301608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4.4649745224463855E-2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1.0318873274107279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43.459398357210951</v>
      </c>
      <c r="I10" s="6">
        <f>IF('Log_working_3-way'!$D10="","",'True_Odds_Calculator_3-way'!O11/'True_Odds_Calculator_3-way'!B11-1)</f>
        <v>4.0301583761175026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2.686414024703998E-2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1.0263737355948739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15.199791088525981</v>
      </c>
      <c r="I11" s="6">
        <f>IF('Log_working_3-way'!$D11="","",'True_Odds_Calculator_3-way'!O12/'True_Odds_Calculator_3-way'!B12-1)</f>
        <v>8.1496900531519092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2.8391355388242667E-2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1.0747787653934073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13.832214765100673</v>
      </c>
      <c r="I12" s="6">
        <f>IF('Log_working_3-way'!$D12="","",'True_Odds_Calculator_3-way'!O13/'True_Odds_Calculator_3-way'!B13-1)</f>
        <v>7.0191472562179236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7.8733031674208087E-2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1.0442254104495385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22.911034495015016</v>
      </c>
      <c r="I13" s="6">
        <f>IF('Log_working_3-way'!$D13="","",'True_Odds_Calculator_3-way'!O14/'True_Odds_Calculator_3-way'!B14-1)</f>
        <v>5.6585541718631918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4.5542383589133761E-2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1.0643205563633116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75.130634780926059</v>
      </c>
      <c r="I14" s="6">
        <f>IF('Log_working_3-way'!$D14="","",'True_Odds_Calculator_3-way'!O15/'True_Odds_Calculator_3-way'!B15-1)</f>
        <v>-3.5618407329204183E-2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2.8687972492785985E-2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1.0191144023600669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13.949422156776649</v>
      </c>
      <c r="I15" s="6">
        <f>IF('Log_working_3-way'!$D15="","",'True_Odds_Calculator_3-way'!O16/'True_Odds_Calculator_3-way'!B16-1)</f>
        <v>7.6266968139766504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2.0694238377843677E-2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1.0263179991993117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2.8394723790891581</v>
      </c>
      <c r="I16" s="6">
        <f>IF('Log_working_3-way'!$D16="","",'True_Odds_Calculator_3-way'!O17/'True_Odds_Calculator_3-way'!B17-1)</f>
        <v>4.7178468294163158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2.5338770655452203E-2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1.0267700050404109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33.553684960199639</v>
      </c>
      <c r="I17" s="6">
        <f>IF('Log_working_3-way'!$D17="","",'True_Odds_Calculator_3-way'!O18/'True_Odds_Calculator_3-way'!B18-1)</f>
        <v>5.1566829392987197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2.5385253210425507E-2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1.0191944934430712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9.884462637303999</v>
      </c>
      <c r="I18" s="6">
        <f>IF('Log_working_3-way'!$D18="","",'True_Odds_Calculator_3-way'!O19/'True_Odds_Calculator_3-way'!B19-1)</f>
        <v>8.1612344392761553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2.0823120199827239E-2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1.0263681993087883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9.5232880746028936</v>
      </c>
      <c r="I19" s="6">
        <f>IF('Log_working_3-way'!$D19="","",'True_Odds_Calculator_3-way'!O20/'True_Odds_Calculator_3-way'!B20-1)</f>
        <v>6.6735906980060991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2.8256286666551222E-2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1.0296252049248236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29.322334485836997</v>
      </c>
      <c r="I20" s="6">
        <f>IF('Log_working_3-way'!$D20="","",'True_Odds_Calculator_3-way'!O21/'True_Odds_Calculator_3-way'!B21-1)</f>
        <v>5.041989286513787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2.9274714533683577E-2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1.0258887442636269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10.811926147631604</v>
      </c>
      <c r="I21" s="6">
        <f>IF('Log_working_3-way'!$D21="","",'True_Odds_Calculator_3-way'!O22/'True_Odds_Calculator_3-way'!B22-1)</f>
        <v>6.5072264263446575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2.7816259229717755E-2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1.0257560169861624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10.033465255444179</v>
      </c>
      <c r="I22" s="6">
        <f>IF('Log_working_3-way'!$D22="","",'True_Odds_Calculator_3-way'!O23/'True_Odds_Calculator_3-way'!B23-1)</f>
        <v>5.8476590753292834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2.7484240983874031E-2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1.0247877449849971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3.7764196521363909</v>
      </c>
      <c r="I23" s="6">
        <f>IF('Log_working_3-way'!$D23="","",'True_Odds_Calculator_3-way'!O24/'True_Odds_Calculator_3-way'!B24-1)</f>
        <v>5.4488183438522944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2.4756434225151169E-2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1.0242974603079951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34.053456995972965</v>
      </c>
      <c r="I24" s="6">
        <f>IF('Log_working_3-way'!$D24="","",'True_Odds_Calculator_3-way'!O25/'True_Odds_Calculator_3-way'!B25-1)</f>
        <v>5.2657001260098699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2.2907123111777228E-2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1.0232767086441861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4.8672191647384526</v>
      </c>
      <c r="I25" s="6">
        <f>IF('Log_working_3-way'!$D25="","",'True_Odds_Calculator_3-way'!O26/'True_Odds_Calculator_3-way'!B26-1)</f>
        <v>5.908391601396433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2.3875998844709923E-2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1.020047148151795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11.943023969132499</v>
      </c>
      <c r="I26" s="6">
        <f>IF('Log_working_3-way'!$D26="","",'True_Odds_Calculator_3-way'!O27/'True_Odds_Calculator_3-way'!B27-1)</f>
        <v>6.5525940406299785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2.1642278296270856E-2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1.0207319872237792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8.3772816777995462</v>
      </c>
      <c r="I27" s="6">
        <f>IF('Log_working_3-way'!$D27="","",'True_Odds_Calculator_3-way'!O28/'True_Odds_Calculator_3-way'!B28-1)</f>
        <v>6.548784106197135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2.2157909693244271E-2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1.0249312937907047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14.456835644190148</v>
      </c>
      <c r="I28" s="6">
        <f>IF('Log_working_3-way'!$D28="","",'True_Odds_Calculator_3-way'!O29/'True_Odds_Calculator_3-way'!B29-1)</f>
        <v>8.0514955980408196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2.6909018751735569E-2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1.0292937977909757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30.74775090238743</v>
      </c>
      <c r="I29" s="6">
        <f>IF('Log_working_3-way'!$D29="","",'True_Odds_Calculator_3-way'!O30/'True_Odds_Calculator_3-way'!B30-1)</f>
        <v>5.5255098887595331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2.8515730921722771E-2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1.0298993373405043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28.316606140640474</v>
      </c>
      <c r="I30" s="6">
        <f>IF('Log_working_3-way'!$D30="","",'True_Odds_Calculator_3-way'!O31/'True_Odds_Calculator_3-way'!B31-1)</f>
        <v>5.3195235175615325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2.9777815492101123E-2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1.0363604374684185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37.785210386751388</v>
      </c>
      <c r="I31" s="6">
        <f>IF('Log_working_3-way'!$D31="","",'True_Odds_Calculator_3-way'!O32/'True_Odds_Calculator_3-way'!B32-1)</f>
        <v>4.8164767883437971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3.2808193230656535E-2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1.0307295405369747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30.708720315632217</v>
      </c>
      <c r="I32" s="6">
        <f>IF('Log_working_3-way'!$D32="","",'True_Odds_Calculator_3-way'!O33/'True_Odds_Calculator_3-way'!B33-1)</f>
        <v>6.2097911460196205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2.9781741409224294E-2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1.0362533889428458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37.786057314120249</v>
      </c>
      <c r="I33" s="6">
        <f>IF('Log_working_3-way'!$D33="","",'True_Odds_Calculator_3-way'!O34/'True_Odds_Calculator_3-way'!B34-1)</f>
        <v>4.5950393791009736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3.2785640963522322E-2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1.0276878191557095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18.891216422572882</v>
      </c>
      <c r="I34" s="6">
        <f>IF('Log_working_3-way'!$D34="","",'True_Odds_Calculator_3-way'!O35/'True_Odds_Calculator_3-way'!B35-1)</f>
        <v>7.8672693868701646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2.9328766133457806E-2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1.0261077350065746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14.942575340450711</v>
      </c>
      <c r="I35" s="6">
        <f>IF('Log_working_3-way'!$D35="","",'True_Odds_Calculator_3-way'!O36/'True_Odds_Calculator_3-way'!B36-1)</f>
        <v>8.0961346215297763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2.8129014608975877E-2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1.0276154311055457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20.419896312537318</v>
      </c>
      <c r="I36" s="6">
        <f>IF('Log_working_3-way'!$D36="","",'True_Odds_Calculator_3-way'!O37/'True_Odds_Calculator_3-way'!B37-1)</f>
        <v>7.4562375527841329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2.9019083362845199E-2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1.0292462340576254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25.623226954815031</v>
      </c>
      <c r="I37" s="6">
        <f>IF('Log_working_3-way'!$D37="","",'True_Odds_Calculator_3-way'!O38/'True_Odds_Calculator_3-way'!B38-1)</f>
        <v>7.0661905882334946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2.9609571211706376E-2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1.045831790595132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3.7433166404173939</v>
      </c>
      <c r="I38" s="6">
        <f>IF('Log_working_3-way'!$D38="","",'True_Odds_Calculator_3-way'!O39/'True_Odds_Calculator_3-way'!B39-1)</f>
        <v>6.6307684415779855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4.5743565467245118E-2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1.0434190989931214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8.4543227423058891</v>
      </c>
      <c r="I39" s="6">
        <f>IF('Log_working_3-way'!$D39="","",'True_Odds_Calculator_3-way'!O40/'True_Odds_Calculator_3-way'!B40-1)</f>
        <v>6.9860581124740282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4.5960625951688705E-2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1.0427638486475472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8.7653987141005043</v>
      </c>
      <c r="I40" s="6">
        <f>IF('Log_working_3-way'!$D40="","",'True_Odds_Calculator_3-way'!O41/'True_Odds_Calculator_3-way'!B41-1)</f>
        <v>6.6776665138289548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4.5252812977738532E-2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1.0412300901391087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14.827056844404165</v>
      </c>
      <c r="I41" s="6">
        <f>IF('Log_working_3-way'!$D41="","",'True_Odds_Calculator_3-way'!O42/'True_Odds_Calculator_3-way'!B42-1)</f>
        <v>7.1410821341104675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4.4070015790698136E-2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1.043064066995359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8.7014363777749519</v>
      </c>
      <c r="I42" s="6">
        <f>IF('Log_working_3-way'!$D42="","",'True_Odds_Calculator_3-way'!O43/'True_Odds_Calculator_3-way'!B43-1)</f>
        <v>6.4217520123454932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4.5453362886586524E-2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1.0434763985865991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20.691482523525007</v>
      </c>
      <c r="I43" s="6">
        <f>IF('Log_working_3-way'!$D43="","",'True_Odds_Calculator_3-way'!O44/'True_Odds_Calculator_3-way'!B44-1)</f>
        <v>7.0369198007767508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4.537515759279187E-2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1.0411782050968206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13.389737563579114</v>
      </c>
      <c r="I44" s="6">
        <f>IF('Log_working_3-way'!$D44="","",'True_Odds_Calculator_3-way'!O45/'True_Odds_Calculator_3-way'!B45-1)</f>
        <v>6.6867520899941439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4.4017346563185011E-2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1.0471790363420956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3.0986170214118332</v>
      </c>
      <c r="I45" s="6">
        <f>IF('Log_working_3-way'!$D45="","",'True_Odds_Calculator_3-way'!O46/'True_Odds_Calculator_3-way'!B46-1)</f>
        <v>5.8357850260812789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4.584758804707656E-2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1.0447742784799199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4.6067862039391922</v>
      </c>
      <c r="I46" s="6">
        <f>IF('Log_working_3-way'!$D46="","",'True_Odds_Calculator_3-way'!O47/'True_Odds_Calculator_3-way'!B47-1)</f>
        <v>7.0815974514915485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4.5648937844444459E-2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1.0410852460398308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14.206255336631585</v>
      </c>
      <c r="I47" s="6">
        <f>IF('Log_working_3-way'!$D47="","",'True_Odds_Calculator_3-way'!O48/'True_Odds_Calculator_3-way'!B48-1)</f>
        <v>6.392047009746344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4.3831211103299239E-2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1.0556621874305516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39.180203147701249</v>
      </c>
      <c r="I48" s="6">
        <f>IF('Log_working_3-way'!$D48="","",'True_Odds_Calculator_3-way'!O49/'True_Odds_Calculator_3-way'!B49-1)</f>
        <v>4.153670621151341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4.9412976490223137E-2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1.0411427752326123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7.7443390637174865</v>
      </c>
      <c r="I49" s="6">
        <f>IF('Log_working_3-way'!$D49="","",'True_Odds_Calculator_3-way'!O50/'True_Odds_Calculator_3-way'!B50-1)</f>
        <v>8.3558450406245264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4.3799352981600759E-2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1.0453008361782952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4.369570466934527</v>
      </c>
      <c r="I50" s="6">
        <f>IF('Log_working_3-way'!$D50="","",'True_Odds_Calculator_3-way'!O51/'True_Odds_Calculator_3-way'!B51-1)</f>
        <v>6.6305865734109624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4.576848982444881E-2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1.0401931744509865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16.512795937297994</v>
      </c>
      <c r="I51" s="6">
        <f>IF('Log_working_3-way'!$D51="","",'True_Odds_Calculator_3-way'!O52/'True_Odds_Calculator_3-way'!B52-1)</f>
        <v>8.3063019025697447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4.2828274882361184E-2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1.0421832400090019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17.576086498178324</v>
      </c>
      <c r="I52" s="6">
        <f>IF('Log_working_3-way'!$D52="","",'True_Odds_Calculator_3-way'!O53/'True_Odds_Calculator_3-way'!B53-1)</f>
        <v>8.4064244766131502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4.4705932604289567E-2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1.0550275791546559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38.167019221001901</v>
      </c>
      <c r="I53" s="6">
        <f>IF('Log_working_3-way'!$D53="","",'True_Odds_Calculator_3-way'!O54/'True_Odds_Calculator_3-way'!B54-1)</f>
        <v>4.9276284336683371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4.9132358359290862E-2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1.0436553486653337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22.219323921842086</v>
      </c>
      <c r="I54" s="6">
        <f>IF('Log_working_3-way'!$D54="","",'True_Odds_Calculator_3-way'!O55/'True_Odds_Calculator_3-way'!B55-1)</f>
        <v>7.4252315288079522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4.5101218186258896E-2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1.0601187159824603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43.045089608127896</v>
      </c>
      <c r="I55" s="6">
        <f>IF('Log_working_3-way'!$D55="","",'True_Odds_Calculator_3-way'!O56/'True_Odds_Calculator_3-way'!B56-1)</f>
        <v>4.0067878405754742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5.067363056297669E-2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1.0415895247141842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15.21372188456558</v>
      </c>
      <c r="I56" s="6">
        <f>IF('Log_working_3-way'!$D56="","",'True_Odds_Calculator_3-way'!O57/'True_Odds_Calculator_3-way'!B57-1)</f>
        <v>8.4083594261231038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4.4491075460681095E-2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1.0540319971477343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33.96095647689188</v>
      </c>
      <c r="I57" s="6">
        <f>IF('Log_working_3-way'!$D57="","",'True_Odds_Calculator_3-way'!O58/'True_Odds_Calculator_3-way'!B58-1)</f>
        <v>5.1626299949069363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5.0627600710322129E-2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1.0647470663195133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0.85304721515701853</v>
      </c>
      <c r="I58" s="6">
        <f>IF('Log_working_3-way'!$D58="","",'True_Odds_Calculator_3-way'!O59/'True_Odds_Calculator_3-way'!B59-1)</f>
        <v>3.1403924021144283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5.2658423805331811E-2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1.0418955168317556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17.09833457565254</v>
      </c>
      <c r="I59" s="6">
        <f>IF('Log_working_3-way'!$D59="","",'True_Odds_Calculator_3-way'!O60/'True_Odds_Calculator_3-way'!B60-1)</f>
        <v>8.5878254591814134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4.449343686299323E-2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1.0407871995617153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14.964167523759311</v>
      </c>
      <c r="I60" s="6">
        <f>IF('Log_working_3-way'!$D60="","",'True_Odds_Calculator_3-way'!O61/'True_Odds_Calculator_3-way'!B61-1)</f>
        <v>6.9582851415895224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4.3569925568690326E-2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1.0407525681542866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11.577218324239064</v>
      </c>
      <c r="I61" s="6">
        <f>IF('Log_working_3-way'!$D61="","",'True_Odds_Calculator_3-way'!O62/'True_Odds_Calculator_3-way'!B62-1)</f>
        <v>7.6921376748007226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4.3751796738948023E-2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1.0570008391091434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5.0871732696032712</v>
      </c>
      <c r="I62" s="6">
        <f>IF('Log_working_3-way'!$D62="","",'True_Odds_Calculator_3-way'!O63/'True_Odds_Calculator_3-way'!B63-1)</f>
        <v>7.4706195066167087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5.8258809254280397E-2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1.060409350642417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4.2759405356136</v>
      </c>
      <c r="I63" s="6">
        <f>IF('Log_working_3-way'!$D63="","",'True_Odds_Calculator_3-way'!O64/'True_Odds_Calculator_3-way'!B64-1)</f>
        <v>5.4355116204814671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5.9300977938456789E-2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1.0500258747849358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13.15024313124724</v>
      </c>
      <c r="I64" s="6">
        <f>IF('Log_working_3-way'!$D64="","",'True_Odds_Calculator_3-way'!O65/'True_Odds_Calculator_3-way'!B65-1)</f>
        <v>7.9866268353817382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5.3504924008521249E-2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1.0578962952947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4.4916725697003264</v>
      </c>
      <c r="I65" s="6">
        <f>IF('Log_working_3-way'!$D65="","",'True_Odds_Calculator_3-way'!O66/'True_Odds_Calculator_3-way'!B66-1)</f>
        <v>5.5844940394221627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5.7302286011053916E-2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1.0576945482299218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23.839492793630242</v>
      </c>
      <c r="I66" s="6">
        <f>IF('Log_working_3-way'!$D66="","",'True_Odds_Calculator_3-way'!O67/'True_Odds_Calculator_3-way'!B67-1)</f>
        <v>6.8442783635591171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5.8736909623745337E-2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1.0501990869944142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9.6177043450889403</v>
      </c>
      <c r="I67" s="6">
        <f>IF('Log_working_3-way'!$D67="","",'True_Odds_Calculator_3-way'!O68/'True_Odds_Calculator_3-way'!B68-1)</f>
        <v>7.8772305563064879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5.3481698584501691E-2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1.0514504218757781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12.198973838466225</v>
      </c>
      <c r="I68" s="6">
        <f>IF('Log_working_3-way'!$D68="","",'True_Odds_Calculator_3-way'!O69/'True_Odds_Calculator_3-way'!B69-1)</f>
        <v>7.2007188319550028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5.4848874641838741E-2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1.0569015428702671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4.0697060944916048</v>
      </c>
      <c r="I69" s="6">
        <f>IF('Log_working_3-way'!$D69="","",'True_Odds_Calculator_3-way'!O70/'True_Odds_Calculator_3-way'!B70-1)</f>
        <v>6.9952747277109353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5.6938514188856093E-2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1.0630347676645999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3.2711238955088513</v>
      </c>
      <c r="I70" s="6">
        <f>IF('Log_working_3-way'!$D70="","",'True_Odds_Calculator_3-way'!O71/'True_Odds_Calculator_3-way'!B71-1)</f>
        <v>4.9862778681287558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5.9893221450646905E-2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1.0836919967976686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49.847943498937887</v>
      </c>
      <c r="I71" s="6">
        <f>IF('Log_working_3-way'!$D71="","",'True_Odds_Calculator_3-way'!O72/'True_Odds_Calculator_3-way'!B72-1)</f>
        <v>3.5031748438170878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6.3282804067897214E-2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1.0759441719516933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43.7636393549285</v>
      </c>
      <c r="I72" s="6">
        <f>IF('Log_working_3-way'!$D72="","",'True_Odds_Calculator_3-way'!O73/'True_Odds_Calculator_3-way'!B73-1)</f>
        <v>4.6261949500383874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6.252365466958465E-2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1.0251096837253566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3.3424179473883457</v>
      </c>
      <c r="I73" s="6">
        <f>IF('Log_working_3-way'!$D73="","",'True_Odds_Calculator_3-way'!O74/'True_Odds_Calculator_3-way'!B74-1)</f>
        <v>5.8281759661503312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2.4971278135835107E-2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1.0326279814124033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0.45777466023942437</v>
      </c>
      <c r="I74" s="6">
        <f>IF('Log_working_3-way'!$D74="","",'True_Odds_Calculator_3-way'!O75/'True_Odds_Calculator_3-way'!B75-1)</f>
        <v>1.9197208239785342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2.5186776675163669E-2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1.0444043157703882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4.4222964778000859</v>
      </c>
      <c r="I75" s="6">
        <f>IF('Log_working_3-way'!$D75="","",'True_Odds_Calculator_3-way'!O76/'True_Odds_Calculator_3-way'!B76-1)</f>
        <v>7.8906630975231966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4.5485849689796076E-2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1.0523195022395497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29.743835471605514</v>
      </c>
      <c r="I76" s="6">
        <f>IF('Log_working_3-way'!$D76="","",'True_Odds_Calculator_3-way'!O77/'True_Odds_Calculator_3-way'!B77-1)</f>
        <v>8.2421564966222416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5.0066049210280017E-2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1.0402040378870527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13.289712000013051</v>
      </c>
      <c r="I77" s="6">
        <f>IF('Log_working_3-way'!$D77="","",'True_Odds_Calculator_3-way'!O78/'True_Odds_Calculator_3-way'!B78-1)</f>
        <v>10.319754970688532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4.3222621608686396E-2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1.0472787393436547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28.161827840645547</v>
      </c>
      <c r="I78" s="6">
        <f>IF('Log_working_3-way'!$D78="","",'True_Odds_Calculator_3-way'!O79/'True_Odds_Calculator_3-way'!B79-1)</f>
        <v>6.3716870516002233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4.6714182073298138E-2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1.0414990310691357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5.1112634782519946</v>
      </c>
      <c r="I79" s="6">
        <f>IF('Log_working_3-way'!$D79="","",'True_Odds_Calculator_3-way'!O80/'True_Odds_Calculator_3-way'!B80-1)</f>
        <v>9.5776304191517188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4.3466762476790155E-2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1.047850572490173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24.613091796580211</v>
      </c>
      <c r="I80" s="6">
        <f>IF('Log_working_3-way'!$D80="","",'True_Odds_Calculator_3-way'!O81/'True_Odds_Calculator_3-way'!B81-1)</f>
        <v>8.7384076221132858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4.8149848706754206E-2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1.042807924994283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17.564725223522291</v>
      </c>
      <c r="I81" s="6">
        <f>IF('Log_working_3-way'!$D81="","",'True_Odds_Calculator_3-way'!O82/'True_Odds_Calculator_3-way'!B82-1)</f>
        <v>8.6409345028257025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4.5345273660631236E-2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1.0413514169148306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12.429690311855985</v>
      </c>
      <c r="I82" s="6">
        <f>IF('Log_working_3-way'!$D82="","",'True_Odds_Calculator_3-way'!O83/'True_Odds_Calculator_3-way'!B83-1)</f>
        <v>10.623173677498832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4.4507299315250215E-2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1.0477685166973902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29.854917899070344</v>
      </c>
      <c r="I83" s="6">
        <f>IF('Log_working_3-way'!$D83="","",'True_Odds_Calculator_3-way'!O84/'True_Odds_Calculator_3-way'!B84-1)</f>
        <v>6.8469137104096269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4.6285650697270198E-2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1.0517214535444017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7.8145516251082476</v>
      </c>
      <c r="I84" s="6">
        <f>IF('Log_working_3-way'!$D84="","",'True_Odds_Calculator_3-way'!O85/'True_Odds_Calculator_3-way'!B85-1)</f>
        <v>7.6034323018185308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5.4513361331138821E-2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1.0602745732363303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29.149352094366694</v>
      </c>
      <c r="I85" s="6">
        <f>IF('Log_working_3-way'!$D85="","",'True_Odds_Calculator_3-way'!O86/'True_Odds_Calculator_3-way'!B86-1)</f>
        <v>6.6232329203610378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5.8706266373359517E-2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1.057464210808613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24.907591866698432</v>
      </c>
      <c r="I86" s="6">
        <f>IF('Log_working_3-way'!$D86="","",'True_Odds_Calculator_3-way'!O87/'True_Odds_Calculator_3-way'!B87-1)</f>
        <v>6.8493705527745048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5.8050066183641391E-2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1.0523425135979632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16.451257403429626</v>
      </c>
      <c r="I87" s="6">
        <f>IF('Log_working_3-way'!$D87="","",'True_Odds_Calculator_3-way'!O88/'True_Odds_Calculator_3-way'!B88-1)</f>
        <v>8.7326112875451081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5.5507767422560583E-2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1.0213024483091644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22.052524326437393</v>
      </c>
      <c r="I88" s="6">
        <f>IF('Log_working_3-way'!$D88="","",'True_Odds_Calculator_3-way'!O89/'True_Odds_Calculator_3-way'!B89-1)</f>
        <v>6.9403326459744425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2.2226346869911318E-2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1.0377230782632627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51.561952228601946</v>
      </c>
      <c r="I89" s="6">
        <f>IF('Log_working_3-way'!$D89="","",'True_Odds_Calculator_3-way'!O90/'True_Odds_Calculator_3-way'!B90-1)</f>
        <v>2.309411188641977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2.8609890848316333E-2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1.0259802301170033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1.3698290053070439</v>
      </c>
      <c r="I90" s="6">
        <f>IF('Log_working_3-way'!$D90="","",'True_Odds_Calculator_3-way'!O91/'True_Odds_Calculator_3-way'!B91-1)</f>
        <v>4.9549349315249032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2.379483254466308E-2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1.0303274112900895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27.991961513558685</v>
      </c>
      <c r="I91" s="6">
        <f>IF('Log_working_3-way'!$D91="","",'True_Odds_Calculator_3-way'!O92/'True_Odds_Calculator_3-way'!B92-1)</f>
        <v>7.3988909959132076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2.9959673884456972E-2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1.0253495698082284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10.494705594982399</v>
      </c>
      <c r="I92" s="6">
        <f>IF('Log_working_3-way'!$D92="","",'True_Odds_Calculator_3-way'!O93/'True_Odds_Calculator_3-way'!B93-1)</f>
        <v>7.2736203834176631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2.7344663933320135E-2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1.0352156790304141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38.332429644622657</v>
      </c>
      <c r="I93" s="6">
        <f>IF('Log_working_3-way'!$D93="","",'True_Odds_Calculator_3-way'!O94/'True_Odds_Calculator_3-way'!B94-1)</f>
        <v>5.0898176412855678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3.1454133661606765E-2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1.0256852356374513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12.647635624069888</v>
      </c>
      <c r="I94" s="6">
        <f>IF('Log_working_3-way'!$D94="","",'True_Odds_Calculator_3-way'!O95/'True_Odds_Calculator_3-way'!B95-1)</f>
        <v>8.681918379169046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2.7827086293041869E-2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1.0339849928574161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41.032661695109709</v>
      </c>
      <c r="I95" s="6">
        <f>IF('Log_working_3-way'!$D95="","",'True_Odds_Calculator_3-way'!O96/'True_Odds_Calculator_3-way'!B96-1)</f>
        <v>3.7533215982252663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2.9736084533756868E-2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1.0877005307178531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77.373801965578323</v>
      </c>
      <c r="I96" s="6">
        <f>IF('Log_working_3-way'!$D96="","",'True_Odds_Calculator_3-way'!O97/'True_Odds_Calculator_3-way'!B97-1)</f>
        <v>-9.3312813591157839E-2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3.557874300970898E-2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1.0295429469303741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4.8595516902401874</v>
      </c>
      <c r="I97" s="6">
        <f>IF('Log_working_3-way'!$D97="","",'True_Odds_Calculator_3-way'!O98/'True_Odds_Calculator_3-way'!B98-1)</f>
        <v>6.1673328061244446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3.0259888955541214E-2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1.0259750789785689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15.749835925349345</v>
      </c>
      <c r="I98" s="6">
        <f>IF('Log_working_3-way'!$D98="","",'True_Odds_Calculator_3-way'!O99/'True_Odds_Calculator_3-way'!B99-1)</f>
        <v>8.620339586846006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2.791063082769818E-2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1.07373683331937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69.348476535499827</v>
      </c>
      <c r="I99" s="6">
        <f>IF('Log_working_3-way'!$D99="","",'True_Odds_Calculator_3-way'!O100/'True_Odds_Calculator_3-way'!B100-1)</f>
        <v>0.62422043395927962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3.842128074761364E-2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1.0265075819044249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17.067736115871593</v>
      </c>
      <c r="I100" s="6">
        <f>IF('Log_working_3-way'!$D100="","",'True_Odds_Calculator_3-way'!O101/'True_Odds_Calculator_3-way'!B101-1)</f>
        <v>8.9263831283433834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2.8301078427772186E-2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1.0414129891407342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-0.16945088069482261</v>
      </c>
      <c r="I101" s="6">
        <f>IF('Log_working_3-way'!$D101="","",'True_Odds_Calculator_3-way'!O102/'True_Odds_Calculator_3-way'!B102-1)</f>
        <v>2.5618506385856694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3.0346475962823138E-2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1.0305281503065478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28.62856537934864</v>
      </c>
      <c r="I102" s="6">
        <f>IF('Log_working_3-way'!$D102="","",'True_Odds_Calculator_3-way'!O103/'True_Odds_Calculator_3-way'!B103-1)</f>
        <v>6.0902953279243306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3.0225337783623907E-2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1.0648404697380651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73.721373359578337</v>
      </c>
      <c r="I103" s="6">
        <f>IF('Log_working_3-way'!$D103="","",'True_Odds_Calculator_3-way'!O104/'True_Odds_Calculator_3-way'!B104-1)</f>
        <v>0.24546962722454713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2.9782368650298263E-2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1.0266456738367584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18.381059736597503</v>
      </c>
      <c r="I104" s="6">
        <f>IF('Log_working_3-way'!$D104="","",'True_Odds_Calculator_3-way'!O105/'True_Odds_Calculator_3-way'!B105-1)</f>
        <v>7.717272520917895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2.8315644739576484E-2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1.0283189960103252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22.809325917338153</v>
      </c>
      <c r="I105" s="6">
        <f>IF('Log_working_3-way'!$D105="","",'True_Odds_Calculator_3-way'!O106/'True_Odds_Calculator_3-way'!B106-1)</f>
        <v>7.0221605787675578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2.9319407036489054E-2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1.025852168630137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20.060184710616728</v>
      </c>
      <c r="I106" s="6">
        <f>IF('Log_working_3-way'!$D106="","",'True_Odds_Calculator_3-way'!O107/'True_Odds_Calculator_3-way'!B107-1)</f>
        <v>7.9394585697728015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2.7213939613023985E-2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1.0521795417722182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10.108988169161968</v>
      </c>
      <c r="I107" s="6">
        <f>IF('Log_working_3-way'!$D107="","",'True_Odds_Calculator_3-way'!O108/'True_Odds_Calculator_3-way'!B108-1)</f>
        <v>8.4856269753988336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5.5746846452585874E-2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1.0492620975091116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11.201631968275757</v>
      </c>
      <c r="I108" s="6">
        <f>IF('Log_working_3-way'!$D108="","",'True_Odds_Calculator_3-way'!O109/'True_Odds_Calculator_3-way'!B109-1)</f>
        <v>9.1433982020008653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5.286738351254483E-2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1.0667838375940686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34.445507798941783</v>
      </c>
      <c r="I109" s="6">
        <f>IF('Log_working_3-way'!$D109="","",'True_Odds_Calculator_3-way'!O110/'True_Odds_Calculator_3-way'!B110-1)</f>
        <v>5.5562875273082479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6.1851020277850832E-2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1.0533568447460919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19.490220604886986</v>
      </c>
      <c r="I110" s="6">
        <f>IF('Log_working_3-way'!$D110="","",'True_Odds_Calculator_3-way'!O111/'True_Odds_Calculator_3-way'!B111-1)</f>
        <v>8.1350685492544716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5.578733009887471E-2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1.0649704267817992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26.142390290713472</v>
      </c>
      <c r="I111" s="6">
        <f>IF('Log_working_3-way'!$D111="","",'True_Odds_Calculator_3-way'!O112/'True_Odds_Calculator_3-way'!B112-1)</f>
        <v>6.2859314755279936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6.4942159541049316E-2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1.0619309456137487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11.780206740780269</v>
      </c>
      <c r="I112" s="6">
        <f>IF('Log_working_3-way'!$D112="","",'True_Odds_Calculator_3-way'!O113/'True_Odds_Calculator_3-way'!B113-1)</f>
        <v>6.6183729291941127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6.5426608682041199E-2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1.0638335198703965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5.7869516107932908</v>
      </c>
      <c r="I113" s="6">
        <f>IF('Log_working_3-way'!$D113="","",'True_Odds_Calculator_3-way'!O114/'True_Odds_Calculator_3-way'!B114-1)</f>
        <v>6.2469561088581695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6.4729697104759953E-2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1.0603747688540672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12.384042828568246</v>
      </c>
      <c r="I114" s="6">
        <f>IF('Log_working_3-way'!$D114="","",'True_Odds_Calculator_3-way'!O115/'True_Odds_Calculator_3-way'!B115-1)</f>
        <v>6.8058484634554306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6.3949303108375766E-2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1.071834147860097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37.601047475100081</v>
      </c>
      <c r="I115" s="6">
        <f>IF('Log_working_3-way'!$D115="","",'True_Odds_Calculator_3-way'!O116/'True_Odds_Calculator_3-way'!B116-1)</f>
        <v>4.561150427442624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6.4514823638911034E-2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1.1006045587267292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9.4076450058656853</v>
      </c>
      <c r="I116" s="6">
        <f>IF('Log_working_3-way'!$D116="","",'True_Odds_Calculator_3-way'!O117/'True_Odds_Calculator_3-way'!B117-1)</f>
        <v>7.7354394760566869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0.10408751160409224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1.0669029604800848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32.31543013094501</v>
      </c>
      <c r="I117" s="6">
        <f>IF('Log_working_3-way'!$D117="","",'True_Odds_Calculator_3-way'!O118/'True_Odds_Calculator_3-way'!B118-1)</f>
        <v>5.2459792486966723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6.3496369790455587E-2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1.0599826902392704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8.5424478000446076</v>
      </c>
      <c r="I118" s="6">
        <f>IF('Log_working_3-way'!$D118="","",'True_Odds_Calculator_3-way'!O119/'True_Odds_Calculator_3-way'!B119-1)</f>
        <v>6.9046182171241179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6.287186458884042E-2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1.0609589226878184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12.478625211036761</v>
      </c>
      <c r="I119" s="6">
        <f>IF('Log_working_3-way'!$D119="","",'True_Odds_Calculator_3-way'!O120/'True_Odds_Calculator_3-way'!B120-1)</f>
        <v>6.6686225527217804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6.4502164502164394E-2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1.0775310579639901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44.327760026385519</v>
      </c>
      <c r="I120" s="6">
        <f>IF('Log_working_3-way'!$D120="","",'True_Odds_Calculator_3-way'!O121/'True_Odds_Calculator_3-way'!B121-1)</f>
        <v>3.9218272699083618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6.3924372479538416E-2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1.020395834079787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6.6360036088927803</v>
      </c>
      <c r="I121" s="6">
        <f>IF('Log_working_3-way'!$D121="","",'True_Odds_Calculator_3-way'!O122/'True_Odds_Calculator_3-way'!B122-1)</f>
        <v>8.2654273754332266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2.1804525326507562E-2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1.0237836825451407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3.7996160994498327</v>
      </c>
      <c r="I122" s="6">
        <f>IF('Log_working_3-way'!$D122="","",'True_Odds_Calculator_3-way'!O123/'True_Odds_Calculator_3-way'!B123-1)</f>
        <v>7.3465571820747861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2.4331232473539632E-2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1.0210725856244087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16.118756027999211</v>
      </c>
      <c r="I123" s="6">
        <f>IF('Log_working_3-way'!$D123="","",'True_Odds_Calculator_3-way'!O124/'True_Odds_Calculator_3-way'!B124-1)</f>
        <v>7.8181917329522594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2.2661709922459528E-2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1.030925551832742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48.09842094391167</v>
      </c>
      <c r="I124" s="6">
        <f>IF('Log_working_3-way'!$D124="","",'True_Odds_Calculator_3-way'!O125/'True_Odds_Calculator_3-way'!B125-1)</f>
        <v>3.3263189220428044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2.4458215830318819E-2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1.0355060435830667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8.646887980961333</v>
      </c>
      <c r="I125" s="6">
        <f>IF('Log_working_3-way'!$D125="","",'True_Odds_Calculator_3-way'!O126/'True_Odds_Calculator_3-way'!B126-1)</f>
        <v>8.4662950071920964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3.8098585333105506E-2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1.0352728161127154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10.297636730876539</v>
      </c>
      <c r="I126" s="6">
        <f>IF('Log_working_3-way'!$D126="","",'True_Odds_Calculator_3-way'!O127/'True_Odds_Calculator_3-way'!B127-1)</f>
        <v>9.7031299802384154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3.811792733770103E-2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1.0394995835167733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5.831342665924625</v>
      </c>
      <c r="I127" s="6">
        <f>IF('Log_working_3-way'!$D127="","",'True_Odds_Calculator_3-way'!O128/'True_Odds_Calculator_3-way'!B128-1)</f>
        <v>6.7532409155124169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4.0953654188948363E-2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1.0517653126774922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38.805633910529231</v>
      </c>
      <c r="I128" s="6">
        <f>IF('Log_working_3-way'!$D128="","",'True_Odds_Calculator_3-way'!O129/'True_Odds_Calculator_3-way'!B129-1)</f>
        <v>5.2875105502989141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4.5663765753010122E-2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1.0247506676076215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11.973990844667878</v>
      </c>
      <c r="I129" s="6">
        <f>IF('Log_working_3-way'!$D129="","",'True_Odds_Calculator_3-way'!O130/'True_Odds_Calculator_3-way'!B130-1)</f>
        <v>6.5576332947004277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2.6656798135168636E-2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1.0275609206757941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21.039172338605265</v>
      </c>
      <c r="I130" s="6">
        <f>IF('Log_working_3-way'!$D130="","",'True_Odds_Calculator_3-way'!O131/'True_Odds_Calculator_3-way'!B131-1)</f>
        <v>6.1380755145195209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2.8883327062646957E-2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1.0271792011690002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6.5871874403778197</v>
      </c>
      <c r="I131" s="6">
        <f>IF('Log_working_3-way'!$D131="","",'True_Odds_Calculator_3-way'!O132/'True_Odds_Calculator_3-way'!B132-1)</f>
        <v>5.8781426204488962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2.837884318667161E-2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1.0274892006577654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26.528121513736121</v>
      </c>
      <c r="I132" s="6">
        <f>IF('Log_working_3-way'!$D132="","",'True_Odds_Calculator_3-way'!O133/'True_Odds_Calculator_3-way'!B133-1)</f>
        <v>5.2358848055214828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2.779789718098824E-2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1.0262144072823589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8.0429977160707189</v>
      </c>
      <c r="I133" s="6">
        <f>IF('Log_working_3-way'!$D133="","",'True_Odds_Calculator_3-way'!O134/'True_Odds_Calculator_3-way'!B134-1)</f>
        <v>6.5486834078394178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2.787402525835847E-2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1.0550828909713286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40.849548476723641</v>
      </c>
      <c r="I134" s="6">
        <f>IF('Log_working_3-way'!$D134="","",'True_Odds_Calculator_3-way'!O135/'True_Odds_Calculator_3-way'!B135-1)</f>
        <v>3.8842752749625102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4.7985632694385494E-2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1.0698839887335776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51.117420235710689</v>
      </c>
      <c r="I135" s="6">
        <f>IF('Log_working_3-way'!$D135="","",'True_Odds_Calculator_3-way'!O136/'True_Odds_Calculator_3-way'!B136-1)</f>
        <v>2.5127218335644503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5.2808912090349214E-2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1.0877841942807391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60.589698943478133</v>
      </c>
      <c r="I136" s="6">
        <f>IF('Log_working_3-way'!$D136="","",'True_Odds_Calculator_3-way'!O137/'True_Odds_Calculator_3-way'!B137-1)</f>
        <v>1.4165889489402765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5.5962628671174741E-2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1.0668042073182169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0.54033274964704137</v>
      </c>
      <c r="I137" s="6">
        <f>IF('Log_working_3-way'!$D137="","",'True_Odds_Calculator_3-way'!O138/'True_Odds_Calculator_3-way'!B138-1)</f>
        <v>3.4663423786413938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5.3528132884187896E-2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1.0590180440205879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1.1407620382465344</v>
      </c>
      <c r="I138" s="6">
        <f>IF('Log_working_3-way'!$D138="","",'True_Odds_Calculator_3-way'!O139/'True_Odds_Calculator_3-way'!B139-1)</f>
        <v>3.6004177390820544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4.9977366105016685E-2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1.0440362244373795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24.964746745432667</v>
      </c>
      <c r="I139" s="6">
        <f>IF('Log_working_3-way'!$D139="","",'True_Odds_Calculator_3-way'!O140/'True_Odds_Calculator_3-way'!B140-1)</f>
        <v>5.9167275409269111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4.4752578450735214E-2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1.1075469383274585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69.422969110752177</v>
      </c>
      <c r="I140" s="6">
        <f>IF('Log_working_3-way'!$D140="","",'True_Odds_Calculator_3-way'!O141/'True_Odds_Calculator_3-way'!B141-1)</f>
        <v>0.68015920601963664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5.5284817854265533E-2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1.0254911372384474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4.6078471503820824</v>
      </c>
      <c r="I141" s="6">
        <f>IF('Log_working_3-way'!$D141="","",'True_Odds_Calculator_3-way'!O142/'True_Odds_Calculator_3-way'!B142-1)</f>
        <v>4.5810474412947855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2.5490690669677685E-2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1.0198008962724323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13.707710288769851</v>
      </c>
      <c r="I142" s="6">
        <f>IF('Log_working_3-way'!$D142="","",'True_Odds_Calculator_3-way'!O143/'True_Odds_Calculator_3-way'!B143-1)</f>
        <v>7.7758975551442919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2.1446257364713617E-2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1.0304561335614677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41.720941784086328</v>
      </c>
      <c r="I143" s="6">
        <f>IF('Log_working_3-way'!$D143="","",'True_Odds_Calculator_3-way'!O144/'True_Odds_Calculator_3-way'!B144-1)</f>
        <v>2.9754318686621875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2.6609519987003338E-2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1.0292883498282883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6.0918164613654264</v>
      </c>
      <c r="I144" s="6">
        <f>IF('Log_working_3-way'!$D144="","",'True_Odds_Calculator_3-way'!O145/'True_Odds_Calculator_3-way'!B145-1)</f>
        <v>4.9190347420266853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3.0004363337696738E-2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1.0261749727490546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19.475671965702841</v>
      </c>
      <c r="I145" s="6">
        <f>IF('Log_working_3-way'!$D145="","",'True_Odds_Calculator_3-way'!O146/'True_Odds_Calculator_3-way'!B146-1)</f>
        <v>6.069738192094376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2.7658572910806978E-2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1.0252596387993833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16.333720861680867</v>
      </c>
      <c r="I146" s="6">
        <f>IF('Log_working_3-way'!$D146="","",'True_Odds_Calculator_3-way'!O147/'True_Odds_Calculator_3-way'!B147-1)</f>
        <v>7.9949073556208141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2.7097115328305499E-2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1.0199643132915461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12.229900350145403</v>
      </c>
      <c r="I147" s="6">
        <f>IF('Log_working_3-way'!$D147="","",'True_Odds_Calculator_3-way'!O148/'True_Odds_Calculator_3-way'!B148-1)</f>
        <v>7.7740771227469434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2.1658185506334027E-2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1.0211656616566529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15.156071758174978</v>
      </c>
      <c r="I148" s="6">
        <f>IF('Log_working_3-way'!$D148="","",'True_Odds_Calculator_3-way'!O149/'True_Odds_Calculator_3-way'!B149-1)</f>
        <v>7.0732332418228712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2.2807755300783494E-2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1.019973230239537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9.1852011540271441</v>
      </c>
      <c r="I149" s="6">
        <f>IF('Log_working_3-way'!$D149="","",'True_Odds_Calculator_3-way'!O150/'True_Odds_Calculator_3-way'!B150-1)</f>
        <v>8.6791842777383081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2.1661438581706438E-2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1.0226421485941495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21.149551782665608</v>
      </c>
      <c r="I150" s="6">
        <f>IF('Log_working_3-way'!$D150="","",'True_Odds_Calculator_3-way'!O151/'True_Odds_Calculator_3-way'!B151-1)</f>
        <v>5.9460994390439357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2.3756019261637285E-2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1.0339058188763499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42.77214134249764</v>
      </c>
      <c r="I151" s="6">
        <f>IF('Log_working_3-way'!$D151="","",'True_Odds_Calculator_3-way'!O152/'True_Odds_Calculator_3-way'!B152-1)</f>
        <v>3.5528818329153777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2.9033871747673246E-2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1.0220221047100049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23.691224792502261</v>
      </c>
      <c r="I152" s="6">
        <f>IF('Log_working_3-way'!$D152="","",'True_Odds_Calculator_3-way'!O153/'True_Odds_Calculator_3-way'!B153-1)</f>
        <v>6.9366011071978502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2.2706965361414033E-2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1.0203626824191796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7.1741474351964207</v>
      </c>
      <c r="I153" s="6">
        <f>IF('Log_working_3-way'!$D153="","",'True_Odds_Calculator_3-way'!O154/'True_Odds_Calculator_3-way'!B154-1)</f>
        <v>8.6769929428421992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2.1892791686497937E-2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1.0205937138855532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12.618567490136581</v>
      </c>
      <c r="I154" s="6">
        <f>IF('Log_working_3-way'!$D154="","",'True_Odds_Calculator_3-way'!O155/'True_Odds_Calculator_3-way'!B155-1)</f>
        <v>8.2037712316192728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2.234854804053521E-2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1.0379574623302046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52.357337647894965</v>
      </c>
      <c r="I155" s="6">
        <f>IF('Log_working_3-way'!$D155="","",'True_Odds_Calculator_3-way'!O156/'True_Odds_Calculator_3-way'!B156-1)</f>
        <v>2.3596739909374036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2.8343746485237409E-2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1.0200495482091803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16.281706278125782</v>
      </c>
      <c r="I156" s="6">
        <f>IF('Log_working_3-way'!$D156="","",'True_Odds_Calculator_3-way'!O157/'True_Odds_Calculator_3-way'!B157-1)</f>
        <v>7.2243643807448574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2.154961944143774E-2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1.0205577905004182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14.28372373363384</v>
      </c>
      <c r="I157" s="6">
        <f>IF('Log_working_3-way'!$D157="","",'True_Odds_Calculator_3-way'!O158/'True_Odds_Calculator_3-way'!B158-1)</f>
        <v>6.8509246721036874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2.2185647660066365E-2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1.0279613404134149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39.611309689092316</v>
      </c>
      <c r="I158" s="6">
        <f>IF('Log_working_3-way'!$D158="","",'True_Odds_Calculator_3-way'!O159/'True_Odds_Calculator_3-way'!B159-1)</f>
        <v>3.9270885760911138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2.4919151136098661E-2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1.0556230477713762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4.911318703591105</v>
      </c>
      <c r="I159" s="6">
        <f>IF('Log_working_3-way'!$D159="","",'True_Odds_Calculator_3-way'!O160/'True_Odds_Calculator_3-way'!B160-1)</f>
        <v>8.654186452598033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5.729369594015421E-2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1.0575384598620741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23.600098379025347</v>
      </c>
      <c r="I160" s="6">
        <f>IF('Log_working_3-way'!$D160="","",'True_Odds_Calculator_3-way'!O161/'True_Odds_Calculator_3-way'!B161-1)</f>
        <v>9.0270281841572633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5.815920287767673E-2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1.0215416777398993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4.0767264733183852</v>
      </c>
      <c r="I161" s="6">
        <f>IF('Log_working_3-way'!$D161="","",'True_Odds_Calculator_3-way'!O162/'True_Odds_Calculator_3-way'!B162-1)</f>
        <v>6.8963697916483104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2.2085423525384673E-2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1.0240986087751558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29.830056477150361</v>
      </c>
      <c r="I162" s="6">
        <f>IF('Log_working_3-way'!$D162="","",'True_Odds_Calculator_3-way'!O163/'True_Odds_Calculator_3-way'!B163-1)</f>
        <v>5.2606602110048524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2.3730576994396291E-2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1.0226244147430088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7.0657463221798054</v>
      </c>
      <c r="I163" s="6">
        <f>IF('Log_working_3-way'!$D163="","",'True_Odds_Calculator_3-way'!O164/'True_Odds_Calculator_3-way'!B164-1)</f>
        <v>5.7290397737771368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2.3757162729229897E-2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1.0210284495877315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6.5473962083033355</v>
      </c>
      <c r="I164" s="6">
        <f>IF('Log_working_3-way'!$D164="","",'True_Odds_Calculator_3-way'!O165/'True_Odds_Calculator_3-way'!B165-1)</f>
        <v>7.4614407318002787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2.2345875287051786E-2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1.0386022534785637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57.549781563976147</v>
      </c>
      <c r="I165" s="6">
        <f>IF('Log_working_3-way'!$D165="","",'True_Odds_Calculator_3-way'!O166/'True_Odds_Calculator_3-way'!B166-1)</f>
        <v>1.7801055600750071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2.6349559473794582E-2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1.0225553000252969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4.2132361055216032</v>
      </c>
      <c r="I166" s="6">
        <f>IF('Log_working_3-way'!$D166="","",'True_Odds_Calculator_3-way'!O167/'True_Odds_Calculator_3-way'!B167-1)</f>
        <v>6.626357044007209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2.3097003976150443E-2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1.0323903673987875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33.794821591129597</v>
      </c>
      <c r="I167" s="6">
        <f>IF('Log_working_3-way'!$D167="","",'True_Odds_Calculator_3-way'!O168/'True_Odds_Calculator_3-way'!B168-1)</f>
        <v>5.4792632611222167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3.0510553329411216E-2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1.0275427798772274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21.253046441222477</v>
      </c>
      <c r="I168" s="6">
        <f>IF('Log_working_3-way'!$D168="","",'True_Odds_Calculator_3-way'!O169/'True_Odds_Calculator_3-way'!B169-1)</f>
        <v>7.7658408101708822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2.876919982183157E-2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1.0293969565299332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2.539928014871653</v>
      </c>
      <c r="I169" s="6">
        <f>IF('Log_working_3-way'!$D169="","",'True_Odds_Calculator_3-way'!O170/'True_Odds_Calculator_3-way'!B170-1)</f>
        <v>6.5838712478652281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2.8828521472130886E-2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1.0253461021563972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13.968690207911388</v>
      </c>
      <c r="I170" s="6">
        <f>IF('Log_working_3-way'!$D170="","",'True_Odds_Calculator_3-way'!O171/'True_Odds_Calculator_3-way'!B171-1)</f>
        <v>8.3875533425546642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2.7391193631602917E-2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1.0248815314732358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11.331283914484933</v>
      </c>
      <c r="I171" s="6">
        <f>IF('Log_working_3-way'!$D171="","",'True_Odds_Calculator_3-way'!O172/'True_Odds_Calculator_3-way'!B172-1)</f>
        <v>9.8912708937444211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2.7020383356450184E-2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1.0256407751433467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15.080381934040474</v>
      </c>
      <c r="I172" s="6">
        <f>IF('Log_working_3-way'!$D172="","",'True_Odds_Calculator_3-way'!O173/'True_Odds_Calculator_3-way'!B173-1)</f>
        <v>8.3854441680528637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2.7622077463010486E-2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1.0624128348374391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72.396576860857579</v>
      </c>
      <c r="I173" s="6">
        <f>IF('Log_working_3-way'!$D173="","",'True_Odds_Calculator_3-way'!O174/'True_Odds_Calculator_3-way'!B174-1)</f>
        <v>0.21994928636314004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3.0216530030078514E-2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1.0346448088706914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39.374625821324791</v>
      </c>
      <c r="I174" s="6">
        <f>IF('Log_working_3-way'!$D174="","",'True_Odds_Calculator_3-way'!O175/'True_Odds_Calculator_3-way'!B175-1)</f>
        <v>3.8764321892523901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3.092742548923888E-2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1.0336988939334637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2.1152009248967962</v>
      </c>
      <c r="I175" s="6">
        <f>IF('Log_working_3-way'!$D175="","",'True_Odds_Calculator_3-way'!O176/'True_Odds_Calculator_3-way'!B176-1)</f>
        <v>3.987435383299994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3.0968839148562743E-2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1.0338272602042184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2.3964227667488687</v>
      </c>
      <c r="I176" s="6">
        <f>IF('Log_working_3-way'!$D176="","",'True_Odds_Calculator_3-way'!O177/'True_Odds_Calculator_3-way'!B177-1)</f>
        <v>5.7425757999111697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3.2513509184268985E-2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1.0264504168797735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8.8605343777597678</v>
      </c>
      <c r="I177" s="6">
        <f>IF('Log_working_3-way'!$D177="","",'True_Odds_Calculator_3-way'!O178/'True_Odds_Calculator_3-way'!B178-1)</f>
        <v>8.923641636738175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2.8585155470991719E-2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1.0251782855722604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16.483221776216155</v>
      </c>
      <c r="I178" s="6">
        <f>IF('Log_working_3-way'!$D178="","",'True_Odds_Calculator_3-way'!O179/'True_Odds_Calculator_3-way'!B179-1)</f>
        <v>9.0675708486071773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2.6962362764521242E-2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1.0347645055470147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1.2015227107891118</v>
      </c>
      <c r="I179" s="6">
        <f>IF('Log_working_3-way'!$D179="","",'True_Odds_Calculator_3-way'!O180/'True_Odds_Calculator_3-way'!B180-1)</f>
        <v>3.5871576422309852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3.024536961551938E-2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1.0295929324196789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4.8013255380312163</v>
      </c>
      <c r="I180" s="6">
        <f>IF('Log_working_3-way'!$D180="","",'True_Odds_Calculator_3-way'!O181/'True_Odds_Calculator_3-way'!B181-1)</f>
        <v>6.6572681584348539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3.0448158961112082E-2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1.0472449546073417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-0.17743581404312392</v>
      </c>
      <c r="I181" s="6">
        <f>IF('Log_working_3-way'!$D181="","",'True_Odds_Calculator_3-way'!O182/'True_Odds_Calculator_3-way'!B182-1)</f>
        <v>2.7161052752546833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3.4598010598192008E-2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1.0232441339780523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23.663880250624452</v>
      </c>
      <c r="I182" s="6">
        <f>IF('Log_working_3-way'!$D182="","",'True_Odds_Calculator_3-way'!O183/'True_Odds_Calculator_3-way'!B183-1)</f>
        <v>8.0786206295079097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2.3840828044774609E-2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1.0201852459765066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10.476396186233815</v>
      </c>
      <c r="I183" s="6">
        <f>IF('Log_working_3-way'!$D183="","",'True_Odds_Calculator_3-way'!O184/'True_Odds_Calculator_3-way'!B184-1)</f>
        <v>8.9245754840261249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2.1947921329185105E-2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1.020706841313503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5.3378121950025026</v>
      </c>
      <c r="I184" s="6">
        <f>IF('Log_working_3-way'!$D184="","",'True_Odds_Calculator_3-way'!O185/'True_Odds_Calculator_3-way'!B185-1)</f>
        <v>6.6376264450699214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2.1587413195979455E-2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1.0309517087852862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0.99477014178162215</v>
      </c>
      <c r="I185" s="6">
        <f>IF('Log_working_3-way'!$D185="","",'True_Odds_Calculator_3-way'!O186/'True_Odds_Calculator_3-way'!B186-1)</f>
        <v>2.8217691835884433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2.6012825281587437E-2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1.0354657876170323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8.2334490368549531</v>
      </c>
      <c r="I186" s="6">
        <f>IF('Log_working_3-way'!$D186="","",'True_Odds_Calculator_3-way'!O187/'True_Odds_Calculator_3-way'!B187-1)</f>
        <v>9.0890910711664166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3.8080418284211603E-2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1.0342857794740898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12.227418744900955</v>
      </c>
      <c r="I187" s="6">
        <f>IF('Log_working_3-way'!$D187="","",'True_Odds_Calculator_3-way'!O188/'True_Odds_Calculator_3-way'!B188-1)</f>
        <v>9.6431366817505317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3.7044444526749931E-2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1.0345383132570871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11.209186123729209</v>
      </c>
      <c r="I188" s="6">
        <f>IF('Log_working_3-way'!$D188="","",'True_Odds_Calculator_3-way'!O189/'True_Odds_Calculator_3-way'!B189-1)</f>
        <v>8.6543977879725027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3.7291085973162996E-2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1.039032247037373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23.032800672834316</v>
      </c>
      <c r="I189" s="6">
        <f>IF('Log_working_3-way'!$D189="","",'True_Odds_Calculator_3-way'!O190/'True_Odds_Calculator_3-way'!B190-1)</f>
        <v>6.4175310718624416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4.02449693788276E-2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1.0372599930573263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20.018989174320783</v>
      </c>
      <c r="I190" s="6">
        <f>IF('Log_working_3-way'!$D190="","",'True_Odds_Calculator_3-way'!O191/'True_Odds_Calculator_3-way'!B191-1)</f>
        <v>9.4846543174110867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3.8868616646305032E-2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1.0269380016904543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5.2985063010555784</v>
      </c>
      <c r="I191" s="6">
        <f>IF('Log_working_3-way'!$D191="","",'True_Odds_Calculator_3-way'!O192/'True_Odds_Calculator_3-way'!B192-1)</f>
        <v>6.6757827270209988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2.7962640051569565E-2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1.0350576260306734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36.371622795005138</v>
      </c>
      <c r="I192" s="6">
        <f>IF('Log_working_3-way'!$D192="","",'True_Odds_Calculator_3-way'!O193/'True_Odds_Calculator_3-way'!B193-1)</f>
        <v>4.4396230681550746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3.2300864941474439E-2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1.0243951451303528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11.164999583211566</v>
      </c>
      <c r="I193" s="6">
        <f>IF('Log_working_3-way'!$D193="","",'True_Odds_Calculator_3-way'!O194/'True_Odds_Calculator_3-way'!B194-1)</f>
        <v>7.6815117096888503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2.6396188351923699E-2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1.0293600886558409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25.064970480223721</v>
      </c>
      <c r="I194" s="6">
        <f>IF('Log_working_3-way'!$D194="","",'True_Odds_Calculator_3-way'!O195/'True_Odds_Calculator_3-way'!B195-1)</f>
        <v>5.6883948541126976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2.9978465230448004E-2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1.0306555295432893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16.092762080786148</v>
      </c>
      <c r="I195" s="6">
        <f>IF('Log_working_3-way'!$D195="","",'True_Odds_Calculator_3-way'!O196/'True_Odds_Calculator_3-way'!B196-1)</f>
        <v>7.8371082347190182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3.2841877063448432E-2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1.0455890850796308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22.883740522325187</v>
      </c>
      <c r="I196" s="6">
        <f>IF('Log_working_3-way'!$D196="","",'True_Odds_Calculator_3-way'!O197/'True_Odds_Calculator_3-way'!B197-1)</f>
        <v>8.1006479661351865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4.6737213403880151E-2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1.0204478069269978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18.331836320715023</v>
      </c>
      <c r="I197" s="6">
        <f>IF('Log_working_3-way'!$D197="","",'True_Odds_Calculator_3-way'!O198/'True_Odds_Calculator_3-way'!B198-1)</f>
        <v>7.4164585249197899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2.1790485500162937E-2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1.0329006216630476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21.786346555510601</v>
      </c>
      <c r="I198" s="6">
        <f>IF('Log_working_3-way'!$D198="","",'True_Odds_Calculator_3-way'!O199/'True_Odds_Calculator_3-way'!B199-1)</f>
        <v>7.8793517211170609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3.4167441934432219E-2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1.0200032107049826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18.169781239646181</v>
      </c>
      <c r="I199" s="6">
        <f>IF('Log_working_3-way'!$D199="","",'True_Odds_Calculator_3-way'!O200/'True_Odds_Calculator_3-way'!B200-1)</f>
        <v>7.8296922742216815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2.1329708439921102E-2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1.0494952332111409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37.848574221413109</v>
      </c>
      <c r="I200" s="6">
        <f>IF('Log_working_3-way'!$D200="","",'True_Odds_Calculator_3-way'!O201/'True_Odds_Calculator_3-way'!B201-1)</f>
        <v>5.1999657232070886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4.4300800144645436E-2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1.0306895144400299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19.382318928782706</v>
      </c>
      <c r="I201" s="6">
        <f>IF('Log_working_3-way'!$D201="","",'True_Odds_Calculator_3-way'!O202/'True_Odds_Calculator_3-way'!B202-1)</f>
        <v>5.8515824805587195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3.2365350831093487E-2</v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4.07</v>
      </c>
      <c r="B2" s="4">
        <f>IF('True_Odds_Calculator_3-way'!B3="","",'True_Odds_Calculator_3-way'!B3)</f>
        <v>4.04</v>
      </c>
      <c r="C2" s="4">
        <f>IF('True_Odds_Calculator_3-way'!C3="","",'True_Odds_Calculator_3-way'!C3)</f>
        <v>1.88</v>
      </c>
      <c r="D2" s="9">
        <f>(K2/(AR2+K2-(AR2*K2)))</f>
        <v>0.23822744324569606</v>
      </c>
      <c r="E2" s="9">
        <f>(L2/(AR2+L2-(AR2*L2)))</f>
        <v>0.24001411588460031</v>
      </c>
      <c r="F2" s="9">
        <f>(M2/(AR2+M2-(AR2*M2)))</f>
        <v>0.52175844086970335</v>
      </c>
      <c r="G2" s="9">
        <f>AR2</f>
        <v>1.0415860571180175</v>
      </c>
      <c r="H2" s="9">
        <f>IF(A2="","",1/D2)</f>
        <v>4.1976691953523142</v>
      </c>
      <c r="I2" s="9">
        <f>IF(B2="","",1/E2)</f>
        <v>4.1664216136387733</v>
      </c>
      <c r="J2" s="9">
        <f>IF(C2="","",1/F2)</f>
        <v>1.9165957302638559</v>
      </c>
      <c r="K2" s="11">
        <f>1/A2</f>
        <v>0.24570024570024568</v>
      </c>
      <c r="L2" s="11">
        <f>1/B2</f>
        <v>0.24752475247524752</v>
      </c>
      <c r="M2" s="11">
        <f>1/C2</f>
        <v>0.53191489361702127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-0.26568131223703162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0.22612238222097081</v>
      </c>
      <c r="Q2" s="11">
        <f>2*'OddsRatio_working_3-way'!K2*'OddsRatio_working_3-way'!L2*'OddsRatio_working_3-way'!M2</f>
        <v>6.4698821808575321E-2</v>
      </c>
      <c r="R2" s="11">
        <f>O2/N2</f>
        <v>0</v>
      </c>
      <c r="S2" s="11">
        <f>P2/N2</f>
        <v>-0.85110382930972683</v>
      </c>
      <c r="T2" s="11">
        <f>Q2/N2</f>
        <v>-0.24352040895843394</v>
      </c>
      <c r="U2" s="11">
        <f>'OddsRatio_working_3-way'!S2-'OddsRatio_working_3-way'!R2^2/3</f>
        <v>-0.85110382930972683</v>
      </c>
      <c r="V2" s="11">
        <f>'OddsRatio_working_3-way'!S2*'OddsRatio_working_3-way'!R2/3-2*'OddsRatio_working_3-way'!R2^3/27-'OddsRatio_working_3-way'!T2</f>
        <v>0.24352040895843394</v>
      </c>
      <c r="W2" s="11">
        <f>'OddsRatio_working_3-way'!V2^2+4*'OddsRatio_working_3-way'!U2^3/27</f>
        <v>-3.2034204256806191E-2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0.15110955780168994</v>
      </c>
      <c r="Y2" s="11">
        <f>IF('OddsRatio_working_3-way'!W2&gt;=0,IF('OddsRatio_working_3-way'!V2+SQRT('OddsRatio_working_3-way'!W2)&gt;0,0,PI()),ACOS('OddsRatio_working_3-way'!V2/(2*'OddsRatio_working_3-way'!X2)))</f>
        <v>0.63381450120172833</v>
      </c>
      <c r="Z2" s="11">
        <f>'OddsRatio_working_3-way'!X2^(1/3)*COS('OddsRatio_working_3-way'!Y2/3)</f>
        <v>0.52079302855900866</v>
      </c>
      <c r="AA2" s="11">
        <f>'OddsRatio_working_3-way'!X2^(1/3)*COS(('OddsRatio_working_3-way'!Y2+2*PI())/3)</f>
        <v>-0.35712770563308671</v>
      </c>
      <c r="AB2" s="11">
        <f>'OddsRatio_working_3-way'!X2^(1/3)*COS(('OddsRatio_working_3-way'!Y2+4*PI())/3)</f>
        <v>-0.16366532292592206</v>
      </c>
      <c r="AC2" s="11">
        <f>'OddsRatio_working_3-way'!X2^(1/3)*SIN('OddsRatio_working_3-way'!Y2/3)</f>
        <v>0.1116955587340481</v>
      </c>
      <c r="AD2" s="11">
        <f>'OddsRatio_working_3-way'!X2^(1/3)*SIN(('OddsRatio_working_3-way'!Y2+2*PI())/3)</f>
        <v>0.39517221347891218</v>
      </c>
      <c r="AE2" s="11">
        <f>'OddsRatio_working_3-way'!X2^(1/3)*SIN(('OddsRatio_working_3-way'!Y2+4*PI())/3)</f>
        <v>-0.50686777221296009</v>
      </c>
      <c r="AF2" s="11">
        <f>-'OddsRatio_working_3-way'!U2/(3*'OddsRatio_working_3-way'!X2^(1/3))*COS(('OddsRatio_working_3-way'!Y2)/3)</f>
        <v>0.52079302855900877</v>
      </c>
      <c r="AG2" s="11">
        <f>-'OddsRatio_working_3-way'!U2/(3*'OddsRatio_working_3-way'!X2^(1/3))*COS(('OddsRatio_working_3-way'!Y2+2*PI())/3)</f>
        <v>-0.35712770563308682</v>
      </c>
      <c r="AH2" s="11">
        <f>-'OddsRatio_working_3-way'!U2/(3*'OddsRatio_working_3-way'!X2^(1/3))*COS(('OddsRatio_working_3-way'!Y2+4*PI())/3)</f>
        <v>-0.16366532292592209</v>
      </c>
      <c r="AI2" s="11">
        <f>'OddsRatio_working_3-way'!U2/(3*'OddsRatio_working_3-way'!X2^(1/3))*SIN(('OddsRatio_working_3-way'!Y2)/3)</f>
        <v>-0.11169555873404813</v>
      </c>
      <c r="AJ2" s="11">
        <f>'OddsRatio_working_3-way'!U2/(3*'OddsRatio_working_3-way'!X2^(1/3))*SIN(('OddsRatio_working_3-way'!Y2+2*PI())/3)</f>
        <v>-0.39517221347891224</v>
      </c>
      <c r="AK2" s="11">
        <f>'OddsRatio_working_3-way'!U2/(3*'OddsRatio_working_3-way'!X2^(1/3))*SIN(('OddsRatio_working_3-way'!Y2+4*PI())/3)</f>
        <v>0.5068677722129602</v>
      </c>
      <c r="AL2" s="11">
        <f>'OddsRatio_working_3-way'!Z2+'OddsRatio_working_3-way'!AF2</f>
        <v>1.0415860571180175</v>
      </c>
      <c r="AM2" s="11">
        <f>'OddsRatio_working_3-way'!AA2+'OddsRatio_working_3-way'!AG2</f>
        <v>-0.71425541126617353</v>
      </c>
      <c r="AN2" s="11">
        <f>'OddsRatio_working_3-way'!AB2+'OddsRatio_working_3-way'!AH2</f>
        <v>-0.32733064585184413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1.0415860571180175</v>
      </c>
      <c r="AS2" s="11">
        <f>IF(('OddsRatio_working_3-way'!X2=0),IF(Q2&gt;0,-Q2^(1/3),(-Q2)^(1/3)),'OddsRatio_working_3-way'!AM2-'OddsRatio_working_3-way'!R2/3)</f>
        <v>-0.71425541126617353</v>
      </c>
      <c r="AT2" s="11">
        <f>IF(('OddsRatio_working_3-way'!X2=0),IF(Q2&gt;0,-Q2^(1/3),(-Q2)^(1/3)),'OddsRatio_working_3-way'!AN2-'OddsRatio_working_3-way'!R2/3)</f>
        <v>-0.32733064585184413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</v>
      </c>
      <c r="B3" s="4">
        <f>IF('True_Odds_Calculator_3-way'!B4="","",'True_Odds_Calculator_3-way'!B4)</f>
        <v>3.64</v>
      </c>
      <c r="C3" s="4">
        <f>IF('True_Odds_Calculator_3-way'!C4="","",'True_Odds_Calculator_3-way'!C4)</f>
        <v>4.38</v>
      </c>
      <c r="D3" s="9">
        <f t="shared" ref="D3" si="0">(K3/(AR3+K3-(AR3*K3)))</f>
        <v>0.51451225414574508</v>
      </c>
      <c r="E3" s="9">
        <f t="shared" ref="E3" si="1">(L3/(AR3+L3-(AR3*L3)))</f>
        <v>0.26540271078965094</v>
      </c>
      <c r="F3" s="9">
        <f t="shared" ref="F3" si="2">(M3/(AR3+M3-(AR3*M3)))</f>
        <v>0.2200850350646037</v>
      </c>
      <c r="G3" s="9">
        <f t="shared" ref="G3" si="3">AR3</f>
        <v>1.0484314501363576</v>
      </c>
      <c r="H3" s="9">
        <f t="shared" ref="H3" si="4">IF(A3="","",1/D3)</f>
        <v>1.9435883051227223</v>
      </c>
      <c r="I3" s="9">
        <f t="shared" ref="I3" si="5">IF(B3="","",1/E3)</f>
        <v>3.7678590283599838</v>
      </c>
      <c r="J3" s="9">
        <f t="shared" ref="J3" si="6">IF(C3="","",1/F3)</f>
        <v>4.5436983014608892</v>
      </c>
      <c r="K3" s="11">
        <f t="shared" ref="K3" si="7">1/A3</f>
        <v>0.52631578947368418</v>
      </c>
      <c r="L3" s="11">
        <f t="shared" ref="L3" si="8">1/B3</f>
        <v>0.27472527472527469</v>
      </c>
      <c r="M3" s="11">
        <f t="shared" ref="M3" si="9">1/C3</f>
        <v>0.22831050228310504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-0.26511484189926859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0.22844254999986793</v>
      </c>
      <c r="Q3" s="11">
        <f>2*'OddsRatio_working_3-way'!K3*'OddsRatio_working_3-way'!L3*'OddsRatio_working_3-way'!M3</f>
        <v>6.6023858381464712E-2</v>
      </c>
      <c r="R3" s="11">
        <f t="shared" ref="R3" si="10">O3/N3</f>
        <v>0</v>
      </c>
      <c r="S3" s="11">
        <f t="shared" ref="S3" si="11">P3/N3</f>
        <v>-0.86167393859701591</v>
      </c>
      <c r="T3" s="11">
        <f t="shared" ref="T3" si="12">Q3/N3</f>
        <v>-0.24903871057717217</v>
      </c>
      <c r="U3" s="11">
        <f>'OddsRatio_working_3-way'!S3-'OddsRatio_working_3-way'!R3^2/3</f>
        <v>-0.86167393859701591</v>
      </c>
      <c r="V3" s="11">
        <f>'OddsRatio_working_3-way'!S3*'OddsRatio_working_3-way'!R3/3-2*'OddsRatio_working_3-way'!R3^3/27-'OddsRatio_working_3-way'!T3</f>
        <v>0.24903871057717217</v>
      </c>
      <c r="W3" s="11">
        <f>'OddsRatio_working_3-way'!V3^2+4*'OddsRatio_working_3-way'!U3^3/27</f>
        <v>-3.2761553077208128E-2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0.15393329110620341</v>
      </c>
      <c r="Y3" s="11">
        <f>IF('OddsRatio_working_3-way'!W3&gt;=0,IF('OddsRatio_working_3-way'!V3+SQRT('OddsRatio_working_3-way'!W3)&gt;0,0,PI()),ACOS('OddsRatio_working_3-way'!V3/(2*'OddsRatio_working_3-way'!X3)))</f>
        <v>0.62848753475829111</v>
      </c>
      <c r="Z3" s="11">
        <f>'OddsRatio_working_3-way'!X3^(1/3)*COS('OddsRatio_working_3-way'!Y3/3)</f>
        <v>0.52421572506817882</v>
      </c>
      <c r="AA3" s="11">
        <f>'OddsRatio_working_3-way'!X3^(1/3)*COS(('OddsRatio_working_3-way'!Y3+2*PI())/3)</f>
        <v>-0.35863190017594671</v>
      </c>
      <c r="AB3" s="11">
        <f>'OddsRatio_working_3-way'!X3^(1/3)*COS(('OddsRatio_working_3-way'!Y3+4*PI())/3)</f>
        <v>-0.16558382489223195</v>
      </c>
      <c r="AC3" s="11">
        <f>'OddsRatio_working_3-way'!X3^(1/3)*SIN('OddsRatio_working_3-way'!Y3/3)</f>
        <v>0.11145635823159189</v>
      </c>
      <c r="AD3" s="11">
        <f>'OddsRatio_working_3-way'!X3^(1/3)*SIN(('OddsRatio_working_3-way'!Y3+2*PI())/3)</f>
        <v>0.3982559558565259</v>
      </c>
      <c r="AE3" s="11">
        <f>'OddsRatio_working_3-way'!X3^(1/3)*SIN(('OddsRatio_working_3-way'!Y3+4*PI())/3)</f>
        <v>-0.50971231408811779</v>
      </c>
      <c r="AF3" s="11">
        <f>-'OddsRatio_working_3-way'!U3/(3*'OddsRatio_working_3-way'!X3^(1/3))*COS(('OddsRatio_working_3-way'!Y3)/3)</f>
        <v>0.52421572506817882</v>
      </c>
      <c r="AG3" s="11">
        <f>-'OddsRatio_working_3-way'!U3/(3*'OddsRatio_working_3-way'!X3^(1/3))*COS(('OddsRatio_working_3-way'!Y3+2*PI())/3)</f>
        <v>-0.35863190017594671</v>
      </c>
      <c r="AH3" s="11">
        <f>-'OddsRatio_working_3-way'!U3/(3*'OddsRatio_working_3-way'!X3^(1/3))*COS(('OddsRatio_working_3-way'!Y3+4*PI())/3)</f>
        <v>-0.16558382489223195</v>
      </c>
      <c r="AI3" s="11">
        <f>'OddsRatio_working_3-way'!U3/(3*'OddsRatio_working_3-way'!X3^(1/3))*SIN(('OddsRatio_working_3-way'!Y3)/3)</f>
        <v>-0.11145635823159189</v>
      </c>
      <c r="AJ3" s="11">
        <f>'OddsRatio_working_3-way'!U3/(3*'OddsRatio_working_3-way'!X3^(1/3))*SIN(('OddsRatio_working_3-way'!Y3+2*PI())/3)</f>
        <v>-0.3982559558565259</v>
      </c>
      <c r="AK3" s="11">
        <f>'OddsRatio_working_3-way'!U3/(3*'OddsRatio_working_3-way'!X3^(1/3))*SIN(('OddsRatio_working_3-way'!Y3+4*PI())/3)</f>
        <v>0.50971231408811779</v>
      </c>
      <c r="AL3" s="11">
        <f>'OddsRatio_working_3-way'!Z3+'OddsRatio_working_3-way'!AF3</f>
        <v>1.0484314501363576</v>
      </c>
      <c r="AM3" s="11">
        <f>'OddsRatio_working_3-way'!AA3+'OddsRatio_working_3-way'!AG3</f>
        <v>-0.71726380035189341</v>
      </c>
      <c r="AN3" s="11">
        <f>'OddsRatio_working_3-way'!AB3+'OddsRatio_working_3-way'!AH3</f>
        <v>-0.33116764978446389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1.0484314501363576</v>
      </c>
      <c r="AS3" s="11">
        <f>IF(('OddsRatio_working_3-way'!X3=0),IF(Q3&gt;0,-Q3^(1/3),(-Q3)^(1/3)),'OddsRatio_working_3-way'!AM3-'OddsRatio_working_3-way'!R3/3)</f>
        <v>-0.71726380035189341</v>
      </c>
      <c r="AT3" s="11">
        <f>IF(('OddsRatio_working_3-way'!X3=0),IF(Q3&gt;0,-Q3^(1/3),(-Q3)^(1/3)),'OddsRatio_working_3-way'!AN3-'OddsRatio_working_3-way'!R3/3)</f>
        <v>-0.33116764978446389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1.98</v>
      </c>
      <c r="B4" s="4">
        <f>IF('True_Odds_Calculator_3-way'!B5="","",'True_Odds_Calculator_3-way'!B5)</f>
        <v>3.69</v>
      </c>
      <c r="C4" s="4">
        <f>IF('True_Odds_Calculator_3-way'!C5="","",'True_Odds_Calculator_3-way'!C5)</f>
        <v>3.94</v>
      </c>
      <c r="D4" s="9">
        <f t="shared" ref="D4:D67" si="13">(K4/(AR4+K4-(AR4*K4)))</f>
        <v>0.49325004989241222</v>
      </c>
      <c r="E4" s="9">
        <f t="shared" ref="E4:E67" si="14">(L4/(AR4+L4-(AR4*L4)))</f>
        <v>0.26177847042700753</v>
      </c>
      <c r="F4" s="9">
        <f t="shared" ref="F4:F67" si="15">(M4/(AR4+M4-(AR4*M4)))</f>
        <v>0.24497147968058022</v>
      </c>
      <c r="G4" s="9">
        <f t="shared" ref="G4:G67" si="16">AR4</f>
        <v>1.0483360030817175</v>
      </c>
      <c r="H4" s="9">
        <f t="shared" ref="H4:H67" si="17">IF(A4="","",1/D4)</f>
        <v>2.0273692830200831</v>
      </c>
      <c r="I4" s="9">
        <f t="shared" ref="I4:I67" si="18">IF(B4="","",1/E4)</f>
        <v>3.8200238482898197</v>
      </c>
      <c r="J4" s="9">
        <f t="shared" ref="J4:J67" si="19">IF(C4="","",1/F4)</f>
        <v>4.0821078490602494</v>
      </c>
      <c r="K4" s="11">
        <f t="shared" ref="K4:K67" si="20">1/A4</f>
        <v>0.50505050505050508</v>
      </c>
      <c r="L4" s="11">
        <f t="shared" ref="L4:L67" si="21">1/B4</f>
        <v>0.2710027100271003</v>
      </c>
      <c r="M4" s="11">
        <f t="shared" ref="M4:M67" si="22">1/C4</f>
        <v>0.25380710659898476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-0.26923896219426735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0.22962209830271407</v>
      </c>
      <c r="Q4" s="11">
        <f>2*'OddsRatio_working_3-way'!K4*'OddsRatio_working_3-way'!L4*'OddsRatio_working_3-way'!M4</f>
        <v>6.9477185568143446E-2</v>
      </c>
      <c r="R4" s="11">
        <f t="shared" ref="R4:R67" si="23">O4/N4</f>
        <v>0</v>
      </c>
      <c r="S4" s="11">
        <f t="shared" ref="S4:S67" si="24">P4/N4</f>
        <v>-0.85285612613909856</v>
      </c>
      <c r="T4" s="11">
        <f t="shared" ref="T4:T67" si="25">Q4/N4</f>
        <v>-0.25805026509503742</v>
      </c>
      <c r="U4" s="11">
        <f>'OddsRatio_working_3-way'!S4-'OddsRatio_working_3-way'!R4^2/3</f>
        <v>-0.85285612613909856</v>
      </c>
      <c r="V4" s="11">
        <f>'OddsRatio_working_3-way'!S4*'OddsRatio_working_3-way'!R4/3-2*'OddsRatio_working_3-way'!R4^3/27-'OddsRatio_working_3-way'!T4</f>
        <v>0.25805026509503742</v>
      </c>
      <c r="W4" s="11">
        <f>'OddsRatio_working_3-way'!V4^2+4*'OddsRatio_working_3-way'!U4^3/27</f>
        <v>-2.5311761161322111E-2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0.15157646624471524</v>
      </c>
      <c r="Y4" s="11">
        <f>IF('OddsRatio_working_3-way'!W4&gt;=0,IF('OddsRatio_working_3-way'!V4+SQRT('OddsRatio_working_3-way'!W4)&gt;0,0,PI()),ACOS('OddsRatio_working_3-way'!V4/(2*'OddsRatio_working_3-way'!X4)))</f>
        <v>0.5524880648736592</v>
      </c>
      <c r="Z4" s="11">
        <f>'OddsRatio_working_3-way'!X4^(1/3)*COS('OddsRatio_working_3-way'!Y4/3)</f>
        <v>0.52416800154085874</v>
      </c>
      <c r="AA4" s="11">
        <f>'OddsRatio_working_3-way'!X4^(1/3)*COS(('OddsRatio_working_3-way'!Y4+2*PI())/3)</f>
        <v>-0.34664144370286043</v>
      </c>
      <c r="AB4" s="11">
        <f>'OddsRatio_working_3-way'!X4^(1/3)*COS(('OddsRatio_working_3-way'!Y4+4*PI())/3)</f>
        <v>-0.17752655783799826</v>
      </c>
      <c r="AC4" s="11">
        <f>'OddsRatio_working_3-way'!X4^(1/3)*SIN('OddsRatio_working_3-way'!Y4/3)</f>
        <v>9.7638524878051108E-2</v>
      </c>
      <c r="AD4" s="11">
        <f>'OddsRatio_working_3-way'!X4^(1/3)*SIN(('OddsRatio_working_3-way'!Y4+2*PI())/3)</f>
        <v>0.40512354274627904</v>
      </c>
      <c r="AE4" s="11">
        <f>'OddsRatio_working_3-way'!X4^(1/3)*SIN(('OddsRatio_working_3-way'!Y4+4*PI())/3)</f>
        <v>-0.50276206762433007</v>
      </c>
      <c r="AF4" s="11">
        <f>-'OddsRatio_working_3-way'!U4/(3*'OddsRatio_working_3-way'!X4^(1/3))*COS(('OddsRatio_working_3-way'!Y4)/3)</f>
        <v>0.52416800154085874</v>
      </c>
      <c r="AG4" s="11">
        <f>-'OddsRatio_working_3-way'!U4/(3*'OddsRatio_working_3-way'!X4^(1/3))*COS(('OddsRatio_working_3-way'!Y4+2*PI())/3)</f>
        <v>-0.34664144370286043</v>
      </c>
      <c r="AH4" s="11">
        <f>-'OddsRatio_working_3-way'!U4/(3*'OddsRatio_working_3-way'!X4^(1/3))*COS(('OddsRatio_working_3-way'!Y4+4*PI())/3)</f>
        <v>-0.17752655783799826</v>
      </c>
      <c r="AI4" s="11">
        <f>'OddsRatio_working_3-way'!U4/(3*'OddsRatio_working_3-way'!X4^(1/3))*SIN(('OddsRatio_working_3-way'!Y4)/3)</f>
        <v>-9.7638524878051108E-2</v>
      </c>
      <c r="AJ4" s="11">
        <f>'OddsRatio_working_3-way'!U4/(3*'OddsRatio_working_3-way'!X4^(1/3))*SIN(('OddsRatio_working_3-way'!Y4+2*PI())/3)</f>
        <v>-0.40512354274627904</v>
      </c>
      <c r="AK4" s="11">
        <f>'OddsRatio_working_3-way'!U4/(3*'OddsRatio_working_3-way'!X4^(1/3))*SIN(('OddsRatio_working_3-way'!Y4+4*PI())/3)</f>
        <v>0.50276206762433007</v>
      </c>
      <c r="AL4" s="11">
        <f>'OddsRatio_working_3-way'!Z4+'OddsRatio_working_3-way'!AF4</f>
        <v>1.0483360030817175</v>
      </c>
      <c r="AM4" s="11">
        <f>'OddsRatio_working_3-way'!AA4+'OddsRatio_working_3-way'!AG4</f>
        <v>-0.69328288740572086</v>
      </c>
      <c r="AN4" s="11">
        <f>'OddsRatio_working_3-way'!AB4+'OddsRatio_working_3-way'!AH4</f>
        <v>-0.35505311567599651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1.0483360030817175</v>
      </c>
      <c r="AS4" s="11">
        <f>IF(('OddsRatio_working_3-way'!X4=0),IF(Q4&gt;0,-Q4^(1/3),(-Q4)^(1/3)),'OddsRatio_working_3-way'!AM4-'OddsRatio_working_3-way'!R4/3)</f>
        <v>-0.69328288740572086</v>
      </c>
      <c r="AT4" s="11">
        <f>IF(('OddsRatio_working_3-way'!X4=0),IF(Q4&gt;0,-Q4^(1/3),(-Q4)^(1/3)),'OddsRatio_working_3-way'!AN4-'OddsRatio_working_3-way'!R4/3)</f>
        <v>-0.35505311567599651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3.14</v>
      </c>
      <c r="C5" s="4">
        <f>IF('True_Odds_Calculator_3-way'!C6="","",'True_Odds_Calculator_3-way'!C6)</f>
        <v>3.62</v>
      </c>
      <c r="D5" s="9">
        <f t="shared" si="13"/>
        <v>0.41916785946135549</v>
      </c>
      <c r="E5" s="9">
        <f t="shared" si="14"/>
        <v>0.31124042963148951</v>
      </c>
      <c r="F5" s="9">
        <f t="shared" si="15"/>
        <v>0.26959171090715522</v>
      </c>
      <c r="G5" s="9">
        <f t="shared" si="16"/>
        <v>1.0340888775549306</v>
      </c>
      <c r="H5" s="9">
        <f t="shared" si="17"/>
        <v>2.3856790959236069</v>
      </c>
      <c r="I5" s="9">
        <f t="shared" si="18"/>
        <v>3.2129501979675514</v>
      </c>
      <c r="J5" s="9">
        <f t="shared" si="19"/>
        <v>3.7093128591939175</v>
      </c>
      <c r="K5" s="11">
        <f t="shared" si="20"/>
        <v>0.42735042735042739</v>
      </c>
      <c r="L5" s="11">
        <f t="shared" si="21"/>
        <v>0.31847133757961782</v>
      </c>
      <c r="M5" s="11">
        <f t="shared" si="22"/>
        <v>0.27624309392265195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-0.2824657444427302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0.22933786174100074</v>
      </c>
      <c r="Q5" s="11">
        <f>2*'OddsRatio_working_3-way'!K5*'OddsRatio_working_3-way'!L5*'OddsRatio_working_3-way'!M5</f>
        <v>7.5192741554426457E-2</v>
      </c>
      <c r="R5" s="11">
        <f t="shared" si="23"/>
        <v>0</v>
      </c>
      <c r="S5" s="11">
        <f t="shared" si="24"/>
        <v>-0.81191389134089809</v>
      </c>
      <c r="T5" s="11">
        <f t="shared" si="25"/>
        <v>-0.26620127584947473</v>
      </c>
      <c r="U5" s="11">
        <f>'OddsRatio_working_3-way'!S5-'OddsRatio_working_3-way'!R5^2/3</f>
        <v>-0.81191389134089809</v>
      </c>
      <c r="V5" s="11">
        <f>'OddsRatio_working_3-way'!S5*'OddsRatio_working_3-way'!R5/3-2*'OddsRatio_working_3-way'!R5^3/27-'OddsRatio_working_3-way'!T5</f>
        <v>0.26620127584947473</v>
      </c>
      <c r="W5" s="11">
        <f>'OddsRatio_working_3-way'!V5^2+4*'OddsRatio_working_3-way'!U5^3/27</f>
        <v>-8.4282911625404439E-3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0.14079365257925211</v>
      </c>
      <c r="Y5" s="11">
        <f>IF('OddsRatio_working_3-way'!W5&gt;=0,IF('OddsRatio_working_3-way'!V5+SQRT('OddsRatio_working_3-way'!W5)&gt;0,0,PI()),ACOS('OddsRatio_working_3-way'!V5/(2*'OddsRatio_working_3-way'!X5)))</f>
        <v>0.33210036519878394</v>
      </c>
      <c r="Z5" s="11">
        <f>'OddsRatio_working_3-way'!X5^(1/3)*COS('OddsRatio_working_3-way'!Y5/3)</f>
        <v>0.51704443877746531</v>
      </c>
      <c r="AA5" s="11">
        <f>'OddsRatio_working_3-way'!X5^(1/3)*COS(('OddsRatio_working_3-way'!Y5+2*PI())/3)</f>
        <v>-0.30829429069580677</v>
      </c>
      <c r="AB5" s="11">
        <f>'OddsRatio_working_3-way'!X5^(1/3)*COS(('OddsRatio_working_3-way'!Y5+4*PI())/3)</f>
        <v>-0.20875014808165862</v>
      </c>
      <c r="AC5" s="11">
        <f>'OddsRatio_working_3-way'!X5^(1/3)*SIN('OddsRatio_working_3-way'!Y5/3)</f>
        <v>5.7471837534529016E-2</v>
      </c>
      <c r="AD5" s="11">
        <f>'OddsRatio_working_3-way'!X5^(1/3)*SIN(('OddsRatio_working_3-way'!Y5+2*PI())/3)</f>
        <v>0.41903770009948832</v>
      </c>
      <c r="AE5" s="11">
        <f>'OddsRatio_working_3-way'!X5^(1/3)*SIN(('OddsRatio_working_3-way'!Y5+4*PI())/3)</f>
        <v>-0.47650953763401732</v>
      </c>
      <c r="AF5" s="11">
        <f>-'OddsRatio_working_3-way'!U5/(3*'OddsRatio_working_3-way'!X5^(1/3))*COS(('OddsRatio_working_3-way'!Y5)/3)</f>
        <v>0.51704443877746531</v>
      </c>
      <c r="AG5" s="11">
        <f>-'OddsRatio_working_3-way'!U5/(3*'OddsRatio_working_3-way'!X5^(1/3))*COS(('OddsRatio_working_3-way'!Y5+2*PI())/3)</f>
        <v>-0.30829429069580677</v>
      </c>
      <c r="AH5" s="11">
        <f>-'OddsRatio_working_3-way'!U5/(3*'OddsRatio_working_3-way'!X5^(1/3))*COS(('OddsRatio_working_3-way'!Y5+4*PI())/3)</f>
        <v>-0.20875014808165862</v>
      </c>
      <c r="AI5" s="11">
        <f>'OddsRatio_working_3-way'!U5/(3*'OddsRatio_working_3-way'!X5^(1/3))*SIN(('OddsRatio_working_3-way'!Y5)/3)</f>
        <v>-5.7471837534529016E-2</v>
      </c>
      <c r="AJ5" s="11">
        <f>'OddsRatio_working_3-way'!U5/(3*'OddsRatio_working_3-way'!X5^(1/3))*SIN(('OddsRatio_working_3-way'!Y5+2*PI())/3)</f>
        <v>-0.41903770009948832</v>
      </c>
      <c r="AK5" s="11">
        <f>'OddsRatio_working_3-way'!U5/(3*'OddsRatio_working_3-way'!X5^(1/3))*SIN(('OddsRatio_working_3-way'!Y5+4*PI())/3)</f>
        <v>0.47650953763401732</v>
      </c>
      <c r="AL5" s="11">
        <f>'OddsRatio_working_3-way'!Z5+'OddsRatio_working_3-way'!AF5</f>
        <v>1.0340888775549306</v>
      </c>
      <c r="AM5" s="11">
        <f>'OddsRatio_working_3-way'!AA5+'OddsRatio_working_3-way'!AG5</f>
        <v>-0.61658858139161354</v>
      </c>
      <c r="AN5" s="11">
        <f>'OddsRatio_working_3-way'!AB5+'OddsRatio_working_3-way'!AH5</f>
        <v>-0.41750029616331724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1.0340888775549306</v>
      </c>
      <c r="AS5" s="11">
        <f>IF(('OddsRatio_working_3-way'!X5=0),IF(Q5&gt;0,-Q5^(1/3),(-Q5)^(1/3)),'OddsRatio_working_3-way'!AM5-'OddsRatio_working_3-way'!R5/3)</f>
        <v>-0.61658858139161354</v>
      </c>
      <c r="AT5" s="11">
        <f>IF(('OddsRatio_working_3-way'!X5=0),IF(Q5&gt;0,-Q5^(1/3),(-Q5)^(1/3)),'OddsRatio_working_3-way'!AN5-'OddsRatio_working_3-way'!R5/3)</f>
        <v>-0.41750029616331724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2.25</v>
      </c>
      <c r="B6" s="4">
        <f>IF('True_Odds_Calculator_3-way'!B7="","",'True_Odds_Calculator_3-way'!B7)</f>
        <v>3.13</v>
      </c>
      <c r="C6" s="4">
        <f>IF('True_Odds_Calculator_3-way'!C7="","",'True_Odds_Calculator_3-way'!C7)</f>
        <v>3.87</v>
      </c>
      <c r="D6" s="9">
        <f t="shared" si="13"/>
        <v>0.43601117023121583</v>
      </c>
      <c r="E6" s="9">
        <f t="shared" si="14"/>
        <v>0.31209459355532693</v>
      </c>
      <c r="F6" s="9">
        <f t="shared" si="15"/>
        <v>0.25189423621345752</v>
      </c>
      <c r="G6" s="9">
        <f t="shared" si="16"/>
        <v>1.0348153777247533</v>
      </c>
      <c r="H6" s="9">
        <f t="shared" si="17"/>
        <v>2.2935192221559415</v>
      </c>
      <c r="I6" s="9">
        <f t="shared" si="18"/>
        <v>3.2041567545537242</v>
      </c>
      <c r="J6" s="9">
        <f t="shared" si="19"/>
        <v>3.9699201340700414</v>
      </c>
      <c r="K6" s="11">
        <f t="shared" si="20"/>
        <v>0.44444444444444442</v>
      </c>
      <c r="L6" s="11">
        <f t="shared" si="21"/>
        <v>0.31948881789137379</v>
      </c>
      <c r="M6" s="11">
        <f t="shared" si="22"/>
        <v>0.25839793281653745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-0.28037138855178856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0.22932013916980609</v>
      </c>
      <c r="Q6" s="11">
        <f>2*'OddsRatio_working_3-way'!K6*'OddsRatio_working_3-way'!L6*'OddsRatio_working_3-way'!M6</f>
        <v>7.3382444534337926E-2</v>
      </c>
      <c r="R6" s="11">
        <f t="shared" si="23"/>
        <v>0</v>
      </c>
      <c r="S6" s="11">
        <f t="shared" si="24"/>
        <v>-0.81791562382424565</v>
      </c>
      <c r="T6" s="11">
        <f t="shared" si="25"/>
        <v>-0.26173299962375851</v>
      </c>
      <c r="U6" s="11">
        <f>'OddsRatio_working_3-way'!S6-'OddsRatio_working_3-way'!R6^2/3</f>
        <v>-0.81791562382424565</v>
      </c>
      <c r="V6" s="11">
        <f>'OddsRatio_working_3-way'!S6*'OddsRatio_working_3-way'!R6/3-2*'OddsRatio_working_3-way'!R6^3/27-'OddsRatio_working_3-way'!T6</f>
        <v>0.26173299962375851</v>
      </c>
      <c r="W6" s="11">
        <f>'OddsRatio_working_3-way'!V6^2+4*'OddsRatio_working_3-way'!U6^3/27</f>
        <v>-1.2558662848331972E-2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0.14235767097383825</v>
      </c>
      <c r="Y6" s="11">
        <f>IF('OddsRatio_working_3-way'!W6&gt;=0,IF('OddsRatio_working_3-way'!V6+SQRT('OddsRatio_working_3-way'!W6)&gt;0,0,PI()),ACOS('OddsRatio_working_3-way'!V6/(2*'OddsRatio_working_3-way'!X6)))</f>
        <v>0.40455008572584972</v>
      </c>
      <c r="Z6" s="11">
        <f>'OddsRatio_working_3-way'!X6^(1/3)*COS('OddsRatio_working_3-way'!Y6/3)</f>
        <v>0.51740768886237654</v>
      </c>
      <c r="AA6" s="11">
        <f>'OddsRatio_working_3-way'!X6^(1/3)*COS(('OddsRatio_working_3-way'!Y6+2*PI())/3)</f>
        <v>-0.3194975002320361</v>
      </c>
      <c r="AB6" s="11">
        <f>'OddsRatio_working_3-way'!X6^(1/3)*COS(('OddsRatio_working_3-way'!Y6+4*PI())/3)</f>
        <v>-0.19791018863034057</v>
      </c>
      <c r="AC6" s="11">
        <f>'OddsRatio_working_3-way'!X6^(1/3)*SIN('OddsRatio_working_3-way'!Y6/3)</f>
        <v>7.0198467083281826E-2</v>
      </c>
      <c r="AD6" s="11">
        <f>'OddsRatio_working_3-way'!X6^(1/3)*SIN(('OddsRatio_working_3-way'!Y6+2*PI())/3)</f>
        <v>0.4129889691265719</v>
      </c>
      <c r="AE6" s="11">
        <f>'OddsRatio_working_3-way'!X6^(1/3)*SIN(('OddsRatio_working_3-way'!Y6+4*PI())/3)</f>
        <v>-0.48318743620985377</v>
      </c>
      <c r="AF6" s="11">
        <f>-'OddsRatio_working_3-way'!U6/(3*'OddsRatio_working_3-way'!X6^(1/3))*COS(('OddsRatio_working_3-way'!Y6)/3)</f>
        <v>0.51740768886237665</v>
      </c>
      <c r="AG6" s="11">
        <f>-'OddsRatio_working_3-way'!U6/(3*'OddsRatio_working_3-way'!X6^(1/3))*COS(('OddsRatio_working_3-way'!Y6+2*PI())/3)</f>
        <v>-0.31949750023203616</v>
      </c>
      <c r="AH6" s="11">
        <f>-'OddsRatio_working_3-way'!U6/(3*'OddsRatio_working_3-way'!X6^(1/3))*COS(('OddsRatio_working_3-way'!Y6+4*PI())/3)</f>
        <v>-0.19791018863034063</v>
      </c>
      <c r="AI6" s="11">
        <f>'OddsRatio_working_3-way'!U6/(3*'OddsRatio_working_3-way'!X6^(1/3))*SIN(('OddsRatio_working_3-way'!Y6)/3)</f>
        <v>-7.019846708328184E-2</v>
      </c>
      <c r="AJ6" s="11">
        <f>'OddsRatio_working_3-way'!U6/(3*'OddsRatio_working_3-way'!X6^(1/3))*SIN(('OddsRatio_working_3-way'!Y6+2*PI())/3)</f>
        <v>-0.41298896912657201</v>
      </c>
      <c r="AK6" s="11">
        <f>'OddsRatio_working_3-way'!U6/(3*'OddsRatio_working_3-way'!X6^(1/3))*SIN(('OddsRatio_working_3-way'!Y6+4*PI())/3)</f>
        <v>0.48318743620985388</v>
      </c>
      <c r="AL6" s="11">
        <f>'OddsRatio_working_3-way'!Z6+'OddsRatio_working_3-way'!AF6</f>
        <v>1.0348153777247533</v>
      </c>
      <c r="AM6" s="11">
        <f>'OddsRatio_working_3-way'!AA6+'OddsRatio_working_3-way'!AG6</f>
        <v>-0.63899500046407232</v>
      </c>
      <c r="AN6" s="11">
        <f>'OddsRatio_working_3-way'!AB6+'OddsRatio_working_3-way'!AH6</f>
        <v>-0.3958203772606812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1.0348153777247533</v>
      </c>
      <c r="AS6" s="11">
        <f>IF(('OddsRatio_working_3-way'!X6=0),IF(Q6&gt;0,-Q6^(1/3),(-Q6)^(1/3)),'OddsRatio_working_3-way'!AM6-'OddsRatio_working_3-way'!R6/3)</f>
        <v>-0.63899500046407232</v>
      </c>
      <c r="AT6" s="11">
        <f>IF(('OddsRatio_working_3-way'!X6=0),IF(Q6&gt;0,-Q6^(1/3),(-Q6)^(1/3)),'OddsRatio_working_3-way'!AN6-'OddsRatio_working_3-way'!R6/3)</f>
        <v>-0.3958203772606812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2.06</v>
      </c>
      <c r="B7" s="4">
        <f>IF('True_Odds_Calculator_3-way'!B8="","",'True_Odds_Calculator_3-way'!B8)</f>
        <v>3.5</v>
      </c>
      <c r="C7" s="4">
        <f>IF('True_Odds_Calculator_3-way'!C8="","",'True_Odds_Calculator_3-way'!C8)</f>
        <v>3.88</v>
      </c>
      <c r="D7" s="9">
        <f t="shared" si="13"/>
        <v>0.47418885770226382</v>
      </c>
      <c r="E7" s="9">
        <f t="shared" si="14"/>
        <v>0.27660633289952147</v>
      </c>
      <c r="F7" s="9">
        <f t="shared" si="15"/>
        <v>0.24920480939821468</v>
      </c>
      <c r="G7" s="9">
        <f t="shared" si="16"/>
        <v>1.046098488805395</v>
      </c>
      <c r="H7" s="9">
        <f t="shared" si="17"/>
        <v>2.1088643981337185</v>
      </c>
      <c r="I7" s="9">
        <f t="shared" si="18"/>
        <v>3.6152462220134876</v>
      </c>
      <c r="J7" s="9">
        <f t="shared" si="19"/>
        <v>4.0127636477595363</v>
      </c>
      <c r="K7" s="11">
        <f t="shared" si="20"/>
        <v>0.4854368932038835</v>
      </c>
      <c r="L7" s="11">
        <f t="shared" si="21"/>
        <v>0.2857142857142857</v>
      </c>
      <c r="M7" s="11">
        <f t="shared" si="22"/>
        <v>0.25773195876288663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-0.27281696383888343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0.23020718646782107</v>
      </c>
      <c r="Q7" s="11">
        <f>2*'OddsRatio_working_3-way'!K7*'OddsRatio_working_3-way'!L7*'OddsRatio_working_3-way'!M7</f>
        <v>7.1492915052118342E-2</v>
      </c>
      <c r="R7" s="11">
        <f t="shared" si="23"/>
        <v>0</v>
      </c>
      <c r="S7" s="11">
        <f t="shared" si="24"/>
        <v>-0.84381551362683493</v>
      </c>
      <c r="T7" s="11">
        <f t="shared" si="25"/>
        <v>-0.26205450733752633</v>
      </c>
      <c r="U7" s="11">
        <f>'OddsRatio_working_3-way'!S7-'OddsRatio_working_3-way'!R7^2/3</f>
        <v>-0.84381551362683493</v>
      </c>
      <c r="V7" s="11">
        <f>'OddsRatio_working_3-way'!S7*'OddsRatio_working_3-way'!R7/3-2*'OddsRatio_working_3-way'!R7^3/27-'OddsRatio_working_3-way'!T7</f>
        <v>0.26205450733752633</v>
      </c>
      <c r="W7" s="11">
        <f>'OddsRatio_working_3-way'!V7^2+4*'OddsRatio_working_3-way'!U7^3/27</f>
        <v>-2.0337423527131984E-2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0.14917270891742029</v>
      </c>
      <c r="Y7" s="11">
        <f>IF('OddsRatio_working_3-way'!W7&gt;=0,IF('OddsRatio_working_3-way'!V7+SQRT('OddsRatio_working_3-way'!W7)&gt;0,0,PI()),ACOS('OddsRatio_working_3-way'!V7/(2*'OddsRatio_working_3-way'!X7)))</f>
        <v>0.49837720115560402</v>
      </c>
      <c r="Z7" s="11">
        <f>'OddsRatio_working_3-way'!X7^(1/3)*COS('OddsRatio_working_3-way'!Y7/3)</f>
        <v>0.52304924440269751</v>
      </c>
      <c r="AA7" s="11">
        <f>'OddsRatio_working_3-way'!X7^(1/3)*COS(('OddsRatio_working_3-way'!Y7+2*PI())/3)</f>
        <v>-0.33747522689962711</v>
      </c>
      <c r="AB7" s="11">
        <f>'OddsRatio_working_3-way'!X7^(1/3)*COS(('OddsRatio_working_3-way'!Y7+4*PI())/3)</f>
        <v>-0.18557401750307051</v>
      </c>
      <c r="AC7" s="11">
        <f>'OddsRatio_working_3-way'!X7^(1/3)*SIN('OddsRatio_working_3-way'!Y7/3)</f>
        <v>8.770020413533175E-2</v>
      </c>
      <c r="AD7" s="11">
        <f>'OddsRatio_working_3-way'!X7^(1/3)*SIN(('OddsRatio_working_3-way'!Y7+2*PI())/3)</f>
        <v>0.40912383101532579</v>
      </c>
      <c r="AE7" s="11">
        <f>'OddsRatio_working_3-way'!X7^(1/3)*SIN(('OddsRatio_working_3-way'!Y7+4*PI())/3)</f>
        <v>-0.49682403515065754</v>
      </c>
      <c r="AF7" s="11">
        <f>-'OddsRatio_working_3-way'!U7/(3*'OddsRatio_working_3-way'!X7^(1/3))*COS(('OddsRatio_working_3-way'!Y7)/3)</f>
        <v>0.5230492444026974</v>
      </c>
      <c r="AG7" s="11">
        <f>-'OddsRatio_working_3-way'!U7/(3*'OddsRatio_working_3-way'!X7^(1/3))*COS(('OddsRatio_working_3-way'!Y7+2*PI())/3)</f>
        <v>-0.33747522689962706</v>
      </c>
      <c r="AH7" s="11">
        <f>-'OddsRatio_working_3-way'!U7/(3*'OddsRatio_working_3-way'!X7^(1/3))*COS(('OddsRatio_working_3-way'!Y7+4*PI())/3)</f>
        <v>-0.18557401750307048</v>
      </c>
      <c r="AI7" s="11">
        <f>'OddsRatio_working_3-way'!U7/(3*'OddsRatio_working_3-way'!X7^(1/3))*SIN(('OddsRatio_working_3-way'!Y7)/3)</f>
        <v>-8.7700204135331736E-2</v>
      </c>
      <c r="AJ7" s="11">
        <f>'OddsRatio_working_3-way'!U7/(3*'OddsRatio_working_3-way'!X7^(1/3))*SIN(('OddsRatio_working_3-way'!Y7+2*PI())/3)</f>
        <v>-0.40912383101532568</v>
      </c>
      <c r="AK7" s="11">
        <f>'OddsRatio_working_3-way'!U7/(3*'OddsRatio_working_3-way'!X7^(1/3))*SIN(('OddsRatio_working_3-way'!Y7+4*PI())/3)</f>
        <v>0.49682403515065743</v>
      </c>
      <c r="AL7" s="11">
        <f>'OddsRatio_working_3-way'!Z7+'OddsRatio_working_3-way'!AF7</f>
        <v>1.046098488805395</v>
      </c>
      <c r="AM7" s="11">
        <f>'OddsRatio_working_3-way'!AA7+'OddsRatio_working_3-way'!AG7</f>
        <v>-0.67495045379925411</v>
      </c>
      <c r="AN7" s="11">
        <f>'OddsRatio_working_3-way'!AB7+'OddsRatio_working_3-way'!AH7</f>
        <v>-0.37114803500614102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1.046098488805395</v>
      </c>
      <c r="AS7" s="11">
        <f>IF(('OddsRatio_working_3-way'!X7=0),IF(Q7&gt;0,-Q7^(1/3),(-Q7)^(1/3)),'OddsRatio_working_3-way'!AM7-'OddsRatio_working_3-way'!R7/3)</f>
        <v>-0.67495045379925411</v>
      </c>
      <c r="AT7" s="11">
        <f>IF(('OddsRatio_working_3-way'!X7=0),IF(Q7&gt;0,-Q7^(1/3),(-Q7)^(1/3)),'OddsRatio_working_3-way'!AN7-'OddsRatio_working_3-way'!R7/3)</f>
        <v>-0.37114803500614102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</v>
      </c>
      <c r="B8" s="4">
        <f>IF('True_Odds_Calculator_3-way'!B9="","",'True_Odds_Calculator_3-way'!B9)</f>
        <v>3.86</v>
      </c>
      <c r="C8" s="4">
        <f>IF('True_Odds_Calculator_3-way'!C9="","",'True_Odds_Calculator_3-way'!C9)</f>
        <v>5.41</v>
      </c>
      <c r="D8" s="9">
        <f t="shared" si="13"/>
        <v>0.57476650828609477</v>
      </c>
      <c r="E8" s="9">
        <f t="shared" si="14"/>
        <v>0.2485854040266158</v>
      </c>
      <c r="F8" s="9">
        <f t="shared" si="15"/>
        <v>0.17664808768728926</v>
      </c>
      <c r="G8" s="9">
        <f t="shared" si="16"/>
        <v>1.0569099068517294</v>
      </c>
      <c r="H8" s="9">
        <f t="shared" si="17"/>
        <v>1.7398369347962108</v>
      </c>
      <c r="I8" s="9">
        <f t="shared" si="18"/>
        <v>4.0227623335959457</v>
      </c>
      <c r="J8" s="9">
        <f t="shared" si="19"/>
        <v>5.6609726892161261</v>
      </c>
      <c r="K8" s="11">
        <f t="shared" si="20"/>
        <v>0.58823529411764708</v>
      </c>
      <c r="L8" s="11">
        <f t="shared" si="21"/>
        <v>0.2590673575129534</v>
      </c>
      <c r="M8" s="11">
        <f t="shared" si="22"/>
        <v>0.18484288354898337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-0.24869621260818875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0.22450438614529075</v>
      </c>
      <c r="Q8" s="11">
        <f>2*'OddsRatio_working_3-way'!K8*'OddsRatio_working_3-way'!L8*'OddsRatio_working_3-way'!M8</f>
        <v>5.6337361642481994E-2</v>
      </c>
      <c r="R8" s="11">
        <f t="shared" si="23"/>
        <v>0</v>
      </c>
      <c r="S8" s="11">
        <f t="shared" si="24"/>
        <v>-0.90272539252131156</v>
      </c>
      <c r="T8" s="11">
        <f t="shared" si="25"/>
        <v>-0.2265308387757369</v>
      </c>
      <c r="U8" s="11">
        <f>'OddsRatio_working_3-way'!S8-'OddsRatio_working_3-way'!R8^2/3</f>
        <v>-0.90272539252131156</v>
      </c>
      <c r="V8" s="11">
        <f>'OddsRatio_working_3-way'!S8*'OddsRatio_working_3-way'!R8/3-2*'OddsRatio_working_3-way'!R8^3/27-'OddsRatio_working_3-way'!T8</f>
        <v>0.2265308387757369</v>
      </c>
      <c r="W8" s="11">
        <f>'OddsRatio_working_3-way'!V8^2+4*'OddsRatio_working_3-way'!U8^3/27</f>
        <v>-5.7667894496039276E-2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0.16506371149686277</v>
      </c>
      <c r="Y8" s="11">
        <f>IF('OddsRatio_working_3-way'!W8&gt;=0,IF('OddsRatio_working_3-way'!V8+SQRT('OddsRatio_working_3-way'!W8)&gt;0,0,PI()),ACOS('OddsRatio_working_3-way'!V8/(2*'OddsRatio_working_3-way'!X8)))</f>
        <v>0.81455504920101029</v>
      </c>
      <c r="Z8" s="11">
        <f>'OddsRatio_working_3-way'!X8^(1/3)*COS('OddsRatio_working_3-way'!Y8/3)</f>
        <v>0.52845495342586468</v>
      </c>
      <c r="AA8" s="11">
        <f>'OddsRatio_working_3-way'!X8^(1/3)*COS(('OddsRatio_working_3-way'!Y8+2*PI())/3)</f>
        <v>-0.39163575658546729</v>
      </c>
      <c r="AB8" s="11">
        <f>'OddsRatio_working_3-way'!X8^(1/3)*COS(('OddsRatio_working_3-way'!Y8+4*PI())/3)</f>
        <v>-0.13681919684039762</v>
      </c>
      <c r="AC8" s="11">
        <f>'OddsRatio_working_3-way'!X8^(1/3)*SIN('OddsRatio_working_3-way'!Y8/3)</f>
        <v>0.14711840936279058</v>
      </c>
      <c r="AD8" s="11">
        <f>'OddsRatio_working_3-way'!X8^(1/3)*SIN(('OddsRatio_working_3-way'!Y8+2*PI())/3)</f>
        <v>0.38409620974112607</v>
      </c>
      <c r="AE8" s="11">
        <f>'OddsRatio_working_3-way'!X8^(1/3)*SIN(('OddsRatio_working_3-way'!Y8+4*PI())/3)</f>
        <v>-0.53121461910391643</v>
      </c>
      <c r="AF8" s="11">
        <f>-'OddsRatio_working_3-way'!U8/(3*'OddsRatio_working_3-way'!X8^(1/3))*COS(('OddsRatio_working_3-way'!Y8)/3)</f>
        <v>0.52845495342586468</v>
      </c>
      <c r="AG8" s="11">
        <f>-'OddsRatio_working_3-way'!U8/(3*'OddsRatio_working_3-way'!X8^(1/3))*COS(('OddsRatio_working_3-way'!Y8+2*PI())/3)</f>
        <v>-0.39163575658546729</v>
      </c>
      <c r="AH8" s="11">
        <f>-'OddsRatio_working_3-way'!U8/(3*'OddsRatio_working_3-way'!X8^(1/3))*COS(('OddsRatio_working_3-way'!Y8+4*PI())/3)</f>
        <v>-0.13681919684039762</v>
      </c>
      <c r="AI8" s="11">
        <f>'OddsRatio_working_3-way'!U8/(3*'OddsRatio_working_3-way'!X8^(1/3))*SIN(('OddsRatio_working_3-way'!Y8)/3)</f>
        <v>-0.14711840936279058</v>
      </c>
      <c r="AJ8" s="11">
        <f>'OddsRatio_working_3-way'!U8/(3*'OddsRatio_working_3-way'!X8^(1/3))*SIN(('OddsRatio_working_3-way'!Y8+2*PI())/3)</f>
        <v>-0.38409620974112607</v>
      </c>
      <c r="AK8" s="11">
        <f>'OddsRatio_working_3-way'!U8/(3*'OddsRatio_working_3-way'!X8^(1/3))*SIN(('OddsRatio_working_3-way'!Y8+4*PI())/3)</f>
        <v>0.53121461910391643</v>
      </c>
      <c r="AL8" s="11">
        <f>'OddsRatio_working_3-way'!Z8+'OddsRatio_working_3-way'!AF8</f>
        <v>1.0569099068517294</v>
      </c>
      <c r="AM8" s="11">
        <f>'OddsRatio_working_3-way'!AA8+'OddsRatio_working_3-way'!AG8</f>
        <v>-0.78327151317093457</v>
      </c>
      <c r="AN8" s="11">
        <f>'OddsRatio_working_3-way'!AB8+'OddsRatio_working_3-way'!AH8</f>
        <v>-0.27363839368079523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1.0569099068517294</v>
      </c>
      <c r="AS8" s="11">
        <f>IF(('OddsRatio_working_3-way'!X8=0),IF(Q8&gt;0,-Q8^(1/3),(-Q8)^(1/3)),'OddsRatio_working_3-way'!AM8-'OddsRatio_working_3-way'!R8/3)</f>
        <v>-0.78327151317093457</v>
      </c>
      <c r="AT8" s="11">
        <f>IF(('OddsRatio_working_3-way'!X8=0),IF(Q8&gt;0,-Q8^(1/3),(-Q8)^(1/3)),'OddsRatio_working_3-way'!AN8-'OddsRatio_working_3-way'!R8/3)</f>
        <v>-0.27363839368079523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3.49</v>
      </c>
      <c r="B9" s="4">
        <f>IF('True_Odds_Calculator_3-way'!B10="","",'True_Odds_Calculator_3-way'!B10)</f>
        <v>3.34</v>
      </c>
      <c r="C9" s="4">
        <f>IF('True_Odds_Calculator_3-way'!C10="","",'True_Odds_Calculator_3-way'!C10)</f>
        <v>2.1800000000000002</v>
      </c>
      <c r="D9" s="9">
        <f t="shared" si="13"/>
        <v>0.27281865482157897</v>
      </c>
      <c r="E9" s="9">
        <f t="shared" si="14"/>
        <v>0.28531729420738589</v>
      </c>
      <c r="F9" s="9">
        <f t="shared" si="15"/>
        <v>0.4418640509710352</v>
      </c>
      <c r="G9" s="9">
        <f t="shared" si="16"/>
        <v>1.0704572275890003</v>
      </c>
      <c r="H9" s="9">
        <f t="shared" si="17"/>
        <v>3.6654384966966109</v>
      </c>
      <c r="I9" s="9">
        <f t="shared" si="18"/>
        <v>3.5048699125582603</v>
      </c>
      <c r="J9" s="9">
        <f t="shared" si="19"/>
        <v>2.26313952855502</v>
      </c>
      <c r="K9" s="11">
        <f t="shared" si="20"/>
        <v>0.28653295128939826</v>
      </c>
      <c r="L9" s="11">
        <f t="shared" si="21"/>
        <v>0.29940119760479045</v>
      </c>
      <c r="M9" s="11">
        <f t="shared" si="22"/>
        <v>0.4587155963302752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-0.27056326084982063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0.23650813564375148</v>
      </c>
      <c r="Q9" s="11">
        <f>2*'OddsRatio_working_3-way'!K9*'OddsRatio_working_3-way'!L9*'OddsRatio_working_3-way'!M9</f>
        <v>7.8704870430532953E-2</v>
      </c>
      <c r="R9" s="11">
        <f t="shared" si="23"/>
        <v>0</v>
      </c>
      <c r="S9" s="11">
        <f t="shared" si="24"/>
        <v>-0.87413248532300969</v>
      </c>
      <c r="T9" s="11">
        <f t="shared" si="25"/>
        <v>-0.29089267398436269</v>
      </c>
      <c r="U9" s="11">
        <f>'OddsRatio_working_3-way'!S9-'OddsRatio_working_3-way'!R9^2/3</f>
        <v>-0.87413248532300969</v>
      </c>
      <c r="V9" s="11">
        <f>'OddsRatio_working_3-way'!S9*'OddsRatio_working_3-way'!R9/3-2*'OddsRatio_working_3-way'!R9^3/27-'OddsRatio_working_3-way'!T9</f>
        <v>0.29089267398436269</v>
      </c>
      <c r="W9" s="11">
        <f>'OddsRatio_working_3-way'!V9^2+4*'OddsRatio_working_3-way'!U9^3/27</f>
        <v>-1.4334234014881139E-2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0.15728380542243842</v>
      </c>
      <c r="Y9" s="11">
        <f>IF('OddsRatio_working_3-way'!W9&gt;=0,IF('OddsRatio_working_3-way'!V9+SQRT('OddsRatio_working_3-way'!W9)&gt;0,0,PI()),ACOS('OddsRatio_working_3-way'!V9/(2*'OddsRatio_working_3-way'!X9)))</f>
        <v>0.39044926527585022</v>
      </c>
      <c r="Z9" s="11">
        <f>'OddsRatio_working_3-way'!X9^(1/3)*COS('OddsRatio_working_3-way'!Y9/3)</f>
        <v>0.53522861379450015</v>
      </c>
      <c r="AA9" s="11">
        <f>'OddsRatio_working_3-way'!X9^(1/3)*COS(('OddsRatio_working_3-way'!Y9+2*PI())/3)</f>
        <v>-0.32828447718270309</v>
      </c>
      <c r="AB9" s="11">
        <f>'OddsRatio_working_3-way'!X9^(1/3)*COS(('OddsRatio_working_3-way'!Y9+4*PI())/3)</f>
        <v>-0.20694413661179717</v>
      </c>
      <c r="AC9" s="11">
        <f>'OddsRatio_working_3-way'!X9^(1/3)*SIN('OddsRatio_working_3-way'!Y9/3)</f>
        <v>7.0055878292173523E-2</v>
      </c>
      <c r="AD9" s="11">
        <f>'OddsRatio_working_3-way'!X9^(1/3)*SIN(('OddsRatio_working_3-way'!Y9+2*PI())/3)</f>
        <v>0.42849363723228057</v>
      </c>
      <c r="AE9" s="11">
        <f>'OddsRatio_working_3-way'!X9^(1/3)*SIN(('OddsRatio_working_3-way'!Y9+4*PI())/3)</f>
        <v>-0.49854951552445398</v>
      </c>
      <c r="AF9" s="11">
        <f>-'OddsRatio_working_3-way'!U9/(3*'OddsRatio_working_3-way'!X9^(1/3))*COS(('OddsRatio_working_3-way'!Y9)/3)</f>
        <v>0.53522861379450004</v>
      </c>
      <c r="AG9" s="11">
        <f>-'OddsRatio_working_3-way'!U9/(3*'OddsRatio_working_3-way'!X9^(1/3))*COS(('OddsRatio_working_3-way'!Y9+2*PI())/3)</f>
        <v>-0.32828447718270298</v>
      </c>
      <c r="AH9" s="11">
        <f>-'OddsRatio_working_3-way'!U9/(3*'OddsRatio_working_3-way'!X9^(1/3))*COS(('OddsRatio_working_3-way'!Y9+4*PI())/3)</f>
        <v>-0.20694413661179711</v>
      </c>
      <c r="AI9" s="11">
        <f>'OddsRatio_working_3-way'!U9/(3*'OddsRatio_working_3-way'!X9^(1/3))*SIN(('OddsRatio_working_3-way'!Y9)/3)</f>
        <v>-7.005587829217351E-2</v>
      </c>
      <c r="AJ9" s="11">
        <f>'OddsRatio_working_3-way'!U9/(3*'OddsRatio_working_3-way'!X9^(1/3))*SIN(('OddsRatio_working_3-way'!Y9+2*PI())/3)</f>
        <v>-0.42849363723228051</v>
      </c>
      <c r="AK9" s="11">
        <f>'OddsRatio_working_3-way'!U9/(3*'OddsRatio_working_3-way'!X9^(1/3))*SIN(('OddsRatio_working_3-way'!Y9+4*PI())/3)</f>
        <v>0.49854951552445387</v>
      </c>
      <c r="AL9" s="11">
        <f>'OddsRatio_working_3-way'!Z9+'OddsRatio_working_3-way'!AF9</f>
        <v>1.0704572275890003</v>
      </c>
      <c r="AM9" s="11">
        <f>'OddsRatio_working_3-way'!AA9+'OddsRatio_working_3-way'!AG9</f>
        <v>-0.65656895436540608</v>
      </c>
      <c r="AN9" s="11">
        <f>'OddsRatio_working_3-way'!AB9+'OddsRatio_working_3-way'!AH9</f>
        <v>-0.41388827322359428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1.0704572275890003</v>
      </c>
      <c r="AS9" s="11">
        <f>IF(('OddsRatio_working_3-way'!X9=0),IF(Q9&gt;0,-Q9^(1/3),(-Q9)^(1/3)),'OddsRatio_working_3-way'!AM9-'OddsRatio_working_3-way'!R9/3)</f>
        <v>-0.65656895436540608</v>
      </c>
      <c r="AT9" s="11">
        <f>IF(('OddsRatio_working_3-way'!X9=0),IF(Q9&gt;0,-Q9^(1/3),(-Q9)^(1/3)),'OddsRatio_working_3-way'!AN9-'OddsRatio_working_3-way'!R9/3)</f>
        <v>-0.41388827322359428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1.48</v>
      </c>
      <c r="B10" s="4">
        <f>IF('True_Odds_Calculator_3-way'!B11="","",'True_Odds_Calculator_3-way'!B11)</f>
        <v>4.4000000000000004</v>
      </c>
      <c r="C10" s="4">
        <f>IF('True_Odds_Calculator_3-way'!C11="","",'True_Odds_Calculator_3-way'!C11)</f>
        <v>8.07</v>
      </c>
      <c r="D10" s="9">
        <f t="shared" si="13"/>
        <v>0.66380692059735058</v>
      </c>
      <c r="E10" s="9">
        <f t="shared" si="14"/>
        <v>0.21798649178575261</v>
      </c>
      <c r="F10" s="9">
        <f t="shared" si="15"/>
        <v>0.11820658761689673</v>
      </c>
      <c r="G10" s="9">
        <f t="shared" si="16"/>
        <v>1.0551294766936712</v>
      </c>
      <c r="H10" s="9">
        <f t="shared" si="17"/>
        <v>1.5064621488129619</v>
      </c>
      <c r="I10" s="9">
        <f t="shared" si="18"/>
        <v>4.5874402207584826</v>
      </c>
      <c r="J10" s="9">
        <f t="shared" si="19"/>
        <v>8.4597654002242564</v>
      </c>
      <c r="K10" s="11">
        <f t="shared" si="20"/>
        <v>0.67567567567567566</v>
      </c>
      <c r="L10" s="11">
        <f t="shared" si="21"/>
        <v>0.22727272727272727</v>
      </c>
      <c r="M10" s="11">
        <f t="shared" si="22"/>
        <v>0.12391573729863692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-0.21955920097184012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0.20836568234337746</v>
      </c>
      <c r="Q10" s="11">
        <f>2*'OddsRatio_working_3-way'!K10*'OddsRatio_working_3-way'!L10*'OddsRatio_working_3-way'!M10</f>
        <v>3.8057658875502741E-2</v>
      </c>
      <c r="R10" s="11">
        <f t="shared" si="23"/>
        <v>0</v>
      </c>
      <c r="S10" s="11">
        <f t="shared" si="24"/>
        <v>-0.94901822114984702</v>
      </c>
      <c r="T10" s="11">
        <f t="shared" si="25"/>
        <v>-0.17333666139723236</v>
      </c>
      <c r="U10" s="11">
        <f>'OddsRatio_working_3-way'!S10-'OddsRatio_working_3-way'!R10^2/3</f>
        <v>-0.94901822114984702</v>
      </c>
      <c r="V10" s="11">
        <f>'OddsRatio_working_3-way'!S10*'OddsRatio_working_3-way'!R10/3-2*'OddsRatio_working_3-way'!R10^3/27-'OddsRatio_working_3-way'!T10</f>
        <v>0.17333666139723236</v>
      </c>
      <c r="W10" s="11">
        <f>'OddsRatio_working_3-way'!V10^2+4*'OddsRatio_working_3-way'!U10^3/27</f>
        <v>-9.6579524764188532E-2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0.17792211986465267</v>
      </c>
      <c r="Y10" s="11">
        <f>IF('OddsRatio_working_3-way'!W10&gt;=0,IF('OddsRatio_working_3-way'!V10+SQRT('OddsRatio_working_3-way'!W10)&gt;0,0,PI()),ACOS('OddsRatio_working_3-way'!V10/(2*'OddsRatio_working_3-way'!X10)))</f>
        <v>1.0620143515216927</v>
      </c>
      <c r="Z10" s="11">
        <f>'OddsRatio_working_3-way'!X10^(1/3)*COS('OddsRatio_working_3-way'!Y10/3)</f>
        <v>0.5275647383468357</v>
      </c>
      <c r="AA10" s="11">
        <f>'OddsRatio_working_3-way'!X10^(1/3)*COS(('OddsRatio_working_3-way'!Y10+2*PI())/3)</f>
        <v>-0.43263479120886839</v>
      </c>
      <c r="AB10" s="11">
        <f>'OddsRatio_working_3-way'!X10^(1/3)*COS(('OddsRatio_working_3-way'!Y10+4*PI())/3)</f>
        <v>-9.4929947137967485E-2</v>
      </c>
      <c r="AC10" s="11">
        <f>'OddsRatio_working_3-way'!X10^(1/3)*SIN('OddsRatio_working_3-way'!Y10/3)</f>
        <v>0.19497398263097515</v>
      </c>
      <c r="AD10" s="11">
        <f>'OddsRatio_working_3-way'!X10^(1/3)*SIN(('OddsRatio_working_3-way'!Y10+2*PI())/3)</f>
        <v>0.3593974742337625</v>
      </c>
      <c r="AE10" s="11">
        <f>'OddsRatio_working_3-way'!X10^(1/3)*SIN(('OddsRatio_working_3-way'!Y10+4*PI())/3)</f>
        <v>-0.55437145686473777</v>
      </c>
      <c r="AF10" s="11">
        <f>-'OddsRatio_working_3-way'!U10/(3*'OddsRatio_working_3-way'!X10^(1/3))*COS(('OddsRatio_working_3-way'!Y10)/3)</f>
        <v>0.52756473834683559</v>
      </c>
      <c r="AG10" s="11">
        <f>-'OddsRatio_working_3-way'!U10/(3*'OddsRatio_working_3-way'!X10^(1/3))*COS(('OddsRatio_working_3-way'!Y10+2*PI())/3)</f>
        <v>-0.43263479120886827</v>
      </c>
      <c r="AH10" s="11">
        <f>-'OddsRatio_working_3-way'!U10/(3*'OddsRatio_working_3-way'!X10^(1/3))*COS(('OddsRatio_working_3-way'!Y10+4*PI())/3)</f>
        <v>-9.4929947137967471E-2</v>
      </c>
      <c r="AI10" s="11">
        <f>'OddsRatio_working_3-way'!U10/(3*'OddsRatio_working_3-way'!X10^(1/3))*SIN(('OddsRatio_working_3-way'!Y10)/3)</f>
        <v>-0.19497398263097512</v>
      </c>
      <c r="AJ10" s="11">
        <f>'OddsRatio_working_3-way'!U10/(3*'OddsRatio_working_3-way'!X10^(1/3))*SIN(('OddsRatio_working_3-way'!Y10+2*PI())/3)</f>
        <v>-0.35939747423376245</v>
      </c>
      <c r="AK10" s="11">
        <f>'OddsRatio_working_3-way'!U10/(3*'OddsRatio_working_3-way'!X10^(1/3))*SIN(('OddsRatio_working_3-way'!Y10+4*PI())/3)</f>
        <v>0.55437145686473766</v>
      </c>
      <c r="AL10" s="11">
        <f>'OddsRatio_working_3-way'!Z10+'OddsRatio_working_3-way'!AF10</f>
        <v>1.0551294766936712</v>
      </c>
      <c r="AM10" s="11">
        <f>'OddsRatio_working_3-way'!AA10+'OddsRatio_working_3-way'!AG10</f>
        <v>-0.86526958241773666</v>
      </c>
      <c r="AN10" s="11">
        <f>'OddsRatio_working_3-way'!AB10+'OddsRatio_working_3-way'!AH10</f>
        <v>-0.18985989427593497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1.0551294766936712</v>
      </c>
      <c r="AS10" s="11">
        <f>IF(('OddsRatio_working_3-way'!X10=0),IF(Q10&gt;0,-Q10^(1/3),(-Q10)^(1/3)),'OddsRatio_working_3-way'!AM10-'OddsRatio_working_3-way'!R10/3)</f>
        <v>-0.86526958241773666</v>
      </c>
      <c r="AT10" s="11">
        <f>IF(('OddsRatio_working_3-way'!X10=0),IF(Q10&gt;0,-Q10^(1/3),(-Q10)^(1/3)),'OddsRatio_working_3-way'!AN10-'OddsRatio_working_3-way'!R10/3)</f>
        <v>-0.18985989427593497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2.4500000000000002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3.19</v>
      </c>
      <c r="D11" s="9">
        <f t="shared" si="13"/>
        <v>0.39789089620841805</v>
      </c>
      <c r="E11" s="9">
        <f t="shared" si="14"/>
        <v>0.29774439086003168</v>
      </c>
      <c r="F11" s="9">
        <f t="shared" si="15"/>
        <v>0.30436471293155021</v>
      </c>
      <c r="G11" s="9">
        <f t="shared" si="16"/>
        <v>1.0436219117961125</v>
      </c>
      <c r="H11" s="9">
        <f t="shared" si="17"/>
        <v>2.5132517721043635</v>
      </c>
      <c r="I11" s="9">
        <f t="shared" si="18"/>
        <v>3.3585855206592141</v>
      </c>
      <c r="J11" s="9">
        <f t="shared" si="19"/>
        <v>3.2855319868334867</v>
      </c>
      <c r="K11" s="11">
        <f t="shared" si="20"/>
        <v>0.4081632653061224</v>
      </c>
      <c r="L11" s="11">
        <f t="shared" si="21"/>
        <v>0.30674846625766872</v>
      </c>
      <c r="M11" s="11">
        <f t="shared" si="22"/>
        <v>0.31347962382445144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-0.2816736287376076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0.23156751979019197</v>
      </c>
      <c r="Q11" s="11">
        <f>2*'OddsRatio_working_3-way'!K11*'OddsRatio_working_3-way'!L11*'OddsRatio_working_3-way'!M11</f>
        <v>7.8497464335658296E-2</v>
      </c>
      <c r="R11" s="11">
        <f t="shared" si="23"/>
        <v>0</v>
      </c>
      <c r="S11" s="11">
        <f t="shared" si="24"/>
        <v>-0.8221128858531096</v>
      </c>
      <c r="T11" s="11">
        <f t="shared" si="25"/>
        <v>-0.27868233418749477</v>
      </c>
      <c r="U11" s="11">
        <f>'OddsRatio_working_3-way'!S11-'OddsRatio_working_3-way'!R11^2/3</f>
        <v>-0.8221128858531096</v>
      </c>
      <c r="V11" s="11">
        <f>'OddsRatio_working_3-way'!S11*'OddsRatio_working_3-way'!R11/3-2*'OddsRatio_working_3-way'!R11^3/27-'OddsRatio_working_3-way'!T11</f>
        <v>0.27868233418749477</v>
      </c>
      <c r="W11" s="11">
        <f>'OddsRatio_working_3-way'!V11^2+4*'OddsRatio_working_3-way'!U11^3/27</f>
        <v>-4.6533573407763484E-3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0.14345487158769379</v>
      </c>
      <c r="Y11" s="11">
        <f>IF('OddsRatio_working_3-way'!W11&gt;=0,IF('OddsRatio_working_3-way'!V11+SQRT('OddsRatio_working_3-way'!W11)&gt;0,0,PI()),ACOS('OddsRatio_working_3-way'!V11/(2*'OddsRatio_working_3-way'!X11)))</f>
        <v>0.240058567195369</v>
      </c>
      <c r="Z11" s="11">
        <f>'OddsRatio_working_3-way'!X11^(1/3)*COS('OddsRatio_working_3-way'!Y11/3)</f>
        <v>0.52181095589805626</v>
      </c>
      <c r="AA11" s="11">
        <f>'OddsRatio_working_3-way'!X11^(1/3)*COS(('OddsRatio_working_3-way'!Y11+2*PI())/3)</f>
        <v>-0.2971438028529878</v>
      </c>
      <c r="AB11" s="11">
        <f>'OddsRatio_working_3-way'!X11^(1/3)*COS(('OddsRatio_working_3-way'!Y11+4*PI())/3)</f>
        <v>-0.2246671530450684</v>
      </c>
      <c r="AC11" s="11">
        <f>'OddsRatio_working_3-way'!X11^(1/3)*SIN('OddsRatio_working_3-way'!Y11/3)</f>
        <v>4.1844413276564463E-2</v>
      </c>
      <c r="AD11" s="11">
        <f>'OddsRatio_working_3-way'!X11^(1/3)*SIN(('OddsRatio_working_3-way'!Y11+2*PI())/3)</f>
        <v>0.43097933714247588</v>
      </c>
      <c r="AE11" s="11">
        <f>'OddsRatio_working_3-way'!X11^(1/3)*SIN(('OddsRatio_working_3-way'!Y11+4*PI())/3)</f>
        <v>-0.4728237504190404</v>
      </c>
      <c r="AF11" s="11">
        <f>-'OddsRatio_working_3-way'!U11/(3*'OddsRatio_working_3-way'!X11^(1/3))*COS(('OddsRatio_working_3-way'!Y11)/3)</f>
        <v>0.52181095589805626</v>
      </c>
      <c r="AG11" s="11">
        <f>-'OddsRatio_working_3-way'!U11/(3*'OddsRatio_working_3-way'!X11^(1/3))*COS(('OddsRatio_working_3-way'!Y11+2*PI())/3)</f>
        <v>-0.2971438028529878</v>
      </c>
      <c r="AH11" s="11">
        <f>-'OddsRatio_working_3-way'!U11/(3*'OddsRatio_working_3-way'!X11^(1/3))*COS(('OddsRatio_working_3-way'!Y11+4*PI())/3)</f>
        <v>-0.2246671530450684</v>
      </c>
      <c r="AI11" s="11">
        <f>'OddsRatio_working_3-way'!U11/(3*'OddsRatio_working_3-way'!X11^(1/3))*SIN(('OddsRatio_working_3-way'!Y11)/3)</f>
        <v>-4.1844413276564463E-2</v>
      </c>
      <c r="AJ11" s="11">
        <f>'OddsRatio_working_3-way'!U11/(3*'OddsRatio_working_3-way'!X11^(1/3))*SIN(('OddsRatio_working_3-way'!Y11+2*PI())/3)</f>
        <v>-0.43097933714247588</v>
      </c>
      <c r="AK11" s="11">
        <f>'OddsRatio_working_3-way'!U11/(3*'OddsRatio_working_3-way'!X11^(1/3))*SIN(('OddsRatio_working_3-way'!Y11+4*PI())/3)</f>
        <v>0.4728237504190404</v>
      </c>
      <c r="AL11" s="11">
        <f>'OddsRatio_working_3-way'!Z11+'OddsRatio_working_3-way'!AF11</f>
        <v>1.0436219117961125</v>
      </c>
      <c r="AM11" s="11">
        <f>'OddsRatio_working_3-way'!AA11+'OddsRatio_working_3-way'!AG11</f>
        <v>-0.59428760570597561</v>
      </c>
      <c r="AN11" s="11">
        <f>'OddsRatio_working_3-way'!AB11+'OddsRatio_working_3-way'!AH11</f>
        <v>-0.4493343060901368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1.0436219117961125</v>
      </c>
      <c r="AS11" s="11">
        <f>IF(('OddsRatio_working_3-way'!X11=0),IF(Q11&gt;0,-Q11^(1/3),(-Q11)^(1/3)),'OddsRatio_working_3-way'!AM11-'OddsRatio_working_3-way'!R11/3)</f>
        <v>-0.59428760570597561</v>
      </c>
      <c r="AT11" s="11">
        <f>IF(('OddsRatio_working_3-way'!X11=0),IF(Q11&gt;0,-Q11^(1/3),(-Q11)^(1/3)),'OddsRatio_working_3-way'!AN11-'OddsRatio_working_3-way'!R11/3)</f>
        <v>-0.4493343060901368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</v>
      </c>
      <c r="B12" s="4">
        <f>IF('True_Odds_Calculator_3-way'!B13="","",'True_Odds_Calculator_3-way'!B13)</f>
        <v>3.4</v>
      </c>
      <c r="C12" s="4">
        <f>IF('True_Odds_Calculator_3-way'!C13="","",'True_Odds_Calculator_3-way'!C13)</f>
        <v>2.6</v>
      </c>
      <c r="D12" s="9">
        <f t="shared" si="13"/>
        <v>0.37226772044750617</v>
      </c>
      <c r="E12" s="9">
        <f t="shared" si="14"/>
        <v>0.27041775004658608</v>
      </c>
      <c r="F12" s="9">
        <f t="shared" si="15"/>
        <v>0.35731452950590803</v>
      </c>
      <c r="G12" s="9">
        <f t="shared" si="16"/>
        <v>1.1241592095743922</v>
      </c>
      <c r="H12" s="9">
        <f t="shared" si="17"/>
        <v>2.6862388143615878</v>
      </c>
      <c r="I12" s="9">
        <f t="shared" si="18"/>
        <v>3.6979821029785414</v>
      </c>
      <c r="J12" s="9">
        <f t="shared" si="19"/>
        <v>2.7986547353190279</v>
      </c>
      <c r="K12" s="11">
        <f t="shared" si="20"/>
        <v>0.4</v>
      </c>
      <c r="L12" s="11">
        <f t="shared" si="21"/>
        <v>0.29411764705882354</v>
      </c>
      <c r="M12" s="11">
        <f t="shared" si="22"/>
        <v>0.38461538461538458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-0.26063348416289611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0.24886877828054299</v>
      </c>
      <c r="Q12" s="11">
        <f>2*'OddsRatio_working_3-way'!K12*'OddsRatio_working_3-way'!L12*'OddsRatio_working_3-way'!M12</f>
        <v>9.0497737556561084E-2</v>
      </c>
      <c r="R12" s="11">
        <f t="shared" si="23"/>
        <v>0</v>
      </c>
      <c r="S12" s="11">
        <f t="shared" si="24"/>
        <v>-0.95486111111111049</v>
      </c>
      <c r="T12" s="11">
        <f t="shared" si="25"/>
        <v>-0.34722222222222199</v>
      </c>
      <c r="U12" s="11">
        <f>'OddsRatio_working_3-way'!S12-'OddsRatio_working_3-way'!R12^2/3</f>
        <v>-0.95486111111111049</v>
      </c>
      <c r="V12" s="11">
        <f>'OddsRatio_working_3-way'!S12*'OddsRatio_working_3-way'!R12/3-2*'OddsRatio_working_3-way'!R12^3/27-'OddsRatio_working_3-way'!T12</f>
        <v>0.34722222222222199</v>
      </c>
      <c r="W12" s="11">
        <f>'OddsRatio_working_3-way'!V12^2+4*'OddsRatio_working_3-way'!U12^3/27</f>
        <v>-8.4150868908924176E-3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0.17956778559629685</v>
      </c>
      <c r="Y12" s="11">
        <f>IF('OddsRatio_working_3-way'!W12&gt;=0,IF('OddsRatio_working_3-way'!V12+SQRT('OddsRatio_working_3-way'!W12)&gt;0,0,PI()),ACOS('OddsRatio_working_3-way'!V12/(2*'OddsRatio_working_3-way'!X12)))</f>
        <v>0.25829180789887762</v>
      </c>
      <c r="Z12" s="11">
        <f>'OddsRatio_working_3-way'!X12^(1/3)*COS('OddsRatio_working_3-way'!Y12/3)</f>
        <v>0.56207960478719621</v>
      </c>
      <c r="AA12" s="11">
        <f>'OddsRatio_working_3-way'!X12^(1/3)*COS(('OddsRatio_working_3-way'!Y12+2*PI())/3)</f>
        <v>-0.32305368330788198</v>
      </c>
      <c r="AB12" s="11">
        <f>'OddsRatio_working_3-way'!X12^(1/3)*COS(('OddsRatio_working_3-way'!Y12+4*PI())/3)</f>
        <v>-0.23902592147931387</v>
      </c>
      <c r="AC12" s="11">
        <f>'OddsRatio_working_3-way'!X12^(1/3)*SIN('OddsRatio_working_3-way'!Y12/3)</f>
        <v>4.8513450911125557E-2</v>
      </c>
      <c r="AD12" s="11">
        <f>'OddsRatio_working_3-way'!X12^(1/3)*SIN(('OddsRatio_working_3-way'!Y12+2*PI())/3)</f>
        <v>0.46251849123926664</v>
      </c>
      <c r="AE12" s="11">
        <f>'OddsRatio_working_3-way'!X12^(1/3)*SIN(('OddsRatio_working_3-way'!Y12+4*PI())/3)</f>
        <v>-0.51103194215039216</v>
      </c>
      <c r="AF12" s="11">
        <f>-'OddsRatio_working_3-way'!U12/(3*'OddsRatio_working_3-way'!X12^(1/3))*COS(('OddsRatio_working_3-way'!Y12)/3)</f>
        <v>0.5620796047871961</v>
      </c>
      <c r="AG12" s="11">
        <f>-'OddsRatio_working_3-way'!U12/(3*'OddsRatio_working_3-way'!X12^(1/3))*COS(('OddsRatio_working_3-way'!Y12+2*PI())/3)</f>
        <v>-0.32305368330788192</v>
      </c>
      <c r="AH12" s="11">
        <f>-'OddsRatio_working_3-way'!U12/(3*'OddsRatio_working_3-way'!X12^(1/3))*COS(('OddsRatio_working_3-way'!Y12+4*PI())/3)</f>
        <v>-0.23902592147931381</v>
      </c>
      <c r="AI12" s="11">
        <f>'OddsRatio_working_3-way'!U12/(3*'OddsRatio_working_3-way'!X12^(1/3))*SIN(('OddsRatio_working_3-way'!Y12)/3)</f>
        <v>-4.851345091112555E-2</v>
      </c>
      <c r="AJ12" s="11">
        <f>'OddsRatio_working_3-way'!U12/(3*'OddsRatio_working_3-way'!X12^(1/3))*SIN(('OddsRatio_working_3-way'!Y12+2*PI())/3)</f>
        <v>-0.46251849123926653</v>
      </c>
      <c r="AK12" s="11">
        <f>'OddsRatio_working_3-way'!U12/(3*'OddsRatio_working_3-way'!X12^(1/3))*SIN(('OddsRatio_working_3-way'!Y12+4*PI())/3)</f>
        <v>0.51103194215039205</v>
      </c>
      <c r="AL12" s="11">
        <f>'OddsRatio_working_3-way'!Z12+'OddsRatio_working_3-way'!AF12</f>
        <v>1.1241592095743922</v>
      </c>
      <c r="AM12" s="11">
        <f>'OddsRatio_working_3-way'!AA12+'OddsRatio_working_3-way'!AG12</f>
        <v>-0.64610736661576396</v>
      </c>
      <c r="AN12" s="11">
        <f>'OddsRatio_working_3-way'!AB12+'OddsRatio_working_3-way'!AH12</f>
        <v>-0.47805184295862768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1.1241592095743922</v>
      </c>
      <c r="AS12" s="11">
        <f>IF(('OddsRatio_working_3-way'!X12=0),IF(Q12&gt;0,-Q12^(1/3),(-Q12)^(1/3)),'OddsRatio_working_3-way'!AM12-'OddsRatio_working_3-way'!R12/3)</f>
        <v>-0.64610736661576396</v>
      </c>
      <c r="AT12" s="11">
        <f>IF(('OddsRatio_working_3-way'!X12=0),IF(Q12&gt;0,-Q12^(1/3),(-Q12)^(1/3)),'OddsRatio_working_3-way'!AN12-'OddsRatio_working_3-way'!R12/3)</f>
        <v>-0.47805184295862768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3.55</v>
      </c>
      <c r="D13" s="9">
        <f t="shared" si="13"/>
        <v>0.48221757492865658</v>
      </c>
      <c r="E13" s="9">
        <f t="shared" si="14"/>
        <v>0.25026465207936666</v>
      </c>
      <c r="F13" s="9">
        <f t="shared" si="15"/>
        <v>0.26751777299197677</v>
      </c>
      <c r="G13" s="9">
        <f t="shared" si="16"/>
        <v>1.0737527041563109</v>
      </c>
      <c r="H13" s="9">
        <f t="shared" si="17"/>
        <v>2.0737527041563109</v>
      </c>
      <c r="I13" s="9">
        <f t="shared" si="18"/>
        <v>3.9957700445961066</v>
      </c>
      <c r="J13" s="9">
        <f t="shared" si="19"/>
        <v>3.7380693955985924</v>
      </c>
      <c r="K13" s="11">
        <f t="shared" si="20"/>
        <v>0.5</v>
      </c>
      <c r="L13" s="11">
        <f t="shared" si="21"/>
        <v>0.26385224274406333</v>
      </c>
      <c r="M13" s="11">
        <f t="shared" si="22"/>
        <v>0.28169014084507044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-0.26439109591586452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0.23560890408413543</v>
      </c>
      <c r="Q13" s="11">
        <f>2*'OddsRatio_working_3-way'!K13*'OddsRatio_working_3-way'!L13*'OddsRatio_working_3-way'!M13</f>
        <v>7.4324575420862918E-2</v>
      </c>
      <c r="R13" s="11">
        <f t="shared" si="23"/>
        <v>0</v>
      </c>
      <c r="S13" s="11">
        <f t="shared" si="24"/>
        <v>-0.89113781713402229</v>
      </c>
      <c r="T13" s="11">
        <f t="shared" si="25"/>
        <v>-0.28111603064164742</v>
      </c>
      <c r="U13" s="11">
        <f>'OddsRatio_working_3-way'!S13-'OddsRatio_working_3-way'!R13^2/3</f>
        <v>-0.89113781713402229</v>
      </c>
      <c r="V13" s="11">
        <f>'OddsRatio_working_3-way'!S13*'OddsRatio_working_3-way'!R13/3-2*'OddsRatio_working_3-way'!R13^3/27-'OddsRatio_working_3-way'!T13</f>
        <v>0.28111603064164742</v>
      </c>
      <c r="W13" s="11">
        <f>'OddsRatio_working_3-way'!V13^2+4*'OddsRatio_working_3-way'!U13^3/27</f>
        <v>-2.5814703684422749E-2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0.16189574297069889</v>
      </c>
      <c r="Y13" s="11">
        <f>IF('OddsRatio_working_3-way'!W13&gt;=0,IF('OddsRatio_working_3-way'!V13+SQRT('OddsRatio_working_3-way'!W13)&gt;0,0,PI()),ACOS('OddsRatio_working_3-way'!V13/(2*'OddsRatio_working_3-way'!X13)))</f>
        <v>0.51923142928295718</v>
      </c>
      <c r="Z13" s="11">
        <f>'OddsRatio_working_3-way'!X13^(1/3)*COS('OddsRatio_working_3-way'!Y13/3)</f>
        <v>0.53687635207815554</v>
      </c>
      <c r="AA13" s="11">
        <f>'OddsRatio_working_3-way'!X13^(1/3)*COS(('OddsRatio_working_3-way'!Y13+2*PI())/3)</f>
        <v>-0.34972342204316476</v>
      </c>
      <c r="AB13" s="11">
        <f>'OddsRatio_working_3-way'!X13^(1/3)*COS(('OddsRatio_working_3-way'!Y13+4*PI())/3)</f>
        <v>-0.18715293003499062</v>
      </c>
      <c r="AC13" s="11">
        <f>'OddsRatio_working_3-way'!X13^(1/3)*SIN('OddsRatio_working_3-way'!Y13/3)</f>
        <v>9.386011732320923E-2</v>
      </c>
      <c r="AD13" s="11">
        <f>'OddsRatio_working_3-way'!X13^(1/3)*SIN(('OddsRatio_working_3-way'!Y13+2*PI())/3)</f>
        <v>0.4180185009291964</v>
      </c>
      <c r="AE13" s="11">
        <f>'OddsRatio_working_3-way'!X13^(1/3)*SIN(('OddsRatio_working_3-way'!Y13+4*PI())/3)</f>
        <v>-0.51187861825240566</v>
      </c>
      <c r="AF13" s="11">
        <f>-'OddsRatio_working_3-way'!U13/(3*'OddsRatio_working_3-way'!X13^(1/3))*COS(('OddsRatio_working_3-way'!Y13)/3)</f>
        <v>0.53687635207815543</v>
      </c>
      <c r="AG13" s="11">
        <f>-'OddsRatio_working_3-way'!U13/(3*'OddsRatio_working_3-way'!X13^(1/3))*COS(('OddsRatio_working_3-way'!Y13+2*PI())/3)</f>
        <v>-0.3497234220431647</v>
      </c>
      <c r="AH13" s="11">
        <f>-'OddsRatio_working_3-way'!U13/(3*'OddsRatio_working_3-way'!X13^(1/3))*COS(('OddsRatio_working_3-way'!Y13+4*PI())/3)</f>
        <v>-0.18715293003499059</v>
      </c>
      <c r="AI13" s="11">
        <f>'OddsRatio_working_3-way'!U13/(3*'OddsRatio_working_3-way'!X13^(1/3))*SIN(('OddsRatio_working_3-way'!Y13)/3)</f>
        <v>-9.3860117323209216E-2</v>
      </c>
      <c r="AJ13" s="11">
        <f>'OddsRatio_working_3-way'!U13/(3*'OddsRatio_working_3-way'!X13^(1/3))*SIN(('OddsRatio_working_3-way'!Y13+2*PI())/3)</f>
        <v>-0.41801850092919635</v>
      </c>
      <c r="AK13" s="11">
        <f>'OddsRatio_working_3-way'!U13/(3*'OddsRatio_working_3-way'!X13^(1/3))*SIN(('OddsRatio_working_3-way'!Y13+4*PI())/3)</f>
        <v>0.51187861825240555</v>
      </c>
      <c r="AL13" s="11">
        <f>'OddsRatio_working_3-way'!Z13+'OddsRatio_working_3-way'!AF13</f>
        <v>1.0737527041563109</v>
      </c>
      <c r="AM13" s="11">
        <f>'OddsRatio_working_3-way'!AA13+'OddsRatio_working_3-way'!AG13</f>
        <v>-0.69944684408632951</v>
      </c>
      <c r="AN13" s="11">
        <f>'OddsRatio_working_3-way'!AB13+'OddsRatio_working_3-way'!AH13</f>
        <v>-0.37430586006998123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1.0737527041563109</v>
      </c>
      <c r="AS13" s="11">
        <f>IF(('OddsRatio_working_3-way'!X13=0),IF(Q13&gt;0,-Q13^(1/3),(-Q13)^(1/3)),'OddsRatio_working_3-way'!AM13-'OddsRatio_working_3-way'!R13/3)</f>
        <v>-0.69944684408632951</v>
      </c>
      <c r="AT13" s="11">
        <f>IF(('OddsRatio_working_3-way'!X13=0),IF(Q13&gt;0,-Q13^(1/3),(-Q13)^(1/3)),'OddsRatio_working_3-way'!AN13-'OddsRatio_working_3-way'!R13/3)</f>
        <v>-0.37430586006998123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1.1299999999999999</v>
      </c>
      <c r="B14" s="4">
        <f>IF('True_Odds_Calculator_3-way'!B15="","",'True_Odds_Calculator_3-way'!B15)</f>
        <v>10.039999999999999</v>
      </c>
      <c r="C14" s="4">
        <f>IF('True_Odds_Calculator_3-way'!C15="","",'True_Odds_Calculator_3-way'!C15)</f>
        <v>22.66</v>
      </c>
      <c r="D14" s="9">
        <f t="shared" si="13"/>
        <v>0.87175411841726314</v>
      </c>
      <c r="E14" s="9">
        <f t="shared" si="14"/>
        <v>8.9047407198874412E-2</v>
      </c>
      <c r="F14" s="9">
        <f t="shared" si="15"/>
        <v>3.9198474383862383E-2</v>
      </c>
      <c r="G14" s="9">
        <f t="shared" si="16"/>
        <v>1.1316342080456678</v>
      </c>
      <c r="H14" s="9">
        <f t="shared" si="17"/>
        <v>1.1471124470459366</v>
      </c>
      <c r="I14" s="9">
        <f t="shared" si="18"/>
        <v>11.229973240732834</v>
      </c>
      <c r="J14" s="9">
        <f t="shared" si="19"/>
        <v>25.511196946269163</v>
      </c>
      <c r="K14" s="11">
        <f t="shared" si="20"/>
        <v>0.88495575221238942</v>
      </c>
      <c r="L14" s="11">
        <f t="shared" si="21"/>
        <v>9.9601593625498017E-2</v>
      </c>
      <c r="M14" s="11">
        <f t="shared" si="22"/>
        <v>4.4130626654898503E-2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-9.9014357398297226E-2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0.11992271795741996</v>
      </c>
      <c r="Q14" s="11">
        <f>2*'OddsRatio_working_3-way'!K14*'OddsRatio_working_3-way'!L14*'OddsRatio_working_3-way'!M14</f>
        <v>7.779611933663313E-3</v>
      </c>
      <c r="R14" s="11">
        <f t="shared" si="23"/>
        <v>0</v>
      </c>
      <c r="S14" s="11">
        <f t="shared" si="24"/>
        <v>-1.211164937171852</v>
      </c>
      <c r="T14" s="11">
        <f t="shared" si="25"/>
        <v>-7.8570544091589492E-2</v>
      </c>
      <c r="U14" s="11">
        <f>'OddsRatio_working_3-way'!S14-'OddsRatio_working_3-way'!R14^2/3</f>
        <v>-1.211164937171852</v>
      </c>
      <c r="V14" s="11">
        <f>'OddsRatio_working_3-way'!S14*'OddsRatio_working_3-way'!R14/3-2*'OddsRatio_working_3-way'!R14^3/27-'OddsRatio_working_3-way'!T14</f>
        <v>7.8570544091589492E-2</v>
      </c>
      <c r="W14" s="11">
        <f>'OddsRatio_working_3-way'!V14^2+4*'OddsRatio_working_3-way'!U14^3/27</f>
        <v>-0.25703891868503409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0.25652107568574289</v>
      </c>
      <c r="Y14" s="11">
        <f>IF('OddsRatio_working_3-way'!W14&gt;=0,IF('OddsRatio_working_3-way'!V14+SQRT('OddsRatio_working_3-way'!W14)&gt;0,0,PI()),ACOS('OddsRatio_working_3-way'!V14/(2*'OddsRatio_working_3-way'!X14)))</f>
        <v>1.4170449027302459</v>
      </c>
      <c r="Z14" s="11">
        <f>'OddsRatio_working_3-way'!X14^(1/3)*COS('OddsRatio_working_3-way'!Y14/3)</f>
        <v>0.56581710402283392</v>
      </c>
      <c r="AA14" s="11">
        <f>'OddsRatio_working_3-way'!X14^(1/3)*COS(('OddsRatio_working_3-way'!Y14+2*PI())/3)</f>
        <v>-0.53326727043235223</v>
      </c>
      <c r="AB14" s="11">
        <f>'OddsRatio_working_3-way'!X14^(1/3)*COS(('OddsRatio_working_3-way'!Y14+4*PI())/3)</f>
        <v>-3.25498335904814E-2</v>
      </c>
      <c r="AC14" s="11">
        <f>'OddsRatio_working_3-way'!X14^(1/3)*SIN('OddsRatio_working_3-way'!Y14/3)</f>
        <v>0.28908934694859345</v>
      </c>
      <c r="AD14" s="11">
        <f>'OddsRatio_working_3-way'!X14^(1/3)*SIN(('OddsRatio_working_3-way'!Y14+2*PI())/3)</f>
        <v>0.34546731250521995</v>
      </c>
      <c r="AE14" s="11">
        <f>'OddsRatio_working_3-way'!X14^(1/3)*SIN(('OddsRatio_working_3-way'!Y14+4*PI())/3)</f>
        <v>-0.63455665945381323</v>
      </c>
      <c r="AF14" s="11">
        <f>-'OddsRatio_working_3-way'!U14/(3*'OddsRatio_working_3-way'!X14^(1/3))*COS(('OddsRatio_working_3-way'!Y14)/3)</f>
        <v>0.56581710402283392</v>
      </c>
      <c r="AG14" s="11">
        <f>-'OddsRatio_working_3-way'!U14/(3*'OddsRatio_working_3-way'!X14^(1/3))*COS(('OddsRatio_working_3-way'!Y14+2*PI())/3)</f>
        <v>-0.53326727043235223</v>
      </c>
      <c r="AH14" s="11">
        <f>-'OddsRatio_working_3-way'!U14/(3*'OddsRatio_working_3-way'!X14^(1/3))*COS(('OddsRatio_working_3-way'!Y14+4*PI())/3)</f>
        <v>-3.25498335904814E-2</v>
      </c>
      <c r="AI14" s="11">
        <f>'OddsRatio_working_3-way'!U14/(3*'OddsRatio_working_3-way'!X14^(1/3))*SIN(('OddsRatio_working_3-way'!Y14)/3)</f>
        <v>-0.28908934694859345</v>
      </c>
      <c r="AJ14" s="11">
        <f>'OddsRatio_working_3-way'!U14/(3*'OddsRatio_working_3-way'!X14^(1/3))*SIN(('OddsRatio_working_3-way'!Y14+2*PI())/3)</f>
        <v>-0.34546731250521995</v>
      </c>
      <c r="AK14" s="11">
        <f>'OddsRatio_working_3-way'!U14/(3*'OddsRatio_working_3-way'!X14^(1/3))*SIN(('OddsRatio_working_3-way'!Y14+4*PI())/3)</f>
        <v>0.63455665945381323</v>
      </c>
      <c r="AL14" s="11">
        <f>'OddsRatio_working_3-way'!Z14+'OddsRatio_working_3-way'!AF14</f>
        <v>1.1316342080456678</v>
      </c>
      <c r="AM14" s="11">
        <f>'OddsRatio_working_3-way'!AA14+'OddsRatio_working_3-way'!AG14</f>
        <v>-1.0665345408647045</v>
      </c>
      <c r="AN14" s="11">
        <f>'OddsRatio_working_3-way'!AB14+'OddsRatio_working_3-way'!AH14</f>
        <v>-6.50996671809628E-2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1.1316342080456678</v>
      </c>
      <c r="AS14" s="11">
        <f>IF(('OddsRatio_working_3-way'!X14=0),IF(Q14&gt;0,-Q14^(1/3),(-Q14)^(1/3)),'OddsRatio_working_3-way'!AM14-'OddsRatio_working_3-way'!R14/3)</f>
        <v>-1.0665345408647045</v>
      </c>
      <c r="AT14" s="11">
        <f>IF(('OddsRatio_working_3-way'!X14=0),IF(Q14&gt;0,-Q14^(1/3),(-Q14)^(1/3)),'OddsRatio_working_3-way'!AN14-'OddsRatio_working_3-way'!R14/3)</f>
        <v>-6.50996671809628E-2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2.56</v>
      </c>
      <c r="B15" s="4">
        <f>IF('True_Odds_Calculator_3-way'!B16="","",'True_Odds_Calculator_3-way'!B16)</f>
        <v>3.37</v>
      </c>
      <c r="C15" s="4">
        <f>IF('True_Odds_Calculator_3-way'!C16="","",'True_Odds_Calculator_3-way'!C16)</f>
        <v>3</v>
      </c>
      <c r="D15" s="9">
        <f t="shared" si="13"/>
        <v>0.38325013541430125</v>
      </c>
      <c r="E15" s="9">
        <f t="shared" si="14"/>
        <v>0.29028921998761997</v>
      </c>
      <c r="F15" s="9">
        <f t="shared" si="15"/>
        <v>0.32646064459807878</v>
      </c>
      <c r="G15" s="9">
        <f t="shared" si="16"/>
        <v>1.0315781803211648</v>
      </c>
      <c r="H15" s="9">
        <f t="shared" si="17"/>
        <v>2.6092619613010171</v>
      </c>
      <c r="I15" s="9">
        <f t="shared" si="18"/>
        <v>3.4448402873611608</v>
      </c>
      <c r="J15" s="9">
        <f t="shared" si="19"/>
        <v>3.0631563606423295</v>
      </c>
      <c r="K15" s="11">
        <f t="shared" si="20"/>
        <v>0.390625</v>
      </c>
      <c r="L15" s="11">
        <f t="shared" si="21"/>
        <v>0.29673590504451036</v>
      </c>
      <c r="M15" s="11">
        <f t="shared" si="22"/>
        <v>0.33333333333333331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-0.28570103857566764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0.22912030168150341</v>
      </c>
      <c r="Q15" s="11">
        <f>2*'OddsRatio_working_3-way'!K15*'OddsRatio_working_3-way'!L15*'OddsRatio_working_3-way'!M15</f>
        <v>7.7274975272007898E-2</v>
      </c>
      <c r="R15" s="11">
        <f t="shared" si="23"/>
        <v>0</v>
      </c>
      <c r="S15" s="11">
        <f t="shared" si="24"/>
        <v>-0.80195823866709925</v>
      </c>
      <c r="T15" s="11">
        <f t="shared" si="25"/>
        <v>-0.27047495401925775</v>
      </c>
      <c r="U15" s="11">
        <f>'OddsRatio_working_3-way'!S15-'OddsRatio_working_3-way'!R15^2/3</f>
        <v>-0.80195823866709925</v>
      </c>
      <c r="V15" s="11">
        <f>'OddsRatio_working_3-way'!S15*'OddsRatio_working_3-way'!R15/3-2*'OddsRatio_working_3-way'!R15^3/27-'OddsRatio_working_3-way'!T15</f>
        <v>0.27047495401925775</v>
      </c>
      <c r="W15" s="11">
        <f>'OddsRatio_working_3-way'!V15^2+4*'OddsRatio_working_3-way'!U15^3/27</f>
        <v>-3.2535257707857895E-3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0.13821199886632979</v>
      </c>
      <c r="Y15" s="11">
        <f>IF('OddsRatio_working_3-way'!W15&gt;=0,IF('OddsRatio_working_3-way'!V15+SQRT('OddsRatio_working_3-way'!W15)&gt;0,0,PI()),ACOS('OddsRatio_working_3-way'!V15/(2*'OddsRatio_working_3-way'!X15)))</f>
        <v>0.20784169938247654</v>
      </c>
      <c r="Z15" s="11">
        <f>'OddsRatio_working_3-way'!X15^(1/3)*COS('OddsRatio_working_3-way'!Y15/3)</f>
        <v>0.51578909016058239</v>
      </c>
      <c r="AA15" s="11">
        <f>'OddsRatio_working_3-way'!X15^(1/3)*COS(('OddsRatio_working_3-way'!Y15+2*PI())/3)</f>
        <v>-0.28889084357323713</v>
      </c>
      <c r="AB15" s="11">
        <f>'OddsRatio_working_3-way'!X15^(1/3)*COS(('OddsRatio_working_3-way'!Y15+4*PI())/3)</f>
        <v>-0.22689824658734525</v>
      </c>
      <c r="AC15" s="11">
        <f>'OddsRatio_working_3-way'!X15^(1/3)*SIN('OddsRatio_working_3-way'!Y15/3)</f>
        <v>3.5791442557568713E-2</v>
      </c>
      <c r="AD15" s="11">
        <f>'OddsRatio_working_3-way'!X15^(1/3)*SIN(('OddsRatio_working_3-way'!Y15+2*PI())/3)</f>
        <v>0.42879073379514215</v>
      </c>
      <c r="AE15" s="11">
        <f>'OddsRatio_working_3-way'!X15^(1/3)*SIN(('OddsRatio_working_3-way'!Y15+4*PI())/3)</f>
        <v>-0.46458217635271087</v>
      </c>
      <c r="AF15" s="11">
        <f>-'OddsRatio_working_3-way'!U15/(3*'OddsRatio_working_3-way'!X15^(1/3))*COS(('OddsRatio_working_3-way'!Y15)/3)</f>
        <v>0.51578909016058239</v>
      </c>
      <c r="AG15" s="11">
        <f>-'OddsRatio_working_3-way'!U15/(3*'OddsRatio_working_3-way'!X15^(1/3))*COS(('OddsRatio_working_3-way'!Y15+2*PI())/3)</f>
        <v>-0.28889084357323713</v>
      </c>
      <c r="AH15" s="11">
        <f>-'OddsRatio_working_3-way'!U15/(3*'OddsRatio_working_3-way'!X15^(1/3))*COS(('OddsRatio_working_3-way'!Y15+4*PI())/3)</f>
        <v>-0.22689824658734525</v>
      </c>
      <c r="AI15" s="11">
        <f>'OddsRatio_working_3-way'!U15/(3*'OddsRatio_working_3-way'!X15^(1/3))*SIN(('OddsRatio_working_3-way'!Y15)/3)</f>
        <v>-3.5791442557568713E-2</v>
      </c>
      <c r="AJ15" s="11">
        <f>'OddsRatio_working_3-way'!U15/(3*'OddsRatio_working_3-way'!X15^(1/3))*SIN(('OddsRatio_working_3-way'!Y15+2*PI())/3)</f>
        <v>-0.42879073379514215</v>
      </c>
      <c r="AK15" s="11">
        <f>'OddsRatio_working_3-way'!U15/(3*'OddsRatio_working_3-way'!X15^(1/3))*SIN(('OddsRatio_working_3-way'!Y15+4*PI())/3)</f>
        <v>0.46458217635271087</v>
      </c>
      <c r="AL15" s="11">
        <f>'OddsRatio_working_3-way'!Z15+'OddsRatio_working_3-way'!AF15</f>
        <v>1.0315781803211648</v>
      </c>
      <c r="AM15" s="11">
        <f>'OddsRatio_working_3-way'!AA15+'OddsRatio_working_3-way'!AG15</f>
        <v>-0.57778168714647427</v>
      </c>
      <c r="AN15" s="11">
        <f>'OddsRatio_working_3-way'!AB15+'OddsRatio_working_3-way'!AH15</f>
        <v>-0.45379649317469051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1.0315781803211648</v>
      </c>
      <c r="AS15" s="11">
        <f>IF(('OddsRatio_working_3-way'!X15=0),IF(Q15&gt;0,-Q15^(1/3),(-Q15)^(1/3)),'OddsRatio_working_3-way'!AM15-'OddsRatio_working_3-way'!R15/3)</f>
        <v>-0.57778168714647427</v>
      </c>
      <c r="AT15" s="11">
        <f>IF(('OddsRatio_working_3-way'!X15=0),IF(Q15&gt;0,-Q15^(1/3),(-Q15)^(1/3)),'OddsRatio_working_3-way'!AN15-'OddsRatio_working_3-way'!R15/3)</f>
        <v>-0.45379649317469051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5.04</v>
      </c>
      <c r="B16" s="4">
        <f>IF('True_Odds_Calculator_3-way'!B17="","",'True_Odds_Calculator_3-way'!B17)</f>
        <v>4.13</v>
      </c>
      <c r="C16" s="4">
        <f>IF('True_Odds_Calculator_3-way'!C17="","",'True_Odds_Calculator_3-way'!C17)</f>
        <v>1.71</v>
      </c>
      <c r="D16" s="9">
        <f t="shared" si="13"/>
        <v>0.19157988657624531</v>
      </c>
      <c r="E16" s="9">
        <f t="shared" si="14"/>
        <v>0.23423233724604856</v>
      </c>
      <c r="F16" s="9">
        <f t="shared" si="15"/>
        <v>0.57418777617770622</v>
      </c>
      <c r="G16" s="9">
        <f t="shared" si="16"/>
        <v>1.0444937203341995</v>
      </c>
      <c r="H16" s="9">
        <f t="shared" si="17"/>
        <v>5.2197546301501658</v>
      </c>
      <c r="I16" s="9">
        <f t="shared" si="18"/>
        <v>4.269265344646044</v>
      </c>
      <c r="J16" s="9">
        <f t="shared" si="19"/>
        <v>1.7415905414372814</v>
      </c>
      <c r="K16" s="11">
        <f t="shared" si="20"/>
        <v>0.1984126984126984</v>
      </c>
      <c r="L16" s="11">
        <f t="shared" si="21"/>
        <v>0.24213075060532688</v>
      </c>
      <c r="M16" s="11">
        <f t="shared" si="22"/>
        <v>0.58479532163742687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-0.25223616390091896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0.22138567654900859</v>
      </c>
      <c r="Q16" s="11">
        <f>2*'OddsRatio_working_3-way'!K16*'OddsRatio_working_3-way'!L16*'OddsRatio_working_3-way'!M16</f>
        <v>5.6189258007362589E-2</v>
      </c>
      <c r="R16" s="11">
        <f t="shared" si="23"/>
        <v>0</v>
      </c>
      <c r="S16" s="11">
        <f t="shared" si="24"/>
        <v>-0.8776920530553709</v>
      </c>
      <c r="T16" s="11">
        <f t="shared" si="25"/>
        <v>-0.22276448047090633</v>
      </c>
      <c r="U16" s="11">
        <f>'OddsRatio_working_3-way'!S16-'OddsRatio_working_3-way'!R16^2/3</f>
        <v>-0.8776920530553709</v>
      </c>
      <c r="V16" s="11">
        <f>'OddsRatio_working_3-way'!S16*'OddsRatio_working_3-way'!R16/3-2*'OddsRatio_working_3-way'!R16^3/27-'OddsRatio_working_3-way'!T16</f>
        <v>0.22276448047090633</v>
      </c>
      <c r="W16" s="11">
        <f>'OddsRatio_working_3-way'!V16^2+4*'OddsRatio_working_3-way'!U16^3/27</f>
        <v>-5.0542538483357623E-2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0.1582454993379199</v>
      </c>
      <c r="Y16" s="11">
        <f>IF('OddsRatio_working_3-way'!W16&gt;=0,IF('OddsRatio_working_3-way'!V16+SQRT('OddsRatio_working_3-way'!W16)&gt;0,0,PI()),ACOS('OddsRatio_working_3-way'!V16/(2*'OddsRatio_working_3-way'!X16)))</f>
        <v>0.789983214877652</v>
      </c>
      <c r="Z16" s="11">
        <f>'OddsRatio_working_3-way'!X16^(1/3)*COS('OddsRatio_working_3-way'!Y16/3)</f>
        <v>0.52224686016709976</v>
      </c>
      <c r="AA16" s="11">
        <f>'OddsRatio_working_3-way'!X16^(1/3)*COS(('OddsRatio_working_3-way'!Y16+2*PI())/3)</f>
        <v>-0.3830524096087104</v>
      </c>
      <c r="AB16" s="11">
        <f>'OddsRatio_working_3-way'!X16^(1/3)*COS(('OddsRatio_working_3-way'!Y16+4*PI())/3)</f>
        <v>-0.13919445055838955</v>
      </c>
      <c r="AC16" s="11">
        <f>'OddsRatio_working_3-way'!X16^(1/3)*SIN('OddsRatio_working_3-way'!Y16/3)</f>
        <v>0.14079145830173551</v>
      </c>
      <c r="AD16" s="11">
        <f>'OddsRatio_working_3-way'!X16^(1/3)*SIN(('OddsRatio_working_3-way'!Y16+2*PI())/3)</f>
        <v>0.38188331880050014</v>
      </c>
      <c r="AE16" s="11">
        <f>'OddsRatio_working_3-way'!X16^(1/3)*SIN(('OddsRatio_working_3-way'!Y16+4*PI())/3)</f>
        <v>-0.52267477710223564</v>
      </c>
      <c r="AF16" s="11">
        <f>-'OddsRatio_working_3-way'!U16/(3*'OddsRatio_working_3-way'!X16^(1/3))*COS(('OddsRatio_working_3-way'!Y16)/3)</f>
        <v>0.52224686016709976</v>
      </c>
      <c r="AG16" s="11">
        <f>-'OddsRatio_working_3-way'!U16/(3*'OddsRatio_working_3-way'!X16^(1/3))*COS(('OddsRatio_working_3-way'!Y16+2*PI())/3)</f>
        <v>-0.3830524096087104</v>
      </c>
      <c r="AH16" s="11">
        <f>-'OddsRatio_working_3-way'!U16/(3*'OddsRatio_working_3-way'!X16^(1/3))*COS(('OddsRatio_working_3-way'!Y16+4*PI())/3)</f>
        <v>-0.13919445055838955</v>
      </c>
      <c r="AI16" s="11">
        <f>'OddsRatio_working_3-way'!U16/(3*'OddsRatio_working_3-way'!X16^(1/3))*SIN(('OddsRatio_working_3-way'!Y16)/3)</f>
        <v>-0.14079145830173551</v>
      </c>
      <c r="AJ16" s="11">
        <f>'OddsRatio_working_3-way'!U16/(3*'OddsRatio_working_3-way'!X16^(1/3))*SIN(('OddsRatio_working_3-way'!Y16+2*PI())/3)</f>
        <v>-0.38188331880050014</v>
      </c>
      <c r="AK16" s="11">
        <f>'OddsRatio_working_3-way'!U16/(3*'OddsRatio_working_3-way'!X16^(1/3))*SIN(('OddsRatio_working_3-way'!Y16+4*PI())/3)</f>
        <v>0.52267477710223564</v>
      </c>
      <c r="AL16" s="11">
        <f>'OddsRatio_working_3-way'!Z16+'OddsRatio_working_3-way'!AF16</f>
        <v>1.0444937203341995</v>
      </c>
      <c r="AM16" s="11">
        <f>'OddsRatio_working_3-way'!AA16+'OddsRatio_working_3-way'!AG16</f>
        <v>-0.7661048192174208</v>
      </c>
      <c r="AN16" s="11">
        <f>'OddsRatio_working_3-way'!AB16+'OddsRatio_working_3-way'!AH16</f>
        <v>-0.27838890111677911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1.0444937203341995</v>
      </c>
      <c r="AS16" s="11">
        <f>IF(('OddsRatio_working_3-way'!X16=0),IF(Q16&gt;0,-Q16^(1/3),(-Q16)^(1/3)),'OddsRatio_working_3-way'!AM16-'OddsRatio_working_3-way'!R16/3)</f>
        <v>-0.7661048192174208</v>
      </c>
      <c r="AT16" s="11">
        <f>IF(('OddsRatio_working_3-way'!X16=0),IF(Q16&gt;0,-Q16^(1/3),(-Q16)^(1/3)),'OddsRatio_working_3-way'!AN16-'OddsRatio_working_3-way'!R16/3)</f>
        <v>-0.27838890111677911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1.68</v>
      </c>
      <c r="B17" s="4">
        <f>IF('True_Odds_Calculator_3-way'!B18="","",'True_Odds_Calculator_3-way'!B18)</f>
        <v>3.98</v>
      </c>
      <c r="C17" s="4">
        <f>IF('True_Odds_Calculator_3-way'!C18="","",'True_Odds_Calculator_3-way'!C18)</f>
        <v>5.59</v>
      </c>
      <c r="D17" s="9">
        <f t="shared" si="13"/>
        <v>0.58451637845788162</v>
      </c>
      <c r="E17" s="9">
        <f t="shared" si="14"/>
        <v>0.24301060231153576</v>
      </c>
      <c r="F17" s="9">
        <f t="shared" si="15"/>
        <v>0.1724730192305827</v>
      </c>
      <c r="G17" s="9">
        <f t="shared" si="16"/>
        <v>1.0453177161762968</v>
      </c>
      <c r="H17" s="9">
        <f t="shared" si="17"/>
        <v>1.7108160469998819</v>
      </c>
      <c r="I17" s="9">
        <f t="shared" si="18"/>
        <v>4.115046794205365</v>
      </c>
      <c r="J17" s="9">
        <f t="shared" si="19"/>
        <v>5.7980083172492014</v>
      </c>
      <c r="K17" s="11">
        <f t="shared" si="20"/>
        <v>0.59523809523809523</v>
      </c>
      <c r="L17" s="11">
        <f t="shared" si="21"/>
        <v>0.25125628140703515</v>
      </c>
      <c r="M17" s="11">
        <f t="shared" si="22"/>
        <v>0.17889087656529518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-0.24884773984925912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0.22072411636511202</v>
      </c>
      <c r="Q17" s="11">
        <f>2*'OddsRatio_working_3-way'!K17*'OddsRatio_working_3-way'!L17*'OddsRatio_working_3-way'!M17</f>
        <v>5.3508876694572612E-2</v>
      </c>
      <c r="R17" s="11">
        <f t="shared" si="23"/>
        <v>0</v>
      </c>
      <c r="S17" s="11">
        <f t="shared" si="24"/>
        <v>-0.8869846135585433</v>
      </c>
      <c r="T17" s="11">
        <f t="shared" si="25"/>
        <v>-0.2150265729838893</v>
      </c>
      <c r="U17" s="11">
        <f>'OddsRatio_working_3-way'!S17-'OddsRatio_working_3-way'!R17^2/3</f>
        <v>-0.8869846135585433</v>
      </c>
      <c r="V17" s="11">
        <f>'OddsRatio_working_3-way'!S17*'OddsRatio_working_3-way'!R17/3-2*'OddsRatio_working_3-way'!R17^3/27-'OddsRatio_working_3-way'!T17</f>
        <v>0.2150265729838893</v>
      </c>
      <c r="W17" s="11">
        <f>'OddsRatio_working_3-way'!V17^2+4*'OddsRatio_working_3-way'!U17^3/27</f>
        <v>-5.714546726702531E-2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0.16076527482343722</v>
      </c>
      <c r="Y17" s="11">
        <f>IF('OddsRatio_working_3-way'!W17&gt;=0,IF('OddsRatio_working_3-way'!V17+SQRT('OddsRatio_working_3-way'!W17)&gt;0,0,PI()),ACOS('OddsRatio_working_3-way'!V17/(2*'OddsRatio_working_3-way'!X17)))</f>
        <v>0.83825745486476877</v>
      </c>
      <c r="Z17" s="11">
        <f>'OddsRatio_working_3-way'!X17^(1/3)*COS('OddsRatio_working_3-way'!Y17/3)</f>
        <v>0.52265885808814849</v>
      </c>
      <c r="AA17" s="11">
        <f>'OddsRatio_working_3-way'!X17^(1/3)*COS(('OddsRatio_working_3-way'!Y17+2*PI())/3)</f>
        <v>-0.39120222040596941</v>
      </c>
      <c r="AB17" s="11">
        <f>'OddsRatio_working_3-way'!X17^(1/3)*COS(('OddsRatio_working_3-way'!Y17+4*PI())/3)</f>
        <v>-0.13145663768217919</v>
      </c>
      <c r="AC17" s="11">
        <f>'OddsRatio_working_3-way'!X17^(1/3)*SIN('OddsRatio_working_3-way'!Y17/3)</f>
        <v>0.14996418210639656</v>
      </c>
      <c r="AD17" s="11">
        <f>'OddsRatio_working_3-way'!X17^(1/3)*SIN(('OddsRatio_working_3-way'!Y17+2*PI())/3)</f>
        <v>0.37765375756410413</v>
      </c>
      <c r="AE17" s="11">
        <f>'OddsRatio_working_3-way'!X17^(1/3)*SIN(('OddsRatio_working_3-way'!Y17+4*PI())/3)</f>
        <v>-0.52761793967050064</v>
      </c>
      <c r="AF17" s="11">
        <f>-'OddsRatio_working_3-way'!U17/(3*'OddsRatio_working_3-way'!X17^(1/3))*COS(('OddsRatio_working_3-way'!Y17)/3)</f>
        <v>0.52265885808814838</v>
      </c>
      <c r="AG17" s="11">
        <f>-'OddsRatio_working_3-way'!U17/(3*'OddsRatio_working_3-way'!X17^(1/3))*COS(('OddsRatio_working_3-way'!Y17+2*PI())/3)</f>
        <v>-0.3912022204059693</v>
      </c>
      <c r="AH17" s="11">
        <f>-'OddsRatio_working_3-way'!U17/(3*'OddsRatio_working_3-way'!X17^(1/3))*COS(('OddsRatio_working_3-way'!Y17+4*PI())/3)</f>
        <v>-0.13145663768217916</v>
      </c>
      <c r="AI17" s="11">
        <f>'OddsRatio_working_3-way'!U17/(3*'OddsRatio_working_3-way'!X17^(1/3))*SIN(('OddsRatio_working_3-way'!Y17)/3)</f>
        <v>-0.14996418210639653</v>
      </c>
      <c r="AJ17" s="11">
        <f>'OddsRatio_working_3-way'!U17/(3*'OddsRatio_working_3-way'!X17^(1/3))*SIN(('OddsRatio_working_3-way'!Y17+2*PI())/3)</f>
        <v>-0.37765375756410402</v>
      </c>
      <c r="AK17" s="11">
        <f>'OddsRatio_working_3-way'!U17/(3*'OddsRatio_working_3-way'!X17^(1/3))*SIN(('OddsRatio_working_3-way'!Y17+4*PI())/3)</f>
        <v>0.52761793967050052</v>
      </c>
      <c r="AL17" s="11">
        <f>'OddsRatio_working_3-way'!Z17+'OddsRatio_working_3-way'!AF17</f>
        <v>1.0453177161762968</v>
      </c>
      <c r="AM17" s="11">
        <f>'OddsRatio_working_3-way'!AA17+'OddsRatio_working_3-way'!AG17</f>
        <v>-0.78240444081193872</v>
      </c>
      <c r="AN17" s="11">
        <f>'OddsRatio_working_3-way'!AB17+'OddsRatio_working_3-way'!AH17</f>
        <v>-0.26291327536435838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1.0453177161762968</v>
      </c>
      <c r="AS17" s="11">
        <f>IF(('OddsRatio_working_3-way'!X17=0),IF(Q17&gt;0,-Q17^(1/3),(-Q17)^(1/3)),'OddsRatio_working_3-way'!AM17-'OddsRatio_working_3-way'!R17/3)</f>
        <v>-0.78240444081193872</v>
      </c>
      <c r="AT17" s="11">
        <f>IF(('OddsRatio_working_3-way'!X17=0),IF(Q17&gt;0,-Q17^(1/3),(-Q17)^(1/3)),'OddsRatio_working_3-way'!AN17-'OddsRatio_working_3-way'!R17/3)</f>
        <v>-0.26291327536435838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</v>
      </c>
      <c r="B18" s="4">
        <f>IF('True_Odds_Calculator_3-way'!B19="","",'True_Odds_Calculator_3-way'!B19)</f>
        <v>3.27</v>
      </c>
      <c r="C18" s="4">
        <f>IF('True_Odds_Calculator_3-way'!C19="","",'True_Odds_Calculator_3-way'!C19)</f>
        <v>2.62</v>
      </c>
      <c r="D18" s="9">
        <f t="shared" si="13"/>
        <v>0.32643389388780275</v>
      </c>
      <c r="E18" s="9">
        <f t="shared" si="14"/>
        <v>0.29922494357492324</v>
      </c>
      <c r="F18" s="9">
        <f t="shared" si="15"/>
        <v>0.37434116253727423</v>
      </c>
      <c r="G18" s="9">
        <f t="shared" si="16"/>
        <v>1.0317036905850623</v>
      </c>
      <c r="H18" s="9">
        <f t="shared" si="17"/>
        <v>3.0634073811701241</v>
      </c>
      <c r="I18" s="9">
        <f t="shared" si="18"/>
        <v>3.3419673776280918</v>
      </c>
      <c r="J18" s="9">
        <f t="shared" si="19"/>
        <v>2.6713599787478008</v>
      </c>
      <c r="K18" s="11">
        <f t="shared" si="20"/>
        <v>0.33333333333333331</v>
      </c>
      <c r="L18" s="11">
        <f t="shared" si="21"/>
        <v>0.3058103975535168</v>
      </c>
      <c r="M18" s="11">
        <f t="shared" si="22"/>
        <v>0.38167938931297707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-0.28615449261152748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0.22916326228883127</v>
      </c>
      <c r="Q18" s="11">
        <f>2*'OddsRatio_working_3-way'!K18*'OddsRatio_working_3-way'!L18*'OddsRatio_working_3-way'!M18</f>
        <v>7.7814350522523348E-2</v>
      </c>
      <c r="R18" s="11">
        <f t="shared" si="23"/>
        <v>0</v>
      </c>
      <c r="S18" s="11">
        <f t="shared" si="24"/>
        <v>-0.80083754826779763</v>
      </c>
      <c r="T18" s="11">
        <f t="shared" si="25"/>
        <v>-0.27193125577853905</v>
      </c>
      <c r="U18" s="11">
        <f>'OddsRatio_working_3-way'!S18-'OddsRatio_working_3-way'!R18^2/3</f>
        <v>-0.80083754826779763</v>
      </c>
      <c r="V18" s="11">
        <f>'OddsRatio_working_3-way'!S18*'OddsRatio_working_3-way'!R18/3-2*'OddsRatio_working_3-way'!R18^3/27-'OddsRatio_working_3-way'!T18</f>
        <v>0.27193125577853905</v>
      </c>
      <c r="W18" s="11">
        <f>'OddsRatio_working_3-way'!V18^2+4*'OddsRatio_working_3-way'!U18^3/27</f>
        <v>-2.1437294389649586E-3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0.13792238515579894</v>
      </c>
      <c r="Y18" s="11">
        <f>IF('OddsRatio_working_3-way'!W18&gt;=0,IF('OddsRatio_working_3-way'!V18+SQRT('OddsRatio_working_3-way'!W18)&gt;0,0,PI()),ACOS('OddsRatio_working_3-way'!V18/(2*'OddsRatio_working_3-way'!X18)))</f>
        <v>0.16864788345492099</v>
      </c>
      <c r="Z18" s="11">
        <f>'OddsRatio_working_3-way'!X18^(1/3)*COS('OddsRatio_working_3-way'!Y18/3)</f>
        <v>0.51585184529253114</v>
      </c>
      <c r="AA18" s="11">
        <f>'OddsRatio_working_3-way'!X18^(1/3)*COS(('OddsRatio_working_3-way'!Y18+2*PI())/3)</f>
        <v>-0.28306637507193233</v>
      </c>
      <c r="AB18" s="11">
        <f>'OddsRatio_working_3-way'!X18^(1/3)*COS(('OddsRatio_working_3-way'!Y18+4*PI())/3)</f>
        <v>-0.23278547022059873</v>
      </c>
      <c r="AC18" s="11">
        <f>'OddsRatio_working_3-way'!X18^(1/3)*SIN('OddsRatio_working_3-way'!Y18/3)</f>
        <v>2.9029693951015467E-2</v>
      </c>
      <c r="AD18" s="11">
        <f>'OddsRatio_working_3-way'!X18^(1/3)*SIN(('OddsRatio_working_3-way'!Y18+2*PI())/3)</f>
        <v>0.43222595563690441</v>
      </c>
      <c r="AE18" s="11">
        <f>'OddsRatio_working_3-way'!X18^(1/3)*SIN(('OddsRatio_working_3-way'!Y18+4*PI())/3)</f>
        <v>-0.46125564958791987</v>
      </c>
      <c r="AF18" s="11">
        <f>-'OddsRatio_working_3-way'!U18/(3*'OddsRatio_working_3-way'!X18^(1/3))*COS(('OddsRatio_working_3-way'!Y18)/3)</f>
        <v>0.51585184529253125</v>
      </c>
      <c r="AG18" s="11">
        <f>-'OddsRatio_working_3-way'!U18/(3*'OddsRatio_working_3-way'!X18^(1/3))*COS(('OddsRatio_working_3-way'!Y18+2*PI())/3)</f>
        <v>-0.28306637507193239</v>
      </c>
      <c r="AH18" s="11">
        <f>-'OddsRatio_working_3-way'!U18/(3*'OddsRatio_working_3-way'!X18^(1/3))*COS(('OddsRatio_working_3-way'!Y18+4*PI())/3)</f>
        <v>-0.23278547022059878</v>
      </c>
      <c r="AI18" s="11">
        <f>'OddsRatio_working_3-way'!U18/(3*'OddsRatio_working_3-way'!X18^(1/3))*SIN(('OddsRatio_working_3-way'!Y18)/3)</f>
        <v>-2.902969395101547E-2</v>
      </c>
      <c r="AJ18" s="11">
        <f>'OddsRatio_working_3-way'!U18/(3*'OddsRatio_working_3-way'!X18^(1/3))*SIN(('OddsRatio_working_3-way'!Y18+2*PI())/3)</f>
        <v>-0.43222595563690452</v>
      </c>
      <c r="AK18" s="11">
        <f>'OddsRatio_working_3-way'!U18/(3*'OddsRatio_working_3-way'!X18^(1/3))*SIN(('OddsRatio_working_3-way'!Y18+4*PI())/3)</f>
        <v>0.46125564958791998</v>
      </c>
      <c r="AL18" s="11">
        <f>'OddsRatio_working_3-way'!Z18+'OddsRatio_working_3-way'!AF18</f>
        <v>1.0317036905850623</v>
      </c>
      <c r="AM18" s="11">
        <f>'OddsRatio_working_3-way'!AA18+'OddsRatio_working_3-way'!AG18</f>
        <v>-0.56613275014386466</v>
      </c>
      <c r="AN18" s="11">
        <f>'OddsRatio_working_3-way'!AB18+'OddsRatio_working_3-way'!AH18</f>
        <v>-0.46557094044119751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1.0317036905850623</v>
      </c>
      <c r="AS18" s="11">
        <f>IF(('OddsRatio_working_3-way'!X18=0),IF(Q18&gt;0,-Q18^(1/3),(-Q18)^(1/3)),'OddsRatio_working_3-way'!AM18-'OddsRatio_working_3-way'!R18/3)</f>
        <v>-0.56613275014386466</v>
      </c>
      <c r="AT18" s="11">
        <f>IF(('OddsRatio_working_3-way'!X18=0),IF(Q18&gt;0,-Q18^(1/3),(-Q18)^(1/3)),'OddsRatio_working_3-way'!AN18-'OddsRatio_working_3-way'!R18/3)</f>
        <v>-0.46557094044119751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3.04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2.39</v>
      </c>
      <c r="D19" s="9">
        <f t="shared" si="13"/>
        <v>0.31959037458029932</v>
      </c>
      <c r="E19" s="9">
        <f t="shared" si="14"/>
        <v>0.27235392351975746</v>
      </c>
      <c r="F19" s="9">
        <f t="shared" si="15"/>
        <v>0.40805570189994322</v>
      </c>
      <c r="G19" s="9">
        <f t="shared" si="16"/>
        <v>1.0436300859990191</v>
      </c>
      <c r="H19" s="9">
        <f t="shared" si="17"/>
        <v>3.1290053754379983</v>
      </c>
      <c r="I19" s="9">
        <f t="shared" si="18"/>
        <v>3.6716930201574889</v>
      </c>
      <c r="J19" s="9">
        <f t="shared" si="19"/>
        <v>2.4506458195386367</v>
      </c>
      <c r="K19" s="11">
        <f t="shared" si="20"/>
        <v>0.32894736842105265</v>
      </c>
      <c r="L19" s="11">
        <f t="shared" si="21"/>
        <v>0.2808988764044944</v>
      </c>
      <c r="M19" s="11">
        <f t="shared" si="22"/>
        <v>0.41841004184100417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-0.28064896857347155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0.2315822877206179</v>
      </c>
      <c r="Q19" s="11">
        <f>2*'OddsRatio_working_3-way'!K19*'OddsRatio_working_3-way'!L19*'OddsRatio_working_3-way'!M19</f>
        <v>7.732296751940497E-2</v>
      </c>
      <c r="R19" s="11">
        <f t="shared" si="23"/>
        <v>0</v>
      </c>
      <c r="S19" s="11">
        <f t="shared" si="24"/>
        <v>-0.82516707222457364</v>
      </c>
      <c r="T19" s="11">
        <f t="shared" si="25"/>
        <v>-0.27551488221187764</v>
      </c>
      <c r="U19" s="11">
        <f>'OddsRatio_working_3-way'!S19-'OddsRatio_working_3-way'!R19^2/3</f>
        <v>-0.82516707222457364</v>
      </c>
      <c r="V19" s="11">
        <f>'OddsRatio_working_3-way'!S19*'OddsRatio_working_3-way'!R19/3-2*'OddsRatio_working_3-way'!R19^3/27-'OddsRatio_working_3-way'!T19</f>
        <v>0.27551488221187764</v>
      </c>
      <c r="W19" s="11">
        <f>'OddsRatio_working_3-way'!V19^2+4*'OddsRatio_working_3-way'!U19^3/27</f>
        <v>-7.3295992632132906E-3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0.14425502554801869</v>
      </c>
      <c r="Y19" s="11">
        <f>IF('OddsRatio_working_3-way'!W19&gt;=0,IF('OddsRatio_working_3-way'!V19+SQRT('OddsRatio_working_3-way'!W19)&gt;0,0,PI()),ACOS('OddsRatio_working_3-way'!V19/(2*'OddsRatio_working_3-way'!X19)))</f>
        <v>0.30127927364291973</v>
      </c>
      <c r="Z19" s="11">
        <f>'OddsRatio_working_3-way'!X19^(1/3)*COS('OddsRatio_working_3-way'!Y19/3)</f>
        <v>0.52181504299950954</v>
      </c>
      <c r="AA19" s="11">
        <f>'OddsRatio_working_3-way'!X19^(1/3)*COS(('OddsRatio_working_3-way'!Y19+2*PI())/3)</f>
        <v>-0.3064439215628732</v>
      </c>
      <c r="AB19" s="11">
        <f>'OddsRatio_working_3-way'!X19^(1/3)*COS(('OddsRatio_working_3-way'!Y19+4*PI())/3)</f>
        <v>-0.21537112143663656</v>
      </c>
      <c r="AC19" s="11">
        <f>'OddsRatio_working_3-way'!X19^(1/3)*SIN('OddsRatio_working_3-way'!Y19/3)</f>
        <v>5.2580905668735689E-2</v>
      </c>
      <c r="AD19" s="11">
        <f>'OddsRatio_working_3-way'!X19^(1/3)*SIN(('OddsRatio_working_3-way'!Y19+2*PI())/3)</f>
        <v>0.42561463048007658</v>
      </c>
      <c r="AE19" s="11">
        <f>'OddsRatio_working_3-way'!X19^(1/3)*SIN(('OddsRatio_working_3-way'!Y19+4*PI())/3)</f>
        <v>-0.47819553614881233</v>
      </c>
      <c r="AF19" s="11">
        <f>-'OddsRatio_working_3-way'!U19/(3*'OddsRatio_working_3-way'!X19^(1/3))*COS(('OddsRatio_working_3-way'!Y19)/3)</f>
        <v>0.52181504299950954</v>
      </c>
      <c r="AG19" s="11">
        <f>-'OddsRatio_working_3-way'!U19/(3*'OddsRatio_working_3-way'!X19^(1/3))*COS(('OddsRatio_working_3-way'!Y19+2*PI())/3)</f>
        <v>-0.3064439215628732</v>
      </c>
      <c r="AH19" s="11">
        <f>-'OddsRatio_working_3-way'!U19/(3*'OddsRatio_working_3-way'!X19^(1/3))*COS(('OddsRatio_working_3-way'!Y19+4*PI())/3)</f>
        <v>-0.21537112143663656</v>
      </c>
      <c r="AI19" s="11">
        <f>'OddsRatio_working_3-way'!U19/(3*'OddsRatio_working_3-way'!X19^(1/3))*SIN(('OddsRatio_working_3-way'!Y19)/3)</f>
        <v>-5.2580905668735689E-2</v>
      </c>
      <c r="AJ19" s="11">
        <f>'OddsRatio_working_3-way'!U19/(3*'OddsRatio_working_3-way'!X19^(1/3))*SIN(('OddsRatio_working_3-way'!Y19+2*PI())/3)</f>
        <v>-0.42561463048007658</v>
      </c>
      <c r="AK19" s="11">
        <f>'OddsRatio_working_3-way'!U19/(3*'OddsRatio_working_3-way'!X19^(1/3))*SIN(('OddsRatio_working_3-way'!Y19+4*PI())/3)</f>
        <v>0.47819553614881233</v>
      </c>
      <c r="AL19" s="11">
        <f>'OddsRatio_working_3-way'!Z19+'OddsRatio_working_3-way'!AF19</f>
        <v>1.0436300859990191</v>
      </c>
      <c r="AM19" s="11">
        <f>'OddsRatio_working_3-way'!AA19+'OddsRatio_working_3-way'!AG19</f>
        <v>-0.6128878431257464</v>
      </c>
      <c r="AN19" s="11">
        <f>'OddsRatio_working_3-way'!AB19+'OddsRatio_working_3-way'!AH19</f>
        <v>-0.43074224287327312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1.0436300859990191</v>
      </c>
      <c r="AS19" s="11">
        <f>IF(('OddsRatio_working_3-way'!X19=0),IF(Q19&gt;0,-Q19^(1/3),(-Q19)^(1/3)),'OddsRatio_working_3-way'!AM19-'OddsRatio_working_3-way'!R19/3)</f>
        <v>-0.6128878431257464</v>
      </c>
      <c r="AT19" s="11">
        <f>IF(('OddsRatio_working_3-way'!X19=0),IF(Q19&gt;0,-Q19^(1/3),(-Q19)^(1/3)),'OddsRatio_working_3-way'!AN19-'OddsRatio_working_3-way'!R19/3)</f>
        <v>-0.43074224287327312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1.79</v>
      </c>
      <c r="B20" s="4">
        <f>IF('True_Odds_Calculator_3-way'!B21="","",'True_Odds_Calculator_3-way'!B21)</f>
        <v>4.01</v>
      </c>
      <c r="C20" s="4">
        <f>IF('True_Odds_Calculator_3-way'!C21="","",'True_Odds_Calculator_3-way'!C21)</f>
        <v>4.5199999999999996</v>
      </c>
      <c r="D20" s="9">
        <f t="shared" si="13"/>
        <v>0.54663872802000468</v>
      </c>
      <c r="E20" s="9">
        <f t="shared" si="14"/>
        <v>0.24038615312523925</v>
      </c>
      <c r="F20" s="9">
        <f t="shared" si="15"/>
        <v>0.21297511885475617</v>
      </c>
      <c r="G20" s="9">
        <f t="shared" si="16"/>
        <v>1.0498250460618248</v>
      </c>
      <c r="H20" s="9">
        <f t="shared" si="17"/>
        <v>1.8293617863888418</v>
      </c>
      <c r="I20" s="9">
        <f t="shared" si="18"/>
        <v>4.1599733886460921</v>
      </c>
      <c r="J20" s="9">
        <f t="shared" si="19"/>
        <v>4.6953841621376231</v>
      </c>
      <c r="K20" s="11">
        <f t="shared" si="20"/>
        <v>0.55865921787709494</v>
      </c>
      <c r="L20" s="11">
        <f t="shared" si="21"/>
        <v>0.24937655860349128</v>
      </c>
      <c r="M20" s="11">
        <f t="shared" si="22"/>
        <v>0.22123893805309736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-0.25798853831950019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0.22561877799198549</v>
      </c>
      <c r="Q20" s="11">
        <f>2*'OddsRatio_working_3-way'!K20*'OddsRatio_working_3-way'!L20*'OddsRatio_working_3-way'!M20</f>
        <v>6.1644474861198222E-2</v>
      </c>
      <c r="R20" s="11">
        <f t="shared" si="23"/>
        <v>0</v>
      </c>
      <c r="S20" s="11">
        <f t="shared" si="24"/>
        <v>-0.87453023867507207</v>
      </c>
      <c r="T20" s="11">
        <f t="shared" si="25"/>
        <v>-0.23894268816258801</v>
      </c>
      <c r="U20" s="11">
        <f>'OddsRatio_working_3-way'!S20-'OddsRatio_working_3-way'!R20^2/3</f>
        <v>-0.87453023867507207</v>
      </c>
      <c r="V20" s="11">
        <f>'OddsRatio_working_3-way'!S20*'OddsRatio_working_3-way'!R20/3-2*'OddsRatio_working_3-way'!R20^3/27-'OddsRatio_working_3-way'!T20</f>
        <v>0.23894268816258801</v>
      </c>
      <c r="W20" s="11">
        <f>'OddsRatio_working_3-way'!V20^2+4*'OddsRatio_working_3-way'!U20^3/27</f>
        <v>-4.1994313422059934E-2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0.15739117005761769</v>
      </c>
      <c r="Y20" s="11">
        <f>IF('OddsRatio_working_3-way'!W20&gt;=0,IF('OddsRatio_working_3-way'!V20+SQRT('OddsRatio_working_3-way'!W20)&gt;0,0,PI()),ACOS('OddsRatio_working_3-way'!V20/(2*'OddsRatio_working_3-way'!X20)))</f>
        <v>0.70890877242492334</v>
      </c>
      <c r="Z20" s="11">
        <f>'OddsRatio_working_3-way'!X20^(1/3)*COS('OddsRatio_working_3-way'!Y20/3)</f>
        <v>0.52491252303091251</v>
      </c>
      <c r="AA20" s="11">
        <f>'OddsRatio_working_3-way'!X20^(1/3)*COS(('OddsRatio_working_3-way'!Y20+2*PI())/3)</f>
        <v>-0.3719217448549974</v>
      </c>
      <c r="AB20" s="11">
        <f>'OddsRatio_working_3-way'!X20^(1/3)*COS(('OddsRatio_working_3-way'!Y20+4*PI())/3)</f>
        <v>-0.15299077817591503</v>
      </c>
      <c r="AC20" s="11">
        <f>'OddsRatio_working_3-way'!X20^(1/3)*SIN('OddsRatio_working_3-way'!Y20/3)</f>
        <v>0.12639985254611319</v>
      </c>
      <c r="AD20" s="11">
        <f>'OddsRatio_working_3-way'!X20^(1/3)*SIN(('OddsRatio_working_3-way'!Y20+2*PI())/3)</f>
        <v>0.39138765343629789</v>
      </c>
      <c r="AE20" s="11">
        <f>'OddsRatio_working_3-way'!X20^(1/3)*SIN(('OddsRatio_working_3-way'!Y20+4*PI())/3)</f>
        <v>-0.51778750598241108</v>
      </c>
      <c r="AF20" s="11">
        <f>-'OddsRatio_working_3-way'!U20/(3*'OddsRatio_working_3-way'!X20^(1/3))*COS(('OddsRatio_working_3-way'!Y20)/3)</f>
        <v>0.5249125230309124</v>
      </c>
      <c r="AG20" s="11">
        <f>-'OddsRatio_working_3-way'!U20/(3*'OddsRatio_working_3-way'!X20^(1/3))*COS(('OddsRatio_working_3-way'!Y20+2*PI())/3)</f>
        <v>-0.37192174485499735</v>
      </c>
      <c r="AH20" s="11">
        <f>-'OddsRatio_working_3-way'!U20/(3*'OddsRatio_working_3-way'!X20^(1/3))*COS(('OddsRatio_working_3-way'!Y20+4*PI())/3)</f>
        <v>-0.152990778175915</v>
      </c>
      <c r="AI20" s="11">
        <f>'OddsRatio_working_3-way'!U20/(3*'OddsRatio_working_3-way'!X20^(1/3))*SIN(('OddsRatio_working_3-way'!Y20)/3)</f>
        <v>-0.12639985254611316</v>
      </c>
      <c r="AJ20" s="11">
        <f>'OddsRatio_working_3-way'!U20/(3*'OddsRatio_working_3-way'!X20^(1/3))*SIN(('OddsRatio_working_3-way'!Y20+2*PI())/3)</f>
        <v>-0.39138765343629778</v>
      </c>
      <c r="AK20" s="11">
        <f>'OddsRatio_working_3-way'!U20/(3*'OddsRatio_working_3-way'!X20^(1/3))*SIN(('OddsRatio_working_3-way'!Y20+4*PI())/3)</f>
        <v>0.51778750598241097</v>
      </c>
      <c r="AL20" s="11">
        <f>'OddsRatio_working_3-way'!Z20+'OddsRatio_working_3-way'!AF20</f>
        <v>1.0498250460618248</v>
      </c>
      <c r="AM20" s="11">
        <f>'OddsRatio_working_3-way'!AA20+'OddsRatio_working_3-way'!AG20</f>
        <v>-0.74384348970999481</v>
      </c>
      <c r="AN20" s="11">
        <f>'OddsRatio_working_3-way'!AB20+'OddsRatio_working_3-way'!AH20</f>
        <v>-0.30598155635183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1.0498250460618248</v>
      </c>
      <c r="AS20" s="11">
        <f>IF(('OddsRatio_working_3-way'!X20=0),IF(Q20&gt;0,-Q20^(1/3),(-Q20)^(1/3)),'OddsRatio_working_3-way'!AM20-'OddsRatio_working_3-way'!R20/3)</f>
        <v>-0.74384348970999481</v>
      </c>
      <c r="AT20" s="11">
        <f>IF(('OddsRatio_working_3-way'!X20=0),IF(Q20&gt;0,-Q20^(1/3),(-Q20)^(1/3)),'OddsRatio_working_3-way'!AN20-'OddsRatio_working_3-way'!R20/3)</f>
        <v>-0.30598155635183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2.87</v>
      </c>
      <c r="B21" s="4">
        <f>IF('True_Odds_Calculator_3-way'!B22="","",'True_Odds_Calculator_3-way'!B22)</f>
        <v>3.6</v>
      </c>
      <c r="C21" s="4">
        <f>IF('True_Odds_Calculator_3-way'!C22="","",'True_Odds_Calculator_3-way'!C22)</f>
        <v>2.4900000000000002</v>
      </c>
      <c r="D21" s="9">
        <f t="shared" si="13"/>
        <v>0.33897709053507596</v>
      </c>
      <c r="E21" s="9">
        <f t="shared" si="14"/>
        <v>0.26944721346372108</v>
      </c>
      <c r="F21" s="9">
        <f t="shared" si="15"/>
        <v>0.39157569600120312</v>
      </c>
      <c r="G21" s="9">
        <f t="shared" si="16"/>
        <v>1.0428084869147254</v>
      </c>
      <c r="H21" s="9">
        <f t="shared" si="17"/>
        <v>2.9500518705305367</v>
      </c>
      <c r="I21" s="9">
        <f t="shared" si="18"/>
        <v>3.7113020659782849</v>
      </c>
      <c r="J21" s="9">
        <f t="shared" si="19"/>
        <v>2.5537846455029412</v>
      </c>
      <c r="K21" s="11">
        <f t="shared" si="20"/>
        <v>0.34843205574912889</v>
      </c>
      <c r="L21" s="11">
        <f t="shared" si="21"/>
        <v>0.27777777777777779</v>
      </c>
      <c r="M21" s="11">
        <f t="shared" si="22"/>
        <v>0.40160642570281119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-0.28159016243059753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0.23166611471048734</v>
      </c>
      <c r="Q21" s="11">
        <f>2*'OddsRatio_working_3-way'!K21*'OddsRatio_working_3-way'!L21*'OddsRatio_working_3-way'!M21</f>
        <v>7.7740306949827948E-2</v>
      </c>
      <c r="R21" s="11">
        <f t="shared" si="23"/>
        <v>0</v>
      </c>
      <c r="S21" s="11">
        <f t="shared" si="24"/>
        <v>-0.82270670505964572</v>
      </c>
      <c r="T21" s="11">
        <f t="shared" si="25"/>
        <v>-0.27607607552337099</v>
      </c>
      <c r="U21" s="11">
        <f>'OddsRatio_working_3-way'!S21-'OddsRatio_working_3-way'!R21^2/3</f>
        <v>-0.82270670505964572</v>
      </c>
      <c r="V21" s="11">
        <f>'OddsRatio_working_3-way'!S21*'OddsRatio_working_3-way'!R21/3-2*'OddsRatio_working_3-way'!R21^3/27-'OddsRatio_working_3-way'!T21</f>
        <v>0.27607607552337099</v>
      </c>
      <c r="W21" s="11">
        <f>'OddsRatio_working_3-way'!V21^2+4*'OddsRatio_working_3-way'!U21^3/27</f>
        <v>-6.2777053913073005E-3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0.14361032768197188</v>
      </c>
      <c r="Y21" s="11">
        <f>IF('OddsRatio_working_3-way'!W21&gt;=0,IF('OddsRatio_working_3-way'!V21+SQRT('OddsRatio_working_3-way'!W21)&gt;0,0,PI()),ACOS('OddsRatio_working_3-way'!V21/(2*'OddsRatio_working_3-way'!X21)))</f>
        <v>0.27948170403686223</v>
      </c>
      <c r="Z21" s="11">
        <f>'OddsRatio_working_3-way'!X21^(1/3)*COS('OddsRatio_working_3-way'!Y21/3)</f>
        <v>0.52140424345736269</v>
      </c>
      <c r="AA21" s="11">
        <f>'OddsRatio_working_3-way'!X21^(1/3)*COS(('OddsRatio_working_3-way'!Y21+2*PI())/3)</f>
        <v>-0.30289083400344591</v>
      </c>
      <c r="AB21" s="11">
        <f>'OddsRatio_working_3-way'!X21^(1/3)*COS(('OddsRatio_working_3-way'!Y21+4*PI())/3)</f>
        <v>-0.21851340945391715</v>
      </c>
      <c r="AC21" s="11">
        <f>'OddsRatio_working_3-way'!X21^(1/3)*SIN('OddsRatio_working_3-way'!Y21/3)</f>
        <v>4.8715328777197982E-2</v>
      </c>
      <c r="AD21" s="11">
        <f>'OddsRatio_working_3-way'!X21^(1/3)*SIN(('OddsRatio_working_3-way'!Y21+2*PI())/3)</f>
        <v>0.42719165608648335</v>
      </c>
      <c r="AE21" s="11">
        <f>'OddsRatio_working_3-way'!X21^(1/3)*SIN(('OddsRatio_working_3-way'!Y21+4*PI())/3)</f>
        <v>-0.47590698486368116</v>
      </c>
      <c r="AF21" s="11">
        <f>-'OddsRatio_working_3-way'!U21/(3*'OddsRatio_working_3-way'!X21^(1/3))*COS(('OddsRatio_working_3-way'!Y21)/3)</f>
        <v>0.52140424345736258</v>
      </c>
      <c r="AG21" s="11">
        <f>-'OddsRatio_working_3-way'!U21/(3*'OddsRatio_working_3-way'!X21^(1/3))*COS(('OddsRatio_working_3-way'!Y21+2*PI())/3)</f>
        <v>-0.30289083400344585</v>
      </c>
      <c r="AH21" s="11">
        <f>-'OddsRatio_working_3-way'!U21/(3*'OddsRatio_working_3-way'!X21^(1/3))*COS(('OddsRatio_working_3-way'!Y21+4*PI())/3)</f>
        <v>-0.21851340945391712</v>
      </c>
      <c r="AI21" s="11">
        <f>'OddsRatio_working_3-way'!U21/(3*'OddsRatio_working_3-way'!X21^(1/3))*SIN(('OddsRatio_working_3-way'!Y21)/3)</f>
        <v>-4.8715328777197975E-2</v>
      </c>
      <c r="AJ21" s="11">
        <f>'OddsRatio_working_3-way'!U21/(3*'OddsRatio_working_3-way'!X21^(1/3))*SIN(('OddsRatio_working_3-way'!Y21+2*PI())/3)</f>
        <v>-0.4271916560864833</v>
      </c>
      <c r="AK21" s="11">
        <f>'OddsRatio_working_3-way'!U21/(3*'OddsRatio_working_3-way'!X21^(1/3))*SIN(('OddsRatio_working_3-way'!Y21+4*PI())/3)</f>
        <v>0.47590698486368105</v>
      </c>
      <c r="AL21" s="11">
        <f>'OddsRatio_working_3-way'!Z21+'OddsRatio_working_3-way'!AF21</f>
        <v>1.0428084869147254</v>
      </c>
      <c r="AM21" s="11">
        <f>'OddsRatio_working_3-way'!AA21+'OddsRatio_working_3-way'!AG21</f>
        <v>-0.6057816680068917</v>
      </c>
      <c r="AN21" s="11">
        <f>'OddsRatio_working_3-way'!AB21+'OddsRatio_working_3-way'!AH21</f>
        <v>-0.43702681890783424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1.0428084869147254</v>
      </c>
      <c r="AS21" s="11">
        <f>IF(('OddsRatio_working_3-way'!X21=0),IF(Q21&gt;0,-Q21^(1/3),(-Q21)^(1/3)),'OddsRatio_working_3-way'!AM21-'OddsRatio_working_3-way'!R21/3)</f>
        <v>-0.6057816680068917</v>
      </c>
      <c r="AT21" s="11">
        <f>IF(('OddsRatio_working_3-way'!X21=0),IF(Q21&gt;0,-Q21^(1/3),(-Q21)^(1/3)),'OddsRatio_working_3-way'!AN21-'OddsRatio_working_3-way'!R21/3)</f>
        <v>-0.43702681890783424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2.97</v>
      </c>
      <c r="B22" s="4">
        <f>IF('True_Odds_Calculator_3-way'!B23="","",'True_Odds_Calculator_3-way'!B23)</f>
        <v>3.77</v>
      </c>
      <c r="C22" s="4">
        <f>IF('True_Odds_Calculator_3-way'!C23="","",'True_Odds_Calculator_3-way'!C23)</f>
        <v>2.35</v>
      </c>
      <c r="D22" s="9">
        <f t="shared" si="13"/>
        <v>0.32744232757745184</v>
      </c>
      <c r="E22" s="9">
        <f t="shared" si="14"/>
        <v>0.25719677783037526</v>
      </c>
      <c r="F22" s="9">
        <f t="shared" si="15"/>
        <v>0.41536089459217312</v>
      </c>
      <c r="G22" s="9">
        <f t="shared" si="16"/>
        <v>1.0426258457263016</v>
      </c>
      <c r="H22" s="9">
        <f t="shared" si="17"/>
        <v>3.0539729160808147</v>
      </c>
      <c r="I22" s="9">
        <f t="shared" si="18"/>
        <v>3.8880735926618546</v>
      </c>
      <c r="J22" s="9">
        <f t="shared" si="19"/>
        <v>2.4075448917305069</v>
      </c>
      <c r="K22" s="11">
        <f t="shared" si="20"/>
        <v>0.33670033670033667</v>
      </c>
      <c r="L22" s="11">
        <f t="shared" si="21"/>
        <v>0.26525198938992045</v>
      </c>
      <c r="M22" s="11">
        <f t="shared" si="22"/>
        <v>0.42553191489361702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-0.27997167909126841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0.23144703995767824</v>
      </c>
      <c r="Q22" s="11">
        <f>2*'OddsRatio_working_3-way'!K22*'OddsRatio_working_3-way'!L22*'OddsRatio_working_3-way'!M22</f>
        <v>7.6008880117464123E-2</v>
      </c>
      <c r="R22" s="11">
        <f t="shared" si="23"/>
        <v>0</v>
      </c>
      <c r="S22" s="11">
        <f t="shared" si="24"/>
        <v>-0.82668018675641997</v>
      </c>
      <c r="T22" s="11">
        <f t="shared" si="25"/>
        <v>-0.27148774606122167</v>
      </c>
      <c r="U22" s="11">
        <f>'OddsRatio_working_3-way'!S22-'OddsRatio_working_3-way'!R22^2/3</f>
        <v>-0.82668018675641997</v>
      </c>
      <c r="V22" s="11">
        <f>'OddsRatio_working_3-way'!S22*'OddsRatio_working_3-way'!R22/3-2*'OddsRatio_working_3-way'!R22^3/27-'OddsRatio_working_3-way'!T22</f>
        <v>0.27148774606122167</v>
      </c>
      <c r="W22" s="11">
        <f>'OddsRatio_working_3-way'!V22^2+4*'OddsRatio_working_3-way'!U22^3/27</f>
        <v>-9.9911960452096354E-3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0.14465198953575786</v>
      </c>
      <c r="Y22" s="11">
        <f>IF('OddsRatio_working_3-way'!W22&gt;=0,IF('OddsRatio_working_3-way'!V22+SQRT('OddsRatio_working_3-way'!W22)&gt;0,0,PI()),ACOS('OddsRatio_working_3-way'!V22/(2*'OddsRatio_working_3-way'!X22)))</f>
        <v>0.35277686938342256</v>
      </c>
      <c r="Z22" s="11">
        <f>'OddsRatio_working_3-way'!X22^(1/3)*COS('OddsRatio_working_3-way'!Y22/3)</f>
        <v>0.5213129228631509</v>
      </c>
      <c r="AA22" s="11">
        <f>'OddsRatio_working_3-way'!X22^(1/3)*COS(('OddsRatio_working_3-way'!Y22+2*PI())/3)</f>
        <v>-0.31399194709556749</v>
      </c>
      <c r="AB22" s="11">
        <f>'OddsRatio_working_3-way'!X22^(1/3)*COS(('OddsRatio_working_3-way'!Y22+4*PI())/3)</f>
        <v>-0.20732097576758332</v>
      </c>
      <c r="AC22" s="11">
        <f>'OddsRatio_working_3-way'!X22^(1/3)*SIN('OddsRatio_working_3-way'!Y22/3)</f>
        <v>6.1586514010930501E-2</v>
      </c>
      <c r="AD22" s="11">
        <f>'OddsRatio_working_3-way'!X22^(1/3)*SIN(('OddsRatio_working_3-way'!Y22+2*PI())/3)</f>
        <v>0.42067697751514094</v>
      </c>
      <c r="AE22" s="11">
        <f>'OddsRatio_working_3-way'!X22^(1/3)*SIN(('OddsRatio_working_3-way'!Y22+4*PI())/3)</f>
        <v>-0.48226349152607145</v>
      </c>
      <c r="AF22" s="11">
        <f>-'OddsRatio_working_3-way'!U22/(3*'OddsRatio_working_3-way'!X22^(1/3))*COS(('OddsRatio_working_3-way'!Y22)/3)</f>
        <v>0.52131292286315078</v>
      </c>
      <c r="AG22" s="11">
        <f>-'OddsRatio_working_3-way'!U22/(3*'OddsRatio_working_3-way'!X22^(1/3))*COS(('OddsRatio_working_3-way'!Y22+2*PI())/3)</f>
        <v>-0.31399194709556744</v>
      </c>
      <c r="AH22" s="11">
        <f>-'OddsRatio_working_3-way'!U22/(3*'OddsRatio_working_3-way'!X22^(1/3))*COS(('OddsRatio_working_3-way'!Y22+4*PI())/3)</f>
        <v>-0.20732097576758327</v>
      </c>
      <c r="AI22" s="11">
        <f>'OddsRatio_working_3-way'!U22/(3*'OddsRatio_working_3-way'!X22^(1/3))*SIN(('OddsRatio_working_3-way'!Y22)/3)</f>
        <v>-6.1586514010930488E-2</v>
      </c>
      <c r="AJ22" s="11">
        <f>'OddsRatio_working_3-way'!U22/(3*'OddsRatio_working_3-way'!X22^(1/3))*SIN(('OddsRatio_working_3-way'!Y22+2*PI())/3)</f>
        <v>-0.42067697751514083</v>
      </c>
      <c r="AK22" s="11">
        <f>'OddsRatio_working_3-way'!U22/(3*'OddsRatio_working_3-way'!X22^(1/3))*SIN(('OddsRatio_working_3-way'!Y22+4*PI())/3)</f>
        <v>0.48226349152607134</v>
      </c>
      <c r="AL22" s="11">
        <f>'OddsRatio_working_3-way'!Z22+'OddsRatio_working_3-way'!AF22</f>
        <v>1.0426258457263016</v>
      </c>
      <c r="AM22" s="11">
        <f>'OddsRatio_working_3-way'!AA22+'OddsRatio_working_3-way'!AG22</f>
        <v>-0.62798389419113487</v>
      </c>
      <c r="AN22" s="11">
        <f>'OddsRatio_working_3-way'!AB22+'OddsRatio_working_3-way'!AH22</f>
        <v>-0.41464195153516659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1.0426258457263016</v>
      </c>
      <c r="AS22" s="11">
        <f>IF(('OddsRatio_working_3-way'!X22=0),IF(Q22&gt;0,-Q22^(1/3),(-Q22)^(1/3)),'OddsRatio_working_3-way'!AM22-'OddsRatio_working_3-way'!R22/3)</f>
        <v>-0.62798389419113487</v>
      </c>
      <c r="AT22" s="11">
        <f>IF(('OddsRatio_working_3-way'!X22=0),IF(Q22&gt;0,-Q22^(1/3),(-Q22)^(1/3)),'OddsRatio_working_3-way'!AN22-'OddsRatio_working_3-way'!R22/3)</f>
        <v>-0.41464195153516659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4.5199999999999996</v>
      </c>
      <c r="B23" s="4">
        <f>IF('True_Odds_Calculator_3-way'!B24="","",'True_Odds_Calculator_3-way'!B24)</f>
        <v>3.89</v>
      </c>
      <c r="C23" s="4">
        <f>IF('True_Odds_Calculator_3-way'!C24="","",'True_Odds_Calculator_3-way'!C24)</f>
        <v>1.83</v>
      </c>
      <c r="D23" s="9">
        <f t="shared" si="13"/>
        <v>0.21429986634644307</v>
      </c>
      <c r="E23" s="9">
        <f t="shared" si="14"/>
        <v>0.24936638222780932</v>
      </c>
      <c r="F23" s="9">
        <f t="shared" si="15"/>
        <v>0.53633375142574768</v>
      </c>
      <c r="G23" s="9">
        <f t="shared" si="16"/>
        <v>1.0415791155074259</v>
      </c>
      <c r="H23" s="9">
        <f t="shared" si="17"/>
        <v>4.6663584865861392</v>
      </c>
      <c r="I23" s="9">
        <f t="shared" si="18"/>
        <v>4.0101636438164601</v>
      </c>
      <c r="J23" s="9">
        <f t="shared" si="19"/>
        <v>1.8645106658711637</v>
      </c>
      <c r="K23" s="11">
        <f t="shared" si="20"/>
        <v>0.22123893805309736</v>
      </c>
      <c r="L23" s="11">
        <f t="shared" si="21"/>
        <v>0.25706940874035988</v>
      </c>
      <c r="M23" s="11">
        <f t="shared" si="22"/>
        <v>0.54644808743169393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-0.26240945106438474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0.22500876726149782</v>
      </c>
      <c r="Q23" s="11">
        <f>2*'OddsRatio_working_3-way'!K23*'OddsRatio_working_3-way'!L23*'OddsRatio_working_3-way'!M23</f>
        <v>6.2157118028038076E-2</v>
      </c>
      <c r="R23" s="11">
        <f t="shared" si="23"/>
        <v>0</v>
      </c>
      <c r="S23" s="11">
        <f t="shared" si="24"/>
        <v>-0.85747203977912256</v>
      </c>
      <c r="T23" s="11">
        <f t="shared" si="25"/>
        <v>-0.23687072922075211</v>
      </c>
      <c r="U23" s="11">
        <f>'OddsRatio_working_3-way'!S23-'OddsRatio_working_3-way'!R23^2/3</f>
        <v>-0.85747203977912256</v>
      </c>
      <c r="V23" s="11">
        <f>'OddsRatio_working_3-way'!S23*'OddsRatio_working_3-way'!R23/3-2*'OddsRatio_working_3-way'!R23^3/27-'OddsRatio_working_3-way'!T23</f>
        <v>0.23687072922075211</v>
      </c>
      <c r="W23" s="11">
        <f>'OddsRatio_working_3-way'!V23^2+4*'OddsRatio_working_3-way'!U23^3/27</f>
        <v>-3.7294247773333421E-2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0.15280869587077192</v>
      </c>
      <c r="Y23" s="11">
        <f>IF('OddsRatio_working_3-way'!W23&gt;=0,IF('OddsRatio_working_3-way'!V23+SQRT('OddsRatio_working_3-way'!W23)&gt;0,0,PI()),ACOS('OddsRatio_working_3-way'!V23/(2*'OddsRatio_working_3-way'!X23)))</f>
        <v>0.68399190947013722</v>
      </c>
      <c r="Z23" s="11">
        <f>'OddsRatio_working_3-way'!X23^(1/3)*COS('OddsRatio_working_3-way'!Y23/3)</f>
        <v>0.52078955775371305</v>
      </c>
      <c r="AA23" s="11">
        <f>'OddsRatio_working_3-way'!X23^(1/3)*COS(('OddsRatio_working_3-way'!Y23+2*PI())/3)</f>
        <v>-0.36504508869866098</v>
      </c>
      <c r="AB23" s="11">
        <f>'OddsRatio_working_3-way'!X23^(1/3)*COS(('OddsRatio_working_3-way'!Y23+4*PI())/3)</f>
        <v>-0.15574446905505221</v>
      </c>
      <c r="AC23" s="11">
        <f>'OddsRatio_working_3-way'!X23^(1/3)*SIN('OddsRatio_working_3-way'!Y23/3)</f>
        <v>0.12083976909279318</v>
      </c>
      <c r="AD23" s="11">
        <f>'OddsRatio_working_3-way'!X23^(1/3)*SIN(('OddsRatio_working_3-way'!Y23+2*PI())/3)</f>
        <v>0.39059710249398205</v>
      </c>
      <c r="AE23" s="11">
        <f>'OddsRatio_working_3-way'!X23^(1/3)*SIN(('OddsRatio_working_3-way'!Y23+4*PI())/3)</f>
        <v>-0.51143687158677509</v>
      </c>
      <c r="AF23" s="11">
        <f>-'OddsRatio_working_3-way'!U23/(3*'OddsRatio_working_3-way'!X23^(1/3))*COS(('OddsRatio_working_3-way'!Y23)/3)</f>
        <v>0.52078955775371294</v>
      </c>
      <c r="AG23" s="11">
        <f>-'OddsRatio_working_3-way'!U23/(3*'OddsRatio_working_3-way'!X23^(1/3))*COS(('OddsRatio_working_3-way'!Y23+2*PI())/3)</f>
        <v>-0.36504508869866092</v>
      </c>
      <c r="AH23" s="11">
        <f>-'OddsRatio_working_3-way'!U23/(3*'OddsRatio_working_3-way'!X23^(1/3))*COS(('OddsRatio_working_3-way'!Y23+4*PI())/3)</f>
        <v>-0.15574446905505218</v>
      </c>
      <c r="AI23" s="11">
        <f>'OddsRatio_working_3-way'!U23/(3*'OddsRatio_working_3-way'!X23^(1/3))*SIN(('OddsRatio_working_3-way'!Y23)/3)</f>
        <v>-0.12083976909279315</v>
      </c>
      <c r="AJ23" s="11">
        <f>'OddsRatio_working_3-way'!U23/(3*'OddsRatio_working_3-way'!X23^(1/3))*SIN(('OddsRatio_working_3-way'!Y23+2*PI())/3)</f>
        <v>-0.39059710249398194</v>
      </c>
      <c r="AK23" s="11">
        <f>'OddsRatio_working_3-way'!U23/(3*'OddsRatio_working_3-way'!X23^(1/3))*SIN(('OddsRatio_working_3-way'!Y23+4*PI())/3)</f>
        <v>0.51143687158677498</v>
      </c>
      <c r="AL23" s="11">
        <f>'OddsRatio_working_3-way'!Z23+'OddsRatio_working_3-way'!AF23</f>
        <v>1.0415791155074259</v>
      </c>
      <c r="AM23" s="11">
        <f>'OddsRatio_working_3-way'!AA23+'OddsRatio_working_3-way'!AG23</f>
        <v>-0.73009017739732185</v>
      </c>
      <c r="AN23" s="11">
        <f>'OddsRatio_working_3-way'!AB23+'OddsRatio_working_3-way'!AH23</f>
        <v>-0.31148893811010436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1.0415791155074259</v>
      </c>
      <c r="AS23" s="11">
        <f>IF(('OddsRatio_working_3-way'!X23=0),IF(Q23&gt;0,-Q23^(1/3),(-Q23)^(1/3)),'OddsRatio_working_3-way'!AM23-'OddsRatio_working_3-way'!R23/3)</f>
        <v>-0.73009017739732185</v>
      </c>
      <c r="AT23" s="11">
        <f>IF(('OddsRatio_working_3-way'!X23=0),IF(Q23&gt;0,-Q23^(1/3),(-Q23)^(1/3)),'OddsRatio_working_3-way'!AN23-'OddsRatio_working_3-way'!R23/3)</f>
        <v>-0.31148893811010436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1.67</v>
      </c>
      <c r="B24" s="4">
        <f>IF('True_Odds_Calculator_3-way'!B25="","",'True_Odds_Calculator_3-way'!B25)</f>
        <v>3.95</v>
      </c>
      <c r="C24" s="4">
        <f>IF('True_Odds_Calculator_3-way'!C25="","",'True_Odds_Calculator_3-way'!C25)</f>
        <v>5.85</v>
      </c>
      <c r="D24" s="9">
        <f t="shared" si="13"/>
        <v>0.58907965279149843</v>
      </c>
      <c r="E24" s="9">
        <f t="shared" si="14"/>
        <v>0.24561812335167243</v>
      </c>
      <c r="F24" s="9">
        <f t="shared" si="15"/>
        <v>0.16530222385682916</v>
      </c>
      <c r="G24" s="9">
        <f t="shared" si="16"/>
        <v>1.0411392553640697</v>
      </c>
      <c r="H24" s="9">
        <f t="shared" si="17"/>
        <v>1.6975633010939262</v>
      </c>
      <c r="I24" s="9">
        <f t="shared" si="18"/>
        <v>4.0713608033240067</v>
      </c>
      <c r="J24" s="9">
        <f t="shared" si="19"/>
        <v>6.0495253885157387</v>
      </c>
      <c r="K24" s="11">
        <f t="shared" si="20"/>
        <v>0.5988023952095809</v>
      </c>
      <c r="L24" s="11">
        <f t="shared" si="21"/>
        <v>0.25316455696202528</v>
      </c>
      <c r="M24" s="11">
        <f t="shared" si="22"/>
        <v>0.17094017094017094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-0.24841002836909754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0.21948961538137618</v>
      </c>
      <c r="Q24" s="11">
        <f>2*'OddsRatio_working_3-way'!K24*'OddsRatio_working_3-way'!L24*'OddsRatio_working_3-way'!M24</f>
        <v>5.1827536099498507E-2</v>
      </c>
      <c r="R24" s="11">
        <f t="shared" si="23"/>
        <v>0</v>
      </c>
      <c r="S24" s="11">
        <f t="shared" si="24"/>
        <v>-0.88357791681119147</v>
      </c>
      <c r="T24" s="11">
        <f t="shared" si="25"/>
        <v>-0.20863705237572408</v>
      </c>
      <c r="U24" s="11">
        <f>'OddsRatio_working_3-way'!S24-'OddsRatio_working_3-way'!R24^2/3</f>
        <v>-0.88357791681119147</v>
      </c>
      <c r="V24" s="11">
        <f>'OddsRatio_working_3-way'!S24*'OddsRatio_working_3-way'!R24/3-2*'OddsRatio_working_3-way'!R24^3/27-'OddsRatio_working_3-way'!T24</f>
        <v>0.20863705237572408</v>
      </c>
      <c r="W24" s="11">
        <f>'OddsRatio_working_3-way'!V24^2+4*'OddsRatio_working_3-way'!U24^3/27</f>
        <v>-5.8665848237985693E-2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0.15983997299018815</v>
      </c>
      <c r="Y24" s="11">
        <f>IF('OddsRatio_working_3-way'!W24&gt;=0,IF('OddsRatio_working_3-way'!V24+SQRT('OddsRatio_working_3-way'!W24)&gt;0,0,PI()),ACOS('OddsRatio_working_3-way'!V24/(2*'OddsRatio_working_3-way'!X24)))</f>
        <v>0.85972804594840524</v>
      </c>
      <c r="Z24" s="11">
        <f>'OddsRatio_working_3-way'!X24^(1/3)*COS('OddsRatio_working_3-way'!Y24/3)</f>
        <v>0.52056962768203485</v>
      </c>
      <c r="AA24" s="11">
        <f>'OddsRatio_working_3-way'!X24^(1/3)*COS(('OddsRatio_working_3-way'!Y24+2*PI())/3)</f>
        <v>-0.39313783885000458</v>
      </c>
      <c r="AB24" s="11">
        <f>'OddsRatio_working_3-way'!X24^(1/3)*COS(('OddsRatio_working_3-way'!Y24+4*PI())/3)</f>
        <v>-0.12743178883203043</v>
      </c>
      <c r="AC24" s="11">
        <f>'OddsRatio_working_3-way'!X24^(1/3)*SIN('OddsRatio_working_3-way'!Y24/3)</f>
        <v>0.15340545950318965</v>
      </c>
      <c r="AD24" s="11">
        <f>'OddsRatio_working_3-way'!X24^(1/3)*SIN(('OddsRatio_working_3-way'!Y24+2*PI())/3)</f>
        <v>0.37412379225965436</v>
      </c>
      <c r="AE24" s="11">
        <f>'OddsRatio_working_3-way'!X24^(1/3)*SIN(('OddsRatio_working_3-way'!Y24+4*PI())/3)</f>
        <v>-0.52752925176284393</v>
      </c>
      <c r="AF24" s="11">
        <f>-'OddsRatio_working_3-way'!U24/(3*'OddsRatio_working_3-way'!X24^(1/3))*COS(('OddsRatio_working_3-way'!Y24)/3)</f>
        <v>0.52056962768203485</v>
      </c>
      <c r="AG24" s="11">
        <f>-'OddsRatio_working_3-way'!U24/(3*'OddsRatio_working_3-way'!X24^(1/3))*COS(('OddsRatio_working_3-way'!Y24+2*PI())/3)</f>
        <v>-0.39313783885000458</v>
      </c>
      <c r="AH24" s="11">
        <f>-'OddsRatio_working_3-way'!U24/(3*'OddsRatio_working_3-way'!X24^(1/3))*COS(('OddsRatio_working_3-way'!Y24+4*PI())/3)</f>
        <v>-0.12743178883203043</v>
      </c>
      <c r="AI24" s="11">
        <f>'OddsRatio_working_3-way'!U24/(3*'OddsRatio_working_3-way'!X24^(1/3))*SIN(('OddsRatio_working_3-way'!Y24)/3)</f>
        <v>-0.15340545950318965</v>
      </c>
      <c r="AJ24" s="11">
        <f>'OddsRatio_working_3-way'!U24/(3*'OddsRatio_working_3-way'!X24^(1/3))*SIN(('OddsRatio_working_3-way'!Y24+2*PI())/3)</f>
        <v>-0.37412379225965436</v>
      </c>
      <c r="AK24" s="11">
        <f>'OddsRatio_working_3-way'!U24/(3*'OddsRatio_working_3-way'!X24^(1/3))*SIN(('OddsRatio_working_3-way'!Y24+4*PI())/3)</f>
        <v>0.52752925176284393</v>
      </c>
      <c r="AL24" s="11">
        <f>'OddsRatio_working_3-way'!Z24+'OddsRatio_working_3-way'!AF24</f>
        <v>1.0411392553640697</v>
      </c>
      <c r="AM24" s="11">
        <f>'OddsRatio_working_3-way'!AA24+'OddsRatio_working_3-way'!AG24</f>
        <v>-0.78627567770000917</v>
      </c>
      <c r="AN24" s="11">
        <f>'OddsRatio_working_3-way'!AB24+'OddsRatio_working_3-way'!AH24</f>
        <v>-0.25486357766406087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1.0411392553640697</v>
      </c>
      <c r="AS24" s="11">
        <f>IF(('OddsRatio_working_3-way'!X24=0),IF(Q24&gt;0,-Q24^(1/3),(-Q24)^(1/3)),'OddsRatio_working_3-way'!AM24-'OddsRatio_working_3-way'!R24/3)</f>
        <v>-0.78627567770000917</v>
      </c>
      <c r="AT24" s="11">
        <f>IF(('OddsRatio_working_3-way'!X24=0),IF(Q24&gt;0,-Q24^(1/3),(-Q24)^(1/3)),'OddsRatio_working_3-way'!AN24-'OddsRatio_working_3-way'!R24/3)</f>
        <v>-0.25486357766406087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4.08</v>
      </c>
      <c r="B25" s="4">
        <f>IF('True_Odds_Calculator_3-way'!B26="","",'True_Odds_Calculator_3-way'!B26)</f>
        <v>3.76</v>
      </c>
      <c r="C25" s="4">
        <f>IF('True_Odds_Calculator_3-way'!C26="","",'True_Odds_Calculator_3-way'!C26)</f>
        <v>1.95</v>
      </c>
      <c r="D25" s="9">
        <f t="shared" si="13"/>
        <v>0.23811678054070665</v>
      </c>
      <c r="E25" s="9">
        <f t="shared" si="14"/>
        <v>0.25858555962347168</v>
      </c>
      <c r="F25" s="9">
        <f t="shared" si="15"/>
        <v>0.50329765983582142</v>
      </c>
      <c r="G25" s="9">
        <f t="shared" si="16"/>
        <v>1.0388376706627784</v>
      </c>
      <c r="H25" s="9">
        <f t="shared" si="17"/>
        <v>4.1996200256413578</v>
      </c>
      <c r="I25" s="9">
        <f t="shared" si="18"/>
        <v>3.867191971029269</v>
      </c>
      <c r="J25" s="9">
        <f t="shared" si="19"/>
        <v>1.9868957871296395</v>
      </c>
      <c r="K25" s="11">
        <f t="shared" si="20"/>
        <v>0.24509803921568626</v>
      </c>
      <c r="L25" s="11">
        <f t="shared" si="21"/>
        <v>0.26595744680851063</v>
      </c>
      <c r="M25" s="11">
        <f t="shared" si="22"/>
        <v>0.51282051282051289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-0.26996084849651791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0.22697977172320105</v>
      </c>
      <c r="Q25" s="11">
        <f>2*'OddsRatio_working_3-way'!K25*'OddsRatio_working_3-way'!L25*'OddsRatio_working_3-way'!M25</f>
        <v>6.6857075618026812E-2</v>
      </c>
      <c r="R25" s="11">
        <f t="shared" si="23"/>
        <v>0</v>
      </c>
      <c r="S25" s="11">
        <f t="shared" si="24"/>
        <v>-0.84078774010124191</v>
      </c>
      <c r="T25" s="11">
        <f t="shared" si="25"/>
        <v>-0.24765470989727301</v>
      </c>
      <c r="U25" s="11">
        <f>'OddsRatio_working_3-way'!S25-'OddsRatio_working_3-way'!R25^2/3</f>
        <v>-0.84078774010124191</v>
      </c>
      <c r="V25" s="11">
        <f>'OddsRatio_working_3-way'!S25*'OddsRatio_working_3-way'!R25/3-2*'OddsRatio_working_3-way'!R25^3/27-'OddsRatio_working_3-way'!T25</f>
        <v>0.24765470989727301</v>
      </c>
      <c r="W25" s="11">
        <f>'OddsRatio_working_3-way'!V25^2+4*'OddsRatio_working_3-way'!U25^3/27</f>
        <v>-2.6722411700065826E-2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0.14837053871504299</v>
      </c>
      <c r="Y25" s="11">
        <f>IF('OddsRatio_working_3-way'!W25&gt;=0,IF('OddsRatio_working_3-way'!V25+SQRT('OddsRatio_working_3-way'!W25)&gt;0,0,PI()),ACOS('OddsRatio_working_3-way'!V25/(2*'OddsRatio_working_3-way'!X25)))</f>
        <v>0.58342307706206398</v>
      </c>
      <c r="Z25" s="11">
        <f>'OddsRatio_working_3-way'!X25^(1/3)*COS('OddsRatio_working_3-way'!Y25/3)</f>
        <v>0.51941883533138933</v>
      </c>
      <c r="AA25" s="11">
        <f>'OddsRatio_working_3-way'!X25^(1/3)*COS(('OddsRatio_working_3-way'!Y25+2*PI())/3)</f>
        <v>-0.34830958782663651</v>
      </c>
      <c r="AB25" s="11">
        <f>'OddsRatio_working_3-way'!X25^(1/3)*COS(('OddsRatio_working_3-way'!Y25+4*PI())/3)</f>
        <v>-0.17110924750475293</v>
      </c>
      <c r="AC25" s="11">
        <f>'OddsRatio_working_3-way'!X25^(1/3)*SIN('OddsRatio_working_3-way'!Y25/3)</f>
        <v>0.10230666418533281</v>
      </c>
      <c r="AD25" s="11">
        <f>'OddsRatio_working_3-way'!X25^(1/3)*SIN(('OddsRatio_working_3-way'!Y25+2*PI())/3)</f>
        <v>0.39867657450844285</v>
      </c>
      <c r="AE25" s="11">
        <f>'OddsRatio_working_3-way'!X25^(1/3)*SIN(('OddsRatio_working_3-way'!Y25+4*PI())/3)</f>
        <v>-0.5009832386937757</v>
      </c>
      <c r="AF25" s="11">
        <f>-'OddsRatio_working_3-way'!U25/(3*'OddsRatio_working_3-way'!X25^(1/3))*COS(('OddsRatio_working_3-way'!Y25)/3)</f>
        <v>0.51941883533138911</v>
      </c>
      <c r="AG25" s="11">
        <f>-'OddsRatio_working_3-way'!U25/(3*'OddsRatio_working_3-way'!X25^(1/3))*COS(('OddsRatio_working_3-way'!Y25+2*PI())/3)</f>
        <v>-0.34830958782663635</v>
      </c>
      <c r="AH25" s="11">
        <f>-'OddsRatio_working_3-way'!U25/(3*'OddsRatio_working_3-way'!X25^(1/3))*COS(('OddsRatio_working_3-way'!Y25+4*PI())/3)</f>
        <v>-0.17110924750475284</v>
      </c>
      <c r="AI25" s="11">
        <f>'OddsRatio_working_3-way'!U25/(3*'OddsRatio_working_3-way'!X25^(1/3))*SIN(('OddsRatio_working_3-way'!Y25)/3)</f>
        <v>-0.10230666418533277</v>
      </c>
      <c r="AJ25" s="11">
        <f>'OddsRatio_working_3-way'!U25/(3*'OddsRatio_working_3-way'!X25^(1/3))*SIN(('OddsRatio_working_3-way'!Y25+2*PI())/3)</f>
        <v>-0.39867657450844268</v>
      </c>
      <c r="AK25" s="11">
        <f>'OddsRatio_working_3-way'!U25/(3*'OddsRatio_working_3-way'!X25^(1/3))*SIN(('OddsRatio_working_3-way'!Y25+4*PI())/3)</f>
        <v>0.50098323869377548</v>
      </c>
      <c r="AL25" s="11">
        <f>'OddsRatio_working_3-way'!Z25+'OddsRatio_working_3-way'!AF25</f>
        <v>1.0388376706627784</v>
      </c>
      <c r="AM25" s="11">
        <f>'OddsRatio_working_3-way'!AA25+'OddsRatio_working_3-way'!AG25</f>
        <v>-0.69661917565327292</v>
      </c>
      <c r="AN25" s="11">
        <f>'OddsRatio_working_3-way'!AB25+'OddsRatio_working_3-way'!AH25</f>
        <v>-0.34221849500950574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1.0388376706627784</v>
      </c>
      <c r="AS25" s="11">
        <f>IF(('OddsRatio_working_3-way'!X25=0),IF(Q25&gt;0,-Q25^(1/3),(-Q25)^(1/3)),'OddsRatio_working_3-way'!AM25-'OddsRatio_working_3-way'!R25/3)</f>
        <v>-0.69661917565327292</v>
      </c>
      <c r="AT25" s="11">
        <f>IF(('OddsRatio_working_3-way'!X25=0),IF(Q25&gt;0,-Q25^(1/3),(-Q25)^(1/3)),'OddsRatio_working_3-way'!AN25-'OddsRatio_working_3-way'!R25/3)</f>
        <v>-0.34221849500950574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2.75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2.63</v>
      </c>
      <c r="D26" s="9">
        <f t="shared" si="13"/>
        <v>0.35613069811783321</v>
      </c>
      <c r="E26" s="9">
        <f t="shared" si="14"/>
        <v>0.27128878736833889</v>
      </c>
      <c r="F26" s="9">
        <f t="shared" si="15"/>
        <v>0.37258051451382751</v>
      </c>
      <c r="G26" s="9">
        <f t="shared" si="16"/>
        <v>1.0331187884272262</v>
      </c>
      <c r="H26" s="9">
        <f t="shared" si="17"/>
        <v>2.8079578797476463</v>
      </c>
      <c r="I26" s="9">
        <f t="shared" si="18"/>
        <v>3.6861088499107879</v>
      </c>
      <c r="J26" s="9">
        <f t="shared" si="19"/>
        <v>2.6839836251363791</v>
      </c>
      <c r="K26" s="11">
        <f t="shared" si="20"/>
        <v>0.36363636363636365</v>
      </c>
      <c r="L26" s="11">
        <f t="shared" si="21"/>
        <v>0.27777777777777779</v>
      </c>
      <c r="M26" s="11">
        <f t="shared" si="22"/>
        <v>0.38022813688212931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-0.28484464416023325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0.22967315742981143</v>
      </c>
      <c r="Q26" s="11">
        <f>2*'OddsRatio_working_3-way'!K26*'OddsRatio_working_3-way'!L26*'OddsRatio_working_3-way'!M26</f>
        <v>7.6813765026692793E-2</v>
      </c>
      <c r="R26" s="11">
        <f t="shared" si="23"/>
        <v>0</v>
      </c>
      <c r="S26" s="11">
        <f t="shared" si="24"/>
        <v>-0.80631025416301561</v>
      </c>
      <c r="T26" s="11">
        <f t="shared" si="25"/>
        <v>-0.26966898132542333</v>
      </c>
      <c r="U26" s="11">
        <f>'OddsRatio_working_3-way'!S26-'OddsRatio_working_3-way'!R26^2/3</f>
        <v>-0.80631025416301561</v>
      </c>
      <c r="V26" s="11">
        <f>'OddsRatio_working_3-way'!S26*'OddsRatio_working_3-way'!R26/3-2*'OddsRatio_working_3-way'!R26^3/27-'OddsRatio_working_3-way'!T26</f>
        <v>0.26966898132542333</v>
      </c>
      <c r="W26" s="11">
        <f>'OddsRatio_working_3-way'!V26^2+4*'OddsRatio_working_3-way'!U26^3/27</f>
        <v>-4.9396043036767645E-3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0.13933858384594006</v>
      </c>
      <c r="Y26" s="11">
        <f>IF('OddsRatio_working_3-way'!W26&gt;=0,IF('OddsRatio_working_3-way'!V26+SQRT('OddsRatio_working_3-way'!W26)&gt;0,0,PI()),ACOS('OddsRatio_working_3-way'!V26/(2*'OddsRatio_working_3-way'!X26)))</f>
        <v>0.25495284014912212</v>
      </c>
      <c r="Z26" s="11">
        <f>'OddsRatio_working_3-way'!X26^(1/3)*COS('OddsRatio_working_3-way'!Y26/3)</f>
        <v>0.51655939421361308</v>
      </c>
      <c r="AA26" s="11">
        <f>'OddsRatio_working_3-way'!X26^(1/3)*COS(('OddsRatio_working_3-way'!Y26+2*PI())/3)</f>
        <v>-0.2963895085469424</v>
      </c>
      <c r="AB26" s="11">
        <f>'OddsRatio_working_3-way'!X26^(1/3)*COS(('OddsRatio_working_3-way'!Y26+4*PI())/3)</f>
        <v>-0.2201698856666704</v>
      </c>
      <c r="AC26" s="11">
        <f>'OddsRatio_working_3-way'!X26^(1/3)*SIN('OddsRatio_working_3-way'!Y26/3)</f>
        <v>4.4005419787456743E-2</v>
      </c>
      <c r="AD26" s="11">
        <f>'OddsRatio_working_3-way'!X26^(1/3)*SIN(('OddsRatio_working_3-way'!Y26+2*PI())/3)</f>
        <v>0.42535084805876094</v>
      </c>
      <c r="AE26" s="11">
        <f>'OddsRatio_working_3-way'!X26^(1/3)*SIN(('OddsRatio_working_3-way'!Y26+4*PI())/3)</f>
        <v>-0.46935626784621776</v>
      </c>
      <c r="AF26" s="11">
        <f>-'OddsRatio_working_3-way'!U26/(3*'OddsRatio_working_3-way'!X26^(1/3))*COS(('OddsRatio_working_3-way'!Y26)/3)</f>
        <v>0.51655939421361308</v>
      </c>
      <c r="AG26" s="11">
        <f>-'OddsRatio_working_3-way'!U26/(3*'OddsRatio_working_3-way'!X26^(1/3))*COS(('OddsRatio_working_3-way'!Y26+2*PI())/3)</f>
        <v>-0.2963895085469424</v>
      </c>
      <c r="AH26" s="11">
        <f>-'OddsRatio_working_3-way'!U26/(3*'OddsRatio_working_3-way'!X26^(1/3))*COS(('OddsRatio_working_3-way'!Y26+4*PI())/3)</f>
        <v>-0.2201698856666704</v>
      </c>
      <c r="AI26" s="11">
        <f>'OddsRatio_working_3-way'!U26/(3*'OddsRatio_working_3-way'!X26^(1/3))*SIN(('OddsRatio_working_3-way'!Y26)/3)</f>
        <v>-4.4005419787456743E-2</v>
      </c>
      <c r="AJ26" s="11">
        <f>'OddsRatio_working_3-way'!U26/(3*'OddsRatio_working_3-way'!X26^(1/3))*SIN(('OddsRatio_working_3-way'!Y26+2*PI())/3)</f>
        <v>-0.42535084805876094</v>
      </c>
      <c r="AK26" s="11">
        <f>'OddsRatio_working_3-way'!U26/(3*'OddsRatio_working_3-way'!X26^(1/3))*SIN(('OddsRatio_working_3-way'!Y26+4*PI())/3)</f>
        <v>0.46935626784621776</v>
      </c>
      <c r="AL26" s="11">
        <f>'OddsRatio_working_3-way'!Z26+'OddsRatio_working_3-way'!AF26</f>
        <v>1.0331187884272262</v>
      </c>
      <c r="AM26" s="11">
        <f>'OddsRatio_working_3-way'!AA26+'OddsRatio_working_3-way'!AG26</f>
        <v>-0.59277901709388481</v>
      </c>
      <c r="AN26" s="11">
        <f>'OddsRatio_working_3-way'!AB26+'OddsRatio_working_3-way'!AH26</f>
        <v>-0.44033977133334079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1.0331187884272262</v>
      </c>
      <c r="AS26" s="11">
        <f>IF(('OddsRatio_working_3-way'!X26=0),IF(Q26&gt;0,-Q26^(1/3),(-Q26)^(1/3)),'OddsRatio_working_3-way'!AM26-'OddsRatio_working_3-way'!R26/3)</f>
        <v>-0.59277901709388481</v>
      </c>
      <c r="AT26" s="11">
        <f>IF(('OddsRatio_working_3-way'!X26=0),IF(Q26&gt;0,-Q26^(1/3),(-Q26)^(1/3)),'OddsRatio_working_3-way'!AN26-'OddsRatio_working_3-way'!R26/3)</f>
        <v>-0.44033977133334079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3.23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2.2999999999999998</v>
      </c>
      <c r="D27" s="9">
        <f t="shared" si="13"/>
        <v>0.3024316140088803</v>
      </c>
      <c r="E27" s="9">
        <f t="shared" si="14"/>
        <v>0.27105920869681449</v>
      </c>
      <c r="F27" s="9">
        <f t="shared" si="15"/>
        <v>0.42650917729430521</v>
      </c>
      <c r="G27" s="9">
        <f t="shared" si="16"/>
        <v>1.0343195649276327</v>
      </c>
      <c r="H27" s="9">
        <f t="shared" si="17"/>
        <v>3.3065326297886206</v>
      </c>
      <c r="I27" s="9">
        <f t="shared" si="18"/>
        <v>3.6892308688118445</v>
      </c>
      <c r="J27" s="9">
        <f t="shared" si="19"/>
        <v>2.3446154344059225</v>
      </c>
      <c r="K27" s="11">
        <f t="shared" si="20"/>
        <v>0.30959752321981426</v>
      </c>
      <c r="L27" s="11">
        <f t="shared" si="21"/>
        <v>0.27777777777777779</v>
      </c>
      <c r="M27" s="11">
        <f t="shared" si="22"/>
        <v>0.43478260869565222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-0.28183096274360231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0.22920686199727797</v>
      </c>
      <c r="Q27" s="11">
        <f>2*'OddsRatio_working_3-way'!K27*'OddsRatio_working_3-way'!L27*'OddsRatio_working_3-way'!M27</f>
        <v>7.4782010439568669E-2</v>
      </c>
      <c r="R27" s="11">
        <f t="shared" si="23"/>
        <v>0</v>
      </c>
      <c r="S27" s="11">
        <f t="shared" si="24"/>
        <v>-0.81327778809669149</v>
      </c>
      <c r="T27" s="11">
        <f t="shared" si="25"/>
        <v>-0.26534348714410816</v>
      </c>
      <c r="U27" s="11">
        <f>'OddsRatio_working_3-way'!S27-'OddsRatio_working_3-way'!R27^2/3</f>
        <v>-0.81327778809669149</v>
      </c>
      <c r="V27" s="11">
        <f>'OddsRatio_working_3-way'!S27*'OddsRatio_working_3-way'!R27/3-2*'OddsRatio_working_3-way'!R27^3/27-'OddsRatio_working_3-way'!T27</f>
        <v>0.26534348714410816</v>
      </c>
      <c r="W27" s="11">
        <f>'OddsRatio_working_3-way'!V27^2+4*'OddsRatio_working_3-way'!U27^3/27</f>
        <v>-9.2845098585465774E-3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0.14114857068736303</v>
      </c>
      <c r="Y27" s="11">
        <f>IF('OddsRatio_working_3-way'!W27&gt;=0,IF('OddsRatio_working_3-way'!V27+SQRT('OddsRatio_working_3-way'!W27)&gt;0,0,PI()),ACOS('OddsRatio_working_3-way'!V27/(2*'OddsRatio_working_3-way'!X27)))</f>
        <v>0.34833030063471471</v>
      </c>
      <c r="Z27" s="11">
        <f>'OddsRatio_working_3-way'!X27^(1/3)*COS('OddsRatio_working_3-way'!Y27/3)</f>
        <v>0.51715978246381644</v>
      </c>
      <c r="AA27" s="11">
        <f>'OddsRatio_working_3-way'!X27^(1/3)*COS(('OddsRatio_working_3-way'!Y27+2*PI())/3)</f>
        <v>-0.31081748856999841</v>
      </c>
      <c r="AB27" s="11">
        <f>'OddsRatio_working_3-way'!X27^(1/3)*COS(('OddsRatio_working_3-way'!Y27+4*PI())/3)</f>
        <v>-0.20634229389381817</v>
      </c>
      <c r="AC27" s="11">
        <f>'OddsRatio_working_3-way'!X27^(1/3)*SIN('OddsRatio_working_3-way'!Y27/3)</f>
        <v>6.0318781769931482E-2</v>
      </c>
      <c r="AD27" s="11">
        <f>'OddsRatio_working_3-way'!X27^(1/3)*SIN(('OddsRatio_working_3-way'!Y27+2*PI())/3)</f>
        <v>0.41771411854433349</v>
      </c>
      <c r="AE27" s="11">
        <f>'OddsRatio_working_3-way'!X27^(1/3)*SIN(('OddsRatio_working_3-way'!Y27+4*PI())/3)</f>
        <v>-0.47803290031426476</v>
      </c>
      <c r="AF27" s="11">
        <f>-'OddsRatio_working_3-way'!U27/(3*'OddsRatio_working_3-way'!X27^(1/3))*COS(('OddsRatio_working_3-way'!Y27)/3)</f>
        <v>0.51715978246381633</v>
      </c>
      <c r="AG27" s="11">
        <f>-'OddsRatio_working_3-way'!U27/(3*'OddsRatio_working_3-way'!X27^(1/3))*COS(('OddsRatio_working_3-way'!Y27+2*PI())/3)</f>
        <v>-0.31081748856999836</v>
      </c>
      <c r="AH27" s="11">
        <f>-'OddsRatio_working_3-way'!U27/(3*'OddsRatio_working_3-way'!X27^(1/3))*COS(('OddsRatio_working_3-way'!Y27+4*PI())/3)</f>
        <v>-0.20634229389381811</v>
      </c>
      <c r="AI27" s="11">
        <f>'OddsRatio_working_3-way'!U27/(3*'OddsRatio_working_3-way'!X27^(1/3))*SIN(('OddsRatio_working_3-way'!Y27)/3)</f>
        <v>-6.0318781769931468E-2</v>
      </c>
      <c r="AJ27" s="11">
        <f>'OddsRatio_working_3-way'!U27/(3*'OddsRatio_working_3-way'!X27^(1/3))*SIN(('OddsRatio_working_3-way'!Y27+2*PI())/3)</f>
        <v>-0.41771411854433338</v>
      </c>
      <c r="AK27" s="11">
        <f>'OddsRatio_working_3-way'!U27/(3*'OddsRatio_working_3-way'!X27^(1/3))*SIN(('OddsRatio_working_3-way'!Y27+4*PI())/3)</f>
        <v>0.47803290031426465</v>
      </c>
      <c r="AL27" s="11">
        <f>'OddsRatio_working_3-way'!Z27+'OddsRatio_working_3-way'!AF27</f>
        <v>1.0343195649276327</v>
      </c>
      <c r="AM27" s="11">
        <f>'OddsRatio_working_3-way'!AA27+'OddsRatio_working_3-way'!AG27</f>
        <v>-0.62163497713999671</v>
      </c>
      <c r="AN27" s="11">
        <f>'OddsRatio_working_3-way'!AB27+'OddsRatio_working_3-way'!AH27</f>
        <v>-0.41268458778763628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1.0343195649276327</v>
      </c>
      <c r="AS27" s="11">
        <f>IF(('OddsRatio_working_3-way'!X27=0),IF(Q27&gt;0,-Q27^(1/3),(-Q27)^(1/3)),'OddsRatio_working_3-way'!AM27-'OddsRatio_working_3-way'!R27/3)</f>
        <v>-0.62163497713999671</v>
      </c>
      <c r="AT27" s="11">
        <f>IF(('OddsRatio_working_3-way'!X27=0),IF(Q27&gt;0,-Q27^(1/3),(-Q27)^(1/3)),'OddsRatio_working_3-way'!AN27-'OddsRatio_working_3-way'!R27/3)</f>
        <v>-0.41268458778763628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2.5099999999999998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3.09</v>
      </c>
      <c r="D28" s="9">
        <f t="shared" si="13"/>
        <v>0.38876651808735646</v>
      </c>
      <c r="E28" s="9">
        <f t="shared" si="14"/>
        <v>0.2963862909645561</v>
      </c>
      <c r="F28" s="9">
        <f t="shared" si="15"/>
        <v>0.31484719094808733</v>
      </c>
      <c r="G28" s="9">
        <f t="shared" si="16"/>
        <v>1.0412171998866802</v>
      </c>
      <c r="H28" s="9">
        <f t="shared" si="17"/>
        <v>2.5722379718288866</v>
      </c>
      <c r="I28" s="9">
        <f t="shared" si="18"/>
        <v>3.373975215741631</v>
      </c>
      <c r="J28" s="9">
        <f t="shared" si="19"/>
        <v>3.1761439477631614</v>
      </c>
      <c r="K28" s="11">
        <f t="shared" si="20"/>
        <v>0.39840637450199207</v>
      </c>
      <c r="L28" s="11">
        <f t="shared" si="21"/>
        <v>0.3048780487804878</v>
      </c>
      <c r="M28" s="11">
        <f t="shared" si="22"/>
        <v>0.3236245954692557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-0.28284729894063343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0.2311379629481129</v>
      </c>
      <c r="Q28" s="11">
        <f>2*'OddsRatio_working_3-way'!K28*'OddsRatio_working_3-way'!L28*'OddsRatio_working_3-way'!M28</f>
        <v>7.8618354744256075E-2</v>
      </c>
      <c r="R28" s="11">
        <f t="shared" si="23"/>
        <v>0</v>
      </c>
      <c r="S28" s="11">
        <f t="shared" si="24"/>
        <v>-0.81718285383600653</v>
      </c>
      <c r="T28" s="11">
        <f t="shared" si="25"/>
        <v>-0.27795335164490015</v>
      </c>
      <c r="U28" s="11">
        <f>'OddsRatio_working_3-way'!S28-'OddsRatio_working_3-way'!R28^2/3</f>
        <v>-0.81718285383600653</v>
      </c>
      <c r="V28" s="11">
        <f>'OddsRatio_working_3-way'!S28*'OddsRatio_working_3-way'!R28/3-2*'OddsRatio_working_3-way'!R28^3/27-'OddsRatio_working_3-way'!T28</f>
        <v>0.27795335164490015</v>
      </c>
      <c r="W28" s="11">
        <f>'OddsRatio_working_3-way'!V28^2+4*'OddsRatio_working_3-way'!U28^3/27</f>
        <v>-3.5870830099609952E-3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0.14216640663373548</v>
      </c>
      <c r="Y28" s="11">
        <f>IF('OddsRatio_working_3-way'!W28&gt;=0,IF('OddsRatio_working_3-way'!V28+SQRT('OddsRatio_working_3-way'!W28)&gt;0,0,PI()),ACOS('OddsRatio_working_3-way'!V28/(2*'OddsRatio_working_3-way'!X28)))</f>
        <v>0.21223103396201481</v>
      </c>
      <c r="Z28" s="11">
        <f>'OddsRatio_working_3-way'!X28^(1/3)*COS('OddsRatio_working_3-way'!Y28/3)</f>
        <v>0.52060859994334008</v>
      </c>
      <c r="AA28" s="11">
        <f>'OddsRatio_working_3-way'!X28^(1/3)*COS(('OddsRatio_working_3-way'!Y28+2*PI())/3)</f>
        <v>-0.29225312949292415</v>
      </c>
      <c r="AB28" s="11">
        <f>'OddsRatio_working_3-way'!X28^(1/3)*COS(('OddsRatio_working_3-way'!Y28+4*PI())/3)</f>
        <v>-0.22835547045041604</v>
      </c>
      <c r="AC28" s="11">
        <f>'OddsRatio_working_3-way'!X28^(1/3)*SIN('OddsRatio_working_3-way'!Y28/3)</f>
        <v>3.6891330648779017E-2</v>
      </c>
      <c r="AD28" s="11">
        <f>'OddsRatio_working_3-way'!X28^(1/3)*SIN(('OddsRatio_working_3-way'!Y28+2*PI())/3)</f>
        <v>0.43241460765519285</v>
      </c>
      <c r="AE28" s="11">
        <f>'OddsRatio_working_3-way'!X28^(1/3)*SIN(('OddsRatio_working_3-way'!Y28+4*PI())/3)</f>
        <v>-0.46930593830397177</v>
      </c>
      <c r="AF28" s="11">
        <f>-'OddsRatio_working_3-way'!U28/(3*'OddsRatio_working_3-way'!X28^(1/3))*COS(('OddsRatio_working_3-way'!Y28)/3)</f>
        <v>0.52060859994333997</v>
      </c>
      <c r="AG28" s="11">
        <f>-'OddsRatio_working_3-way'!U28/(3*'OddsRatio_working_3-way'!X28^(1/3))*COS(('OddsRatio_working_3-way'!Y28+2*PI())/3)</f>
        <v>-0.29225312949292409</v>
      </c>
      <c r="AH28" s="11">
        <f>-'OddsRatio_working_3-way'!U28/(3*'OddsRatio_working_3-way'!X28^(1/3))*COS(('OddsRatio_working_3-way'!Y28+4*PI())/3)</f>
        <v>-0.22835547045041599</v>
      </c>
      <c r="AI28" s="11">
        <f>'OddsRatio_working_3-way'!U28/(3*'OddsRatio_working_3-way'!X28^(1/3))*SIN(('OddsRatio_working_3-way'!Y28)/3)</f>
        <v>-3.689133064877901E-2</v>
      </c>
      <c r="AJ28" s="11">
        <f>'OddsRatio_working_3-way'!U28/(3*'OddsRatio_working_3-way'!X28^(1/3))*SIN(('OddsRatio_working_3-way'!Y28+2*PI())/3)</f>
        <v>-0.43241460765519274</v>
      </c>
      <c r="AK28" s="11">
        <f>'OddsRatio_working_3-way'!U28/(3*'OddsRatio_working_3-way'!X28^(1/3))*SIN(('OddsRatio_working_3-way'!Y28+4*PI())/3)</f>
        <v>0.46930593830397166</v>
      </c>
      <c r="AL28" s="11">
        <f>'OddsRatio_working_3-way'!Z28+'OddsRatio_working_3-way'!AF28</f>
        <v>1.0412171998866802</v>
      </c>
      <c r="AM28" s="11">
        <f>'OddsRatio_working_3-way'!AA28+'OddsRatio_working_3-way'!AG28</f>
        <v>-0.58450625898584829</v>
      </c>
      <c r="AN28" s="11">
        <f>'OddsRatio_working_3-way'!AB28+'OddsRatio_working_3-way'!AH28</f>
        <v>-0.45671094090083203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1.0412171998866802</v>
      </c>
      <c r="AS28" s="11">
        <f>IF(('OddsRatio_working_3-way'!X28=0),IF(Q28&gt;0,-Q28^(1/3),(-Q28)^(1/3)),'OddsRatio_working_3-way'!AM28-'OddsRatio_working_3-way'!R28/3)</f>
        <v>-0.58450625898584829</v>
      </c>
      <c r="AT28" s="11">
        <f>IF(('OddsRatio_working_3-way'!X28=0),IF(Q28&gt;0,-Q28^(1/3),(-Q28)^(1/3)),'OddsRatio_working_3-way'!AN28-'OddsRatio_working_3-way'!R28/3)</f>
        <v>-0.45671094090083203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3.86</v>
      </c>
      <c r="C29" s="4">
        <f>IF('True_Odds_Calculator_3-way'!C30="","",'True_Odds_Calculator_3-way'!C30)</f>
        <v>5.05</v>
      </c>
      <c r="D29" s="9">
        <f t="shared" si="13"/>
        <v>0.55959196828435409</v>
      </c>
      <c r="E29" s="9">
        <f t="shared" si="14"/>
        <v>0.24992778935462062</v>
      </c>
      <c r="F29" s="9">
        <f t="shared" si="15"/>
        <v>0.19048024236102537</v>
      </c>
      <c r="G29" s="9">
        <f t="shared" si="16"/>
        <v>1.0493551413086151</v>
      </c>
      <c r="H29" s="9">
        <f t="shared" si="17"/>
        <v>1.7870163559814614</v>
      </c>
      <c r="I29" s="9">
        <f t="shared" si="18"/>
        <v>4.0011557041426382</v>
      </c>
      <c r="J29" s="9">
        <f t="shared" si="19"/>
        <v>5.2498883222998902</v>
      </c>
      <c r="K29" s="11">
        <f t="shared" si="20"/>
        <v>0.5714285714285714</v>
      </c>
      <c r="L29" s="11">
        <f t="shared" si="21"/>
        <v>0.2590673575129534</v>
      </c>
      <c r="M29" s="11">
        <f t="shared" si="22"/>
        <v>0.19801980198019803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-0.25466284600332723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0.2245494719716235</v>
      </c>
      <c r="Q29" s="11">
        <f>2*'OddsRatio_working_3-way'!K29*'OddsRatio_working_3-way'!L29*'OddsRatio_working_3-way'!M29</f>
        <v>5.8629104953426513E-2</v>
      </c>
      <c r="R29" s="11">
        <f t="shared" si="23"/>
        <v>0</v>
      </c>
      <c r="S29" s="11">
        <f t="shared" si="24"/>
        <v>-0.88175199286310391</v>
      </c>
      <c r="T29" s="11">
        <f t="shared" si="25"/>
        <v>-0.23022245244467468</v>
      </c>
      <c r="U29" s="11">
        <f>'OddsRatio_working_3-way'!S29-'OddsRatio_working_3-way'!R29^2/3</f>
        <v>-0.88175199286310391</v>
      </c>
      <c r="V29" s="11">
        <f>'OddsRatio_working_3-way'!S29*'OddsRatio_working_3-way'!R29/3-2*'OddsRatio_working_3-way'!R29^3/27-'OddsRatio_working_3-way'!T29</f>
        <v>0.23022245244467468</v>
      </c>
      <c r="W29" s="11">
        <f>'OddsRatio_working_3-way'!V29^2+4*'OddsRatio_working_3-way'!U29^3/27</f>
        <v>-4.8560635519516268E-2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0.15934476233089429</v>
      </c>
      <c r="Y29" s="11">
        <f>IF('OddsRatio_working_3-way'!W29&gt;=0,IF('OddsRatio_working_3-way'!V29+SQRT('OddsRatio_working_3-way'!W29)&gt;0,0,PI()),ACOS('OddsRatio_working_3-way'!V29/(2*'OddsRatio_working_3-way'!X29)))</f>
        <v>0.76352425925814738</v>
      </c>
      <c r="Z29" s="11">
        <f>'OddsRatio_working_3-way'!X29^(1/3)*COS('OddsRatio_working_3-way'!Y29/3)</f>
        <v>0.52467757065430753</v>
      </c>
      <c r="AA29" s="11">
        <f>'OddsRatio_working_3-way'!X29^(1/3)*COS(('OddsRatio_working_3-way'!Y29+2*PI())/3)</f>
        <v>-0.38054658267993652</v>
      </c>
      <c r="AB29" s="11">
        <f>'OddsRatio_working_3-way'!X29^(1/3)*COS(('OddsRatio_working_3-way'!Y29+4*PI())/3)</f>
        <v>-0.14413098797437096</v>
      </c>
      <c r="AC29" s="11">
        <f>'OddsRatio_working_3-way'!X29^(1/3)*SIN('OddsRatio_working_3-way'!Y29/3)</f>
        <v>0.13649460724388363</v>
      </c>
      <c r="AD29" s="11">
        <f>'OddsRatio_working_3-way'!X29^(1/3)*SIN(('OddsRatio_working_3-way'!Y29+2*PI())/3)</f>
        <v>0.38613680136059325</v>
      </c>
      <c r="AE29" s="11">
        <f>'OddsRatio_working_3-way'!X29^(1/3)*SIN(('OddsRatio_working_3-way'!Y29+4*PI())/3)</f>
        <v>-0.52263140860447699</v>
      </c>
      <c r="AF29" s="11">
        <f>-'OddsRatio_working_3-way'!U29/(3*'OddsRatio_working_3-way'!X29^(1/3))*COS(('OddsRatio_working_3-way'!Y29)/3)</f>
        <v>0.52467757065430753</v>
      </c>
      <c r="AG29" s="11">
        <f>-'OddsRatio_working_3-way'!U29/(3*'OddsRatio_working_3-way'!X29^(1/3))*COS(('OddsRatio_working_3-way'!Y29+2*PI())/3)</f>
        <v>-0.38054658267993652</v>
      </c>
      <c r="AH29" s="11">
        <f>-'OddsRatio_working_3-way'!U29/(3*'OddsRatio_working_3-way'!X29^(1/3))*COS(('OddsRatio_working_3-way'!Y29+4*PI())/3)</f>
        <v>-0.14413098797437096</v>
      </c>
      <c r="AI29" s="11">
        <f>'OddsRatio_working_3-way'!U29/(3*'OddsRatio_working_3-way'!X29^(1/3))*SIN(('OddsRatio_working_3-way'!Y29)/3)</f>
        <v>-0.13649460724388363</v>
      </c>
      <c r="AJ29" s="11">
        <f>'OddsRatio_working_3-way'!U29/(3*'OddsRatio_working_3-way'!X29^(1/3))*SIN(('OddsRatio_working_3-way'!Y29+2*PI())/3)</f>
        <v>-0.38613680136059325</v>
      </c>
      <c r="AK29" s="11">
        <f>'OddsRatio_working_3-way'!U29/(3*'OddsRatio_working_3-way'!X29^(1/3))*SIN(('OddsRatio_working_3-way'!Y29+4*PI())/3)</f>
        <v>0.52263140860447699</v>
      </c>
      <c r="AL29" s="11">
        <f>'OddsRatio_working_3-way'!Z29+'OddsRatio_working_3-way'!AF29</f>
        <v>1.0493551413086151</v>
      </c>
      <c r="AM29" s="11">
        <f>'OddsRatio_working_3-way'!AA29+'OddsRatio_working_3-way'!AG29</f>
        <v>-0.76109316535987304</v>
      </c>
      <c r="AN29" s="11">
        <f>'OddsRatio_working_3-way'!AB29+'OddsRatio_working_3-way'!AH29</f>
        <v>-0.28826197594874192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1.0493551413086151</v>
      </c>
      <c r="AS29" s="11">
        <f>IF(('OddsRatio_working_3-way'!X29=0),IF(Q29&gt;0,-Q29^(1/3),(-Q29)^(1/3)),'OddsRatio_working_3-way'!AM29-'OddsRatio_working_3-way'!R29/3)</f>
        <v>-0.76109316535987304</v>
      </c>
      <c r="AT29" s="11">
        <f>IF(('OddsRatio_working_3-way'!X29=0),IF(Q29&gt;0,-Q29^(1/3),(-Q29)^(1/3)),'OddsRatio_working_3-way'!AN29-'OddsRatio_working_3-way'!R29/3)</f>
        <v>-0.28826197594874192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1.82</v>
      </c>
      <c r="B30" s="4">
        <f>IF('True_Odds_Calculator_3-way'!B31="","",'True_Odds_Calculator_3-way'!B31)</f>
        <v>3.92</v>
      </c>
      <c r="C30" s="4">
        <f>IF('True_Odds_Calculator_3-way'!C31="","",'True_Odds_Calculator_3-way'!C31)</f>
        <v>4.4400000000000004</v>
      </c>
      <c r="D30" s="9">
        <f t="shared" si="13"/>
        <v>0.53729893227137238</v>
      </c>
      <c r="E30" s="9">
        <f t="shared" si="14"/>
        <v>0.24590721119512532</v>
      </c>
      <c r="F30" s="9">
        <f t="shared" si="15"/>
        <v>0.2167938565335025</v>
      </c>
      <c r="G30" s="9">
        <f t="shared" si="16"/>
        <v>1.0501967543572466</v>
      </c>
      <c r="H30" s="9">
        <f t="shared" si="17"/>
        <v>1.8611613385729422</v>
      </c>
      <c r="I30" s="9">
        <f t="shared" si="18"/>
        <v>4.06657452272316</v>
      </c>
      <c r="J30" s="9">
        <f t="shared" si="19"/>
        <v>4.6126768349889282</v>
      </c>
      <c r="K30" s="11">
        <f t="shared" si="20"/>
        <v>0.54945054945054939</v>
      </c>
      <c r="L30" s="11">
        <f t="shared" si="21"/>
        <v>0.25510204081632654</v>
      </c>
      <c r="M30" s="11">
        <f t="shared" si="22"/>
        <v>0.2252252252252252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-0.26002477022885195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0.22666476748109399</v>
      </c>
      <c r="Q30" s="11">
        <f>2*'OddsRatio_working_3-way'!K30*'OddsRatio_working_3-way'!L30*'OddsRatio_working_3-way'!M30</f>
        <v>6.3137818239859048E-2</v>
      </c>
      <c r="R30" s="11">
        <f t="shared" si="23"/>
        <v>0</v>
      </c>
      <c r="S30" s="11">
        <f t="shared" si="24"/>
        <v>-0.87170451984863861</v>
      </c>
      <c r="T30" s="11">
        <f t="shared" si="25"/>
        <v>-0.24281462948430046</v>
      </c>
      <c r="U30" s="11">
        <f>'OddsRatio_working_3-way'!S30-'OddsRatio_working_3-way'!R30^2/3</f>
        <v>-0.87170451984863861</v>
      </c>
      <c r="V30" s="11">
        <f>'OddsRatio_working_3-way'!S30*'OddsRatio_working_3-way'!R30/3-2*'OddsRatio_working_3-way'!R30^3/27-'OddsRatio_working_3-way'!T30</f>
        <v>0.24281462948430046</v>
      </c>
      <c r="W30" s="11">
        <f>'OddsRatio_working_3-way'!V30^2+4*'OddsRatio_working_3-way'!U30^3/27</f>
        <v>-3.9171580335816927E-2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0.15662896014739344</v>
      </c>
      <c r="Y30" s="11">
        <f>IF('OddsRatio_working_3-way'!W30&gt;=0,IF('OddsRatio_working_3-way'!V30+SQRT('OddsRatio_working_3-way'!W30)&gt;0,0,PI()),ACOS('OddsRatio_working_3-way'!V30/(2*'OddsRatio_working_3-way'!X30)))</f>
        <v>0.68388046006597403</v>
      </c>
      <c r="Z30" s="11">
        <f>'OddsRatio_working_3-way'!X30^(1/3)*COS('OddsRatio_working_3-way'!Y30/3)</f>
        <v>0.52509837717862329</v>
      </c>
      <c r="AA30" s="11">
        <f>'OddsRatio_working_3-way'!X30^(1/3)*COS(('OddsRatio_working_3-way'!Y30+2*PI())/3)</f>
        <v>-0.36804753300969512</v>
      </c>
      <c r="AB30" s="11">
        <f>'OddsRatio_working_3-way'!X30^(1/3)*COS(('OddsRatio_working_3-way'!Y30+4*PI())/3)</f>
        <v>-0.15705084416892814</v>
      </c>
      <c r="AC30" s="11">
        <f>'OddsRatio_working_3-way'!X30^(1/3)*SIN('OddsRatio_working_3-way'!Y30/3)</f>
        <v>0.12181899510033647</v>
      </c>
      <c r="AD30" s="11">
        <f>'OddsRatio_working_3-way'!X30^(1/3)*SIN(('OddsRatio_working_3-way'!Y30+2*PI())/3)</f>
        <v>0.39383903657250252</v>
      </c>
      <c r="AE30" s="11">
        <f>'OddsRatio_working_3-way'!X30^(1/3)*SIN(('OddsRatio_working_3-way'!Y30+4*PI())/3)</f>
        <v>-0.51565803167283897</v>
      </c>
      <c r="AF30" s="11">
        <f>-'OddsRatio_working_3-way'!U30/(3*'OddsRatio_working_3-way'!X30^(1/3))*COS(('OddsRatio_working_3-way'!Y30)/3)</f>
        <v>0.52509837717862329</v>
      </c>
      <c r="AG30" s="11">
        <f>-'OddsRatio_working_3-way'!U30/(3*'OddsRatio_working_3-way'!X30^(1/3))*COS(('OddsRatio_working_3-way'!Y30+2*PI())/3)</f>
        <v>-0.36804753300969512</v>
      </c>
      <c r="AH30" s="11">
        <f>-'OddsRatio_working_3-way'!U30/(3*'OddsRatio_working_3-way'!X30^(1/3))*COS(('OddsRatio_working_3-way'!Y30+4*PI())/3)</f>
        <v>-0.15705084416892814</v>
      </c>
      <c r="AI30" s="11">
        <f>'OddsRatio_working_3-way'!U30/(3*'OddsRatio_working_3-way'!X30^(1/3))*SIN(('OddsRatio_working_3-way'!Y30)/3)</f>
        <v>-0.12181899510033647</v>
      </c>
      <c r="AJ30" s="11">
        <f>'OddsRatio_working_3-way'!U30/(3*'OddsRatio_working_3-way'!X30^(1/3))*SIN(('OddsRatio_working_3-way'!Y30+2*PI())/3)</f>
        <v>-0.39383903657250252</v>
      </c>
      <c r="AK30" s="11">
        <f>'OddsRatio_working_3-way'!U30/(3*'OddsRatio_working_3-way'!X30^(1/3))*SIN(('OddsRatio_working_3-way'!Y30+4*PI())/3)</f>
        <v>0.51565803167283897</v>
      </c>
      <c r="AL30" s="11">
        <f>'OddsRatio_working_3-way'!Z30+'OddsRatio_working_3-way'!AF30</f>
        <v>1.0501967543572466</v>
      </c>
      <c r="AM30" s="11">
        <f>'OddsRatio_working_3-way'!AA30+'OddsRatio_working_3-way'!AG30</f>
        <v>-0.73609506601939023</v>
      </c>
      <c r="AN30" s="11">
        <f>'OddsRatio_working_3-way'!AB30+'OddsRatio_working_3-way'!AH30</f>
        <v>-0.31410168833785629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1.0501967543572466</v>
      </c>
      <c r="AS30" s="11">
        <f>IF(('OddsRatio_working_3-way'!X30=0),IF(Q30&gt;0,-Q30^(1/3),(-Q30)^(1/3)),'OddsRatio_working_3-way'!AM30-'OddsRatio_working_3-way'!R30/3)</f>
        <v>-0.73609506601939023</v>
      </c>
      <c r="AT30" s="11">
        <f>IF(('OddsRatio_working_3-way'!X30=0),IF(Q30&gt;0,-Q30^(1/3),(-Q30)^(1/3)),'OddsRatio_working_3-way'!AN30-'OddsRatio_working_3-way'!R30/3)</f>
        <v>-0.31410168833785629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1.58</v>
      </c>
      <c r="B31" s="4">
        <f>IF('True_Odds_Calculator_3-way'!B32="","",'True_Odds_Calculator_3-way'!B32)</f>
        <v>4.08</v>
      </c>
      <c r="C31" s="4">
        <f>IF('True_Odds_Calculator_3-way'!C32="","",'True_Odds_Calculator_3-way'!C32)</f>
        <v>6.46</v>
      </c>
      <c r="D31" s="9">
        <f t="shared" si="13"/>
        <v>0.61880214063464889</v>
      </c>
      <c r="E31" s="9">
        <f t="shared" si="14"/>
        <v>0.23412034865193893</v>
      </c>
      <c r="F31" s="9">
        <f t="shared" si="15"/>
        <v>0.14707751071341216</v>
      </c>
      <c r="G31" s="9">
        <f t="shared" si="16"/>
        <v>1.0621128231503547</v>
      </c>
      <c r="H31" s="9">
        <f t="shared" si="17"/>
        <v>1.6160254374272061</v>
      </c>
      <c r="I31" s="9">
        <f t="shared" si="18"/>
        <v>4.2713074953030921</v>
      </c>
      <c r="J31" s="9">
        <f t="shared" si="19"/>
        <v>6.7991360144009354</v>
      </c>
      <c r="K31" s="11">
        <f t="shared" si="20"/>
        <v>0.63291139240506322</v>
      </c>
      <c r="L31" s="11">
        <f t="shared" si="21"/>
        <v>0.24509803921568626</v>
      </c>
      <c r="M31" s="11">
        <f t="shared" si="22"/>
        <v>0.15479876160990713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-0.23421871001800421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0.21900048180105997</v>
      </c>
      <c r="Q31" s="11">
        <f>2*'OddsRatio_working_3-way'!K31*'OddsRatio_working_3-way'!L31*'OddsRatio_working_3-way'!M31</f>
        <v>4.8026421447600866E-2</v>
      </c>
      <c r="R31" s="11">
        <f t="shared" si="23"/>
        <v>0</v>
      </c>
      <c r="S31" s="11">
        <f t="shared" si="24"/>
        <v>-0.93502556556743721</v>
      </c>
      <c r="T31" s="11">
        <f t="shared" si="25"/>
        <v>-0.2050494661332099</v>
      </c>
      <c r="U31" s="11">
        <f>'OddsRatio_working_3-way'!S31-'OddsRatio_working_3-way'!R31^2/3</f>
        <v>-0.93502556556743721</v>
      </c>
      <c r="V31" s="11">
        <f>'OddsRatio_working_3-way'!S31*'OddsRatio_working_3-way'!R31/3-2*'OddsRatio_working_3-way'!R31^3/27-'OddsRatio_working_3-way'!T31</f>
        <v>0.2050494661332099</v>
      </c>
      <c r="W31" s="11">
        <f>'OddsRatio_working_3-way'!V31^2+4*'OddsRatio_working_3-way'!U31^3/27</f>
        <v>-7.9061001921143098E-2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0.17400164186197892</v>
      </c>
      <c r="Y31" s="11">
        <f>IF('OddsRatio_working_3-way'!W31&gt;=0,IF('OddsRatio_working_3-way'!V31+SQRT('OddsRatio_working_3-way'!W31)&gt;0,0,PI()),ACOS('OddsRatio_working_3-way'!V31/(2*'OddsRatio_working_3-way'!X31)))</f>
        <v>0.94070686399740455</v>
      </c>
      <c r="Z31" s="11">
        <f>'OddsRatio_working_3-way'!X31^(1/3)*COS('OddsRatio_working_3-way'!Y31/3)</f>
        <v>0.53105641157517736</v>
      </c>
      <c r="AA31" s="11">
        <f>'OddsRatio_working_3-way'!X31^(1/3)*COS(('OddsRatio_working_3-way'!Y31+2*PI())/3)</f>
        <v>-0.41466139185135897</v>
      </c>
      <c r="AB31" s="11">
        <f>'OddsRatio_working_3-way'!X31^(1/3)*COS(('OddsRatio_working_3-way'!Y31+4*PI())/3)</f>
        <v>-0.11639501972381852</v>
      </c>
      <c r="AC31" s="11">
        <f>'OddsRatio_working_3-way'!X31^(1/3)*SIN('OddsRatio_working_3-way'!Y31/3)</f>
        <v>0.17220417023804876</v>
      </c>
      <c r="AD31" s="11">
        <f>'OddsRatio_working_3-way'!X31^(1/3)*SIN(('OddsRatio_working_3-way'!Y31+2*PI())/3)</f>
        <v>0.3738062581476837</v>
      </c>
      <c r="AE31" s="11">
        <f>'OddsRatio_working_3-way'!X31^(1/3)*SIN(('OddsRatio_working_3-way'!Y31+4*PI())/3)</f>
        <v>-0.54601042838573233</v>
      </c>
      <c r="AF31" s="11">
        <f>-'OddsRatio_working_3-way'!U31/(3*'OddsRatio_working_3-way'!X31^(1/3))*COS(('OddsRatio_working_3-way'!Y31)/3)</f>
        <v>0.53105641157517736</v>
      </c>
      <c r="AG31" s="11">
        <f>-'OddsRatio_working_3-way'!U31/(3*'OddsRatio_working_3-way'!X31^(1/3))*COS(('OddsRatio_working_3-way'!Y31+2*PI())/3)</f>
        <v>-0.41466139185135897</v>
      </c>
      <c r="AH31" s="11">
        <f>-'OddsRatio_working_3-way'!U31/(3*'OddsRatio_working_3-way'!X31^(1/3))*COS(('OddsRatio_working_3-way'!Y31+4*PI())/3)</f>
        <v>-0.11639501972381852</v>
      </c>
      <c r="AI31" s="11">
        <f>'OddsRatio_working_3-way'!U31/(3*'OddsRatio_working_3-way'!X31^(1/3))*SIN(('OddsRatio_working_3-way'!Y31)/3)</f>
        <v>-0.17220417023804876</v>
      </c>
      <c r="AJ31" s="11">
        <f>'OddsRatio_working_3-way'!U31/(3*'OddsRatio_working_3-way'!X31^(1/3))*SIN(('OddsRatio_working_3-way'!Y31+2*PI())/3)</f>
        <v>-0.3738062581476837</v>
      </c>
      <c r="AK31" s="11">
        <f>'OddsRatio_working_3-way'!U31/(3*'OddsRatio_working_3-way'!X31^(1/3))*SIN(('OddsRatio_working_3-way'!Y31+4*PI())/3)</f>
        <v>0.54601042838573233</v>
      </c>
      <c r="AL31" s="11">
        <f>'OddsRatio_working_3-way'!Z31+'OddsRatio_working_3-way'!AF31</f>
        <v>1.0621128231503547</v>
      </c>
      <c r="AM31" s="11">
        <f>'OddsRatio_working_3-way'!AA31+'OddsRatio_working_3-way'!AG31</f>
        <v>-0.82932278370271795</v>
      </c>
      <c r="AN31" s="11">
        <f>'OddsRatio_working_3-way'!AB31+'OddsRatio_working_3-way'!AH31</f>
        <v>-0.23279003944763704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1.0621128231503547</v>
      </c>
      <c r="AS31" s="11">
        <f>IF(('OddsRatio_working_3-way'!X31=0),IF(Q31&gt;0,-Q31^(1/3),(-Q31)^(1/3)),'OddsRatio_working_3-way'!AM31-'OddsRatio_working_3-way'!R31/3)</f>
        <v>-0.82932278370271795</v>
      </c>
      <c r="AT31" s="11">
        <f>IF(('OddsRatio_working_3-way'!X31=0),IF(Q31&gt;0,-Q31^(1/3),(-Q31)^(1/3)),'OddsRatio_working_3-way'!AN31-'OddsRatio_working_3-way'!R31/3)</f>
        <v>-0.23279003944763704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1.75</v>
      </c>
      <c r="B32" s="4">
        <f>IF('True_Odds_Calculator_3-way'!B33="","",'True_Odds_Calculator_3-way'!B33)</f>
        <v>3.67</v>
      </c>
      <c r="C32" s="4">
        <f>IF('True_Odds_Calculator_3-way'!C33="","",'True_Odds_Calculator_3-way'!C33)</f>
        <v>5.38</v>
      </c>
      <c r="D32" s="9">
        <f t="shared" si="13"/>
        <v>0.55903748668459574</v>
      </c>
      <c r="E32" s="9">
        <f t="shared" si="14"/>
        <v>0.26259896251393744</v>
      </c>
      <c r="F32" s="9">
        <f t="shared" si="15"/>
        <v>0.17836355080146687</v>
      </c>
      <c r="G32" s="9">
        <f t="shared" si="16"/>
        <v>1.051718412016954</v>
      </c>
      <c r="H32" s="9">
        <f t="shared" si="17"/>
        <v>1.7887888090127158</v>
      </c>
      <c r="I32" s="9">
        <f t="shared" si="18"/>
        <v>3.808088160085267</v>
      </c>
      <c r="J32" s="9">
        <f t="shared" si="19"/>
        <v>5.6065266446342577</v>
      </c>
      <c r="K32" s="11">
        <f t="shared" si="20"/>
        <v>0.5714285714285714</v>
      </c>
      <c r="L32" s="11">
        <f t="shared" si="21"/>
        <v>0.27247956403269757</v>
      </c>
      <c r="M32" s="11">
        <f t="shared" si="22"/>
        <v>0.18587360594795541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-0.25384010962852777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0.22573984062188435</v>
      </c>
      <c r="Q32" s="11">
        <f>2*'OddsRatio_working_3-way'!K32*'OddsRatio_working_3-way'!L32*'OddsRatio_working_3-way'!M32</f>
        <v>5.7882010415867782E-2</v>
      </c>
      <c r="R32" s="11">
        <f t="shared" si="23"/>
        <v>0</v>
      </c>
      <c r="S32" s="11">
        <f t="shared" si="24"/>
        <v>-0.88929933473568989</v>
      </c>
      <c r="T32" s="11">
        <f t="shared" si="25"/>
        <v>-0.2280254704450487</v>
      </c>
      <c r="U32" s="11">
        <f>'OddsRatio_working_3-way'!S32-'OddsRatio_working_3-way'!R32^2/3</f>
        <v>-0.88929933473568989</v>
      </c>
      <c r="V32" s="11">
        <f>'OddsRatio_working_3-way'!S32*'OddsRatio_working_3-way'!R32/3-2*'OddsRatio_working_3-way'!R32^3/27-'OddsRatio_working_3-way'!T32</f>
        <v>0.2280254704450487</v>
      </c>
      <c r="W32" s="11">
        <f>'OddsRatio_working_3-way'!V32^2+4*'OddsRatio_working_3-way'!U32^3/27</f>
        <v>-5.2197765506296546E-2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0.16139499734965634</v>
      </c>
      <c r="Y32" s="11">
        <f>IF('OddsRatio_working_3-way'!W32&gt;=0,IF('OddsRatio_working_3-way'!V32+SQRT('OddsRatio_working_3-way'!W32)&gt;0,0,PI()),ACOS('OddsRatio_working_3-way'!V32/(2*'OddsRatio_working_3-way'!X32)))</f>
        <v>0.78636823683261647</v>
      </c>
      <c r="Z32" s="11">
        <f>'OddsRatio_working_3-way'!X32^(1/3)*COS('OddsRatio_working_3-way'!Y32/3)</f>
        <v>0.52585920600847702</v>
      </c>
      <c r="AA32" s="11">
        <f>'OddsRatio_working_3-way'!X32^(1/3)*COS(('OddsRatio_working_3-way'!Y32+2*PI())/3)</f>
        <v>-0.3851135024182899</v>
      </c>
      <c r="AB32" s="11">
        <f>'OddsRatio_working_3-way'!X32^(1/3)*COS(('OddsRatio_working_3-way'!Y32+4*PI())/3)</f>
        <v>-0.14074570359018734</v>
      </c>
      <c r="AC32" s="11">
        <f>'OddsRatio_working_3-way'!X32^(1/3)*SIN('OddsRatio_working_3-way'!Y32/3)</f>
        <v>0.14108581443468141</v>
      </c>
      <c r="AD32" s="11">
        <f>'OddsRatio_working_3-way'!X32^(1/3)*SIN(('OddsRatio_working_3-way'!Y32+2*PI())/3)</f>
        <v>0.384864523999915</v>
      </c>
      <c r="AE32" s="11">
        <f>'OddsRatio_working_3-way'!X32^(1/3)*SIN(('OddsRatio_working_3-way'!Y32+4*PI())/3)</f>
        <v>-0.52595033843459638</v>
      </c>
      <c r="AF32" s="11">
        <f>-'OddsRatio_working_3-way'!U32/(3*'OddsRatio_working_3-way'!X32^(1/3))*COS(('OddsRatio_working_3-way'!Y32)/3)</f>
        <v>0.52585920600847702</v>
      </c>
      <c r="AG32" s="11">
        <f>-'OddsRatio_working_3-way'!U32/(3*'OddsRatio_working_3-way'!X32^(1/3))*COS(('OddsRatio_working_3-way'!Y32+2*PI())/3)</f>
        <v>-0.3851135024182899</v>
      </c>
      <c r="AH32" s="11">
        <f>-'OddsRatio_working_3-way'!U32/(3*'OddsRatio_working_3-way'!X32^(1/3))*COS(('OddsRatio_working_3-way'!Y32+4*PI())/3)</f>
        <v>-0.14074570359018734</v>
      </c>
      <c r="AI32" s="11">
        <f>'OddsRatio_working_3-way'!U32/(3*'OddsRatio_working_3-way'!X32^(1/3))*SIN(('OddsRatio_working_3-way'!Y32)/3)</f>
        <v>-0.14108581443468141</v>
      </c>
      <c r="AJ32" s="11">
        <f>'OddsRatio_working_3-way'!U32/(3*'OddsRatio_working_3-way'!X32^(1/3))*SIN(('OddsRatio_working_3-way'!Y32+2*PI())/3)</f>
        <v>-0.384864523999915</v>
      </c>
      <c r="AK32" s="11">
        <f>'OddsRatio_working_3-way'!U32/(3*'OddsRatio_working_3-way'!X32^(1/3))*SIN(('OddsRatio_working_3-way'!Y32+4*PI())/3)</f>
        <v>0.52595033843459638</v>
      </c>
      <c r="AL32" s="11">
        <f>'OddsRatio_working_3-way'!Z32+'OddsRatio_working_3-way'!AF32</f>
        <v>1.051718412016954</v>
      </c>
      <c r="AM32" s="11">
        <f>'OddsRatio_working_3-way'!AA32+'OddsRatio_working_3-way'!AG32</f>
        <v>-0.7702270048365798</v>
      </c>
      <c r="AN32" s="11">
        <f>'OddsRatio_working_3-way'!AB32+'OddsRatio_working_3-way'!AH32</f>
        <v>-0.28149140718037469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1.051718412016954</v>
      </c>
      <c r="AS32" s="11">
        <f>IF(('OddsRatio_working_3-way'!X32=0),IF(Q32&gt;0,-Q32^(1/3),(-Q32)^(1/3)),'OddsRatio_working_3-way'!AM32-'OddsRatio_working_3-way'!R32/3)</f>
        <v>-0.7702270048365798</v>
      </c>
      <c r="AT32" s="11">
        <f>IF(('OddsRatio_working_3-way'!X32=0),IF(Q32&gt;0,-Q32^(1/3),(-Q32)^(1/3)),'OddsRatio_working_3-way'!AN32-'OddsRatio_working_3-way'!R32/3)</f>
        <v>-0.28149140718037469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1.58</v>
      </c>
      <c r="B33" s="4">
        <f>IF('True_Odds_Calculator_3-way'!B34="","",'True_Odds_Calculator_3-way'!B34)</f>
        <v>4.16</v>
      </c>
      <c r="C33" s="4">
        <f>IF('True_Odds_Calculator_3-way'!C34="","",'True_Odds_Calculator_3-way'!C34)</f>
        <v>6.27</v>
      </c>
      <c r="D33" s="9">
        <f t="shared" si="13"/>
        <v>0.61883161942775744</v>
      </c>
      <c r="E33" s="9">
        <f t="shared" si="14"/>
        <v>0.22957594240260767</v>
      </c>
      <c r="F33" s="9">
        <f t="shared" si="15"/>
        <v>0.15159243816963483</v>
      </c>
      <c r="G33" s="9">
        <f t="shared" si="16"/>
        <v>1.061980096723727</v>
      </c>
      <c r="H33" s="9">
        <f t="shared" si="17"/>
        <v>1.6159484560997619</v>
      </c>
      <c r="I33" s="9">
        <f t="shared" si="18"/>
        <v>4.3558571056469777</v>
      </c>
      <c r="J33" s="9">
        <f t="shared" si="19"/>
        <v>6.5966351097340414</v>
      </c>
      <c r="K33" s="11">
        <f t="shared" si="20"/>
        <v>0.63291139240506322</v>
      </c>
      <c r="L33" s="11">
        <f t="shared" si="21"/>
        <v>0.24038461538461536</v>
      </c>
      <c r="M33" s="11">
        <f t="shared" si="22"/>
        <v>0.15948963317384371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-0.23437308305729365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0.21862852892166679</v>
      </c>
      <c r="Q33" s="11">
        <f>2*'OddsRatio_working_3-way'!K33*'OddsRatio_working_3-way'!L33*'OddsRatio_working_3-way'!M33</f>
        <v>4.8530195099149125E-2</v>
      </c>
      <c r="R33" s="11">
        <f t="shared" si="23"/>
        <v>0</v>
      </c>
      <c r="S33" s="11">
        <f t="shared" si="24"/>
        <v>-0.93282268624772913</v>
      </c>
      <c r="T33" s="11">
        <f t="shared" si="25"/>
        <v>-0.2070638593224704</v>
      </c>
      <c r="U33" s="11">
        <f>'OddsRatio_working_3-way'!S33-'OddsRatio_working_3-way'!R33^2/3</f>
        <v>-0.93282268624772913</v>
      </c>
      <c r="V33" s="11">
        <f>'OddsRatio_working_3-way'!S33*'OddsRatio_working_3-way'!R33/3-2*'OddsRatio_working_3-way'!R33^3/27-'OddsRatio_working_3-way'!T33</f>
        <v>0.2070638593224704</v>
      </c>
      <c r="W33" s="11">
        <f>'OddsRatio_working_3-way'!V33^2+4*'OddsRatio_working_3-way'!U33^3/27</f>
        <v>-7.7376895345113883E-2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0.17338709379782979</v>
      </c>
      <c r="Y33" s="11">
        <f>IF('OddsRatio_working_3-way'!W33&gt;=0,IF('OddsRatio_working_3-way'!V33+SQRT('OddsRatio_working_3-way'!W33)&gt;0,0,PI()),ACOS('OddsRatio_working_3-way'!V33/(2*'OddsRatio_working_3-way'!X33)))</f>
        <v>0.93089736590446925</v>
      </c>
      <c r="Z33" s="11">
        <f>'OddsRatio_working_3-way'!X33^(1/3)*COS('OddsRatio_working_3-way'!Y33/3)</f>
        <v>0.53099004836186359</v>
      </c>
      <c r="AA33" s="11">
        <f>'OddsRatio_working_3-way'!X33^(1/3)*COS(('OddsRatio_working_3-way'!Y33+2*PI())/3)</f>
        <v>-0.4129495865634899</v>
      </c>
      <c r="AB33" s="11">
        <f>'OddsRatio_working_3-way'!X33^(1/3)*COS(('OddsRatio_working_3-way'!Y33+4*PI())/3)</f>
        <v>-0.11804046179837353</v>
      </c>
      <c r="AC33" s="11">
        <f>'OddsRatio_working_3-way'!X33^(1/3)*SIN('OddsRatio_working_3-way'!Y33/3)</f>
        <v>0.17026586256961682</v>
      </c>
      <c r="AD33" s="11">
        <f>'OddsRatio_working_3-way'!X33^(1/3)*SIN(('OddsRatio_working_3-way'!Y33+2*PI())/3)</f>
        <v>0.37471793975329309</v>
      </c>
      <c r="AE33" s="11">
        <f>'OddsRatio_working_3-way'!X33^(1/3)*SIN(('OddsRatio_working_3-way'!Y33+4*PI())/3)</f>
        <v>-0.54498380232290988</v>
      </c>
      <c r="AF33" s="11">
        <f>-'OddsRatio_working_3-way'!U33/(3*'OddsRatio_working_3-way'!X33^(1/3))*COS(('OddsRatio_working_3-way'!Y33)/3)</f>
        <v>0.53099004836186348</v>
      </c>
      <c r="AG33" s="11">
        <f>-'OddsRatio_working_3-way'!U33/(3*'OddsRatio_working_3-way'!X33^(1/3))*COS(('OddsRatio_working_3-way'!Y33+2*PI())/3)</f>
        <v>-0.41294958656348985</v>
      </c>
      <c r="AH33" s="11">
        <f>-'OddsRatio_working_3-way'!U33/(3*'OddsRatio_working_3-way'!X33^(1/3))*COS(('OddsRatio_working_3-way'!Y33+4*PI())/3)</f>
        <v>-0.11804046179837352</v>
      </c>
      <c r="AI33" s="11">
        <f>'OddsRatio_working_3-way'!U33/(3*'OddsRatio_working_3-way'!X33^(1/3))*SIN(('OddsRatio_working_3-way'!Y33)/3)</f>
        <v>-0.17026586256961679</v>
      </c>
      <c r="AJ33" s="11">
        <f>'OddsRatio_working_3-way'!U33/(3*'OddsRatio_working_3-way'!X33^(1/3))*SIN(('OddsRatio_working_3-way'!Y33+2*PI())/3)</f>
        <v>-0.37471793975329298</v>
      </c>
      <c r="AK33" s="11">
        <f>'OddsRatio_working_3-way'!U33/(3*'OddsRatio_working_3-way'!X33^(1/3))*SIN(('OddsRatio_working_3-way'!Y33+4*PI())/3)</f>
        <v>0.54498380232290977</v>
      </c>
      <c r="AL33" s="11">
        <f>'OddsRatio_working_3-way'!Z33+'OddsRatio_working_3-way'!AF33</f>
        <v>1.061980096723727</v>
      </c>
      <c r="AM33" s="11">
        <f>'OddsRatio_working_3-way'!AA33+'OddsRatio_working_3-way'!AG33</f>
        <v>-0.8258991731269798</v>
      </c>
      <c r="AN33" s="11">
        <f>'OddsRatio_working_3-way'!AB33+'OddsRatio_working_3-way'!AH33</f>
        <v>-0.23608092359674704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1.061980096723727</v>
      </c>
      <c r="AS33" s="11">
        <f>IF(('OddsRatio_working_3-way'!X33=0),IF(Q33&gt;0,-Q33^(1/3),(-Q33)^(1/3)),'OddsRatio_working_3-way'!AM33-'OddsRatio_working_3-way'!R33/3)</f>
        <v>-0.8258991731269798</v>
      </c>
      <c r="AT33" s="11">
        <f>IF(('OddsRatio_working_3-way'!X33=0),IF(Q33&gt;0,-Q33^(1/3),(-Q33)^(1/3)),'OddsRatio_working_3-way'!AN33-'OddsRatio_working_3-way'!R33/3)</f>
        <v>-0.23608092359674704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2.21</v>
      </c>
      <c r="B34" s="4">
        <f>IF('True_Odds_Calculator_3-way'!B35="","",'True_Odds_Calculator_3-way'!B35)</f>
        <v>3.31</v>
      </c>
      <c r="C34" s="4">
        <f>IF('True_Odds_Calculator_3-way'!C35="","",'True_Odds_Calculator_3-way'!C35)</f>
        <v>3.64</v>
      </c>
      <c r="D34" s="9">
        <f t="shared" si="13"/>
        <v>0.4413930563080195</v>
      </c>
      <c r="E34" s="9">
        <f t="shared" si="14"/>
        <v>0.29273503513620258</v>
      </c>
      <c r="F34" s="9">
        <f t="shared" si="15"/>
        <v>0.2658719085557778</v>
      </c>
      <c r="G34" s="9">
        <f t="shared" si="16"/>
        <v>1.0459127631319953</v>
      </c>
      <c r="H34" s="9">
        <f t="shared" si="17"/>
        <v>2.2655544433897146</v>
      </c>
      <c r="I34" s="9">
        <f t="shared" si="18"/>
        <v>3.416058482834909</v>
      </c>
      <c r="J34" s="9">
        <f t="shared" si="19"/>
        <v>3.7612096946684686</v>
      </c>
      <c r="K34" s="11">
        <f t="shared" si="20"/>
        <v>0.45248868778280543</v>
      </c>
      <c r="L34" s="11">
        <f t="shared" si="21"/>
        <v>0.30211480362537763</v>
      </c>
      <c r="M34" s="11">
        <f t="shared" si="22"/>
        <v>0.27472527472527469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-0.27712750128028119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0.23134443716527348</v>
      </c>
      <c r="Q34" s="11">
        <f>2*'OddsRatio_working_3-way'!K34*'OddsRatio_working_3-way'!L34*'OddsRatio_working_3-way'!M34</f>
        <v>7.5111830248465405E-2</v>
      </c>
      <c r="R34" s="11">
        <f t="shared" si="23"/>
        <v>0</v>
      </c>
      <c r="S34" s="11">
        <f t="shared" si="24"/>
        <v>-0.83479422322397501</v>
      </c>
      <c r="T34" s="11">
        <f t="shared" si="25"/>
        <v>-0.27103708546232952</v>
      </c>
      <c r="U34" s="11">
        <f>'OddsRatio_working_3-way'!S34-'OddsRatio_working_3-way'!R34^2/3</f>
        <v>-0.83479422322397501</v>
      </c>
      <c r="V34" s="11">
        <f>'OddsRatio_working_3-way'!S34*'OddsRatio_working_3-way'!R34/3-2*'OddsRatio_working_3-way'!R34^3/27-'OddsRatio_working_3-way'!T34</f>
        <v>0.27103708546232952</v>
      </c>
      <c r="W34" s="11">
        <f>'OddsRatio_working_3-way'!V34^2+4*'OddsRatio_working_3-way'!U34^3/27</f>
        <v>-1.2724463181896073E-2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0.14678689048907789</v>
      </c>
      <c r="Y34" s="11">
        <f>IF('OddsRatio_working_3-way'!W34&gt;=0,IF('OddsRatio_working_3-way'!V34+SQRT('OddsRatio_working_3-way'!W34)&gt;0,0,PI()),ACOS('OddsRatio_working_3-way'!V34/(2*'OddsRatio_working_3-way'!X34)))</f>
        <v>0.39438438672424581</v>
      </c>
      <c r="Z34" s="11">
        <f>'OddsRatio_working_3-way'!X34^(1/3)*COS('OddsRatio_working_3-way'!Y34/3)</f>
        <v>0.52295638156599766</v>
      </c>
      <c r="AA34" s="11">
        <f>'OddsRatio_working_3-way'!X34^(1/3)*COS(('OddsRatio_working_3-way'!Y34+2*PI())/3)</f>
        <v>-0.32136160284796755</v>
      </c>
      <c r="AB34" s="11">
        <f>'OddsRatio_working_3-way'!X34^(1/3)*COS(('OddsRatio_working_3-way'!Y34+4*PI())/3)</f>
        <v>-0.20159477871803014</v>
      </c>
      <c r="AC34" s="11">
        <f>'OddsRatio_working_3-way'!X34^(1/3)*SIN('OddsRatio_working_3-way'!Y34/3)</f>
        <v>6.9147408151405979E-2</v>
      </c>
      <c r="AD34" s="11">
        <f>'OddsRatio_working_3-way'!X34^(1/3)*SIN(('OddsRatio_working_3-way'!Y34+2*PI())/3)</f>
        <v>0.41831980743163899</v>
      </c>
      <c r="AE34" s="11">
        <f>'OddsRatio_working_3-way'!X34^(1/3)*SIN(('OddsRatio_working_3-way'!Y34+4*PI())/3)</f>
        <v>-0.48746721558304501</v>
      </c>
      <c r="AF34" s="11">
        <f>-'OddsRatio_working_3-way'!U34/(3*'OddsRatio_working_3-way'!X34^(1/3))*COS(('OddsRatio_working_3-way'!Y34)/3)</f>
        <v>0.52295638156599755</v>
      </c>
      <c r="AG34" s="11">
        <f>-'OddsRatio_working_3-way'!U34/(3*'OddsRatio_working_3-way'!X34^(1/3))*COS(('OddsRatio_working_3-way'!Y34+2*PI())/3)</f>
        <v>-0.3213616028479675</v>
      </c>
      <c r="AH34" s="11">
        <f>-'OddsRatio_working_3-way'!U34/(3*'OddsRatio_working_3-way'!X34^(1/3))*COS(('OddsRatio_working_3-way'!Y34+4*PI())/3)</f>
        <v>-0.20159477871803008</v>
      </c>
      <c r="AI34" s="11">
        <f>'OddsRatio_working_3-way'!U34/(3*'OddsRatio_working_3-way'!X34^(1/3))*SIN(('OddsRatio_working_3-way'!Y34)/3)</f>
        <v>-6.9147408151405965E-2</v>
      </c>
      <c r="AJ34" s="11">
        <f>'OddsRatio_working_3-way'!U34/(3*'OddsRatio_working_3-way'!X34^(1/3))*SIN(('OddsRatio_working_3-way'!Y34+2*PI())/3)</f>
        <v>-0.41831980743163893</v>
      </c>
      <c r="AK34" s="11">
        <f>'OddsRatio_working_3-way'!U34/(3*'OddsRatio_working_3-way'!X34^(1/3))*SIN(('OddsRatio_working_3-way'!Y34+4*PI())/3)</f>
        <v>0.48746721558304495</v>
      </c>
      <c r="AL34" s="11">
        <f>'OddsRatio_working_3-way'!Z34+'OddsRatio_working_3-way'!AF34</f>
        <v>1.0459127631319953</v>
      </c>
      <c r="AM34" s="11">
        <f>'OddsRatio_working_3-way'!AA34+'OddsRatio_working_3-way'!AG34</f>
        <v>-0.64272320569593511</v>
      </c>
      <c r="AN34" s="11">
        <f>'OddsRatio_working_3-way'!AB34+'OddsRatio_working_3-way'!AH34</f>
        <v>-0.40318955743606022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1.0459127631319953</v>
      </c>
      <c r="AS34" s="11">
        <f>IF(('OddsRatio_working_3-way'!X34=0),IF(Q34&gt;0,-Q34^(1/3),(-Q34)^(1/3)),'OddsRatio_working_3-way'!AM34-'OddsRatio_working_3-way'!R34/3)</f>
        <v>-0.64272320569593511</v>
      </c>
      <c r="AT34" s="11">
        <f>IF(('OddsRatio_working_3-way'!X34=0),IF(Q34&gt;0,-Q34^(1/3),(-Q34)^(1/3)),'OddsRatio_working_3-way'!AN34-'OddsRatio_working_3-way'!R34/3)</f>
        <v>-0.40318955743606022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2.4700000000000002</v>
      </c>
      <c r="B35" s="4">
        <f>IF('True_Odds_Calculator_3-way'!B36="","",'True_Odds_Calculator_3-way'!B36)</f>
        <v>3.27</v>
      </c>
      <c r="C35" s="4">
        <f>IF('True_Odds_Calculator_3-way'!C36="","",'True_Odds_Calculator_3-way'!C36)</f>
        <v>3.15</v>
      </c>
      <c r="D35" s="9">
        <f t="shared" si="13"/>
        <v>0.39471582005912359</v>
      </c>
      <c r="E35" s="9">
        <f t="shared" si="14"/>
        <v>0.29691133801930636</v>
      </c>
      <c r="F35" s="9">
        <f t="shared" si="15"/>
        <v>0.30837284192157</v>
      </c>
      <c r="G35" s="9">
        <f t="shared" si="16"/>
        <v>1.0431756839042701</v>
      </c>
      <c r="H35" s="9">
        <f t="shared" si="17"/>
        <v>2.5334682553392773</v>
      </c>
      <c r="I35" s="9">
        <f t="shared" si="18"/>
        <v>3.3680088024626933</v>
      </c>
      <c r="J35" s="9">
        <f t="shared" si="19"/>
        <v>3.2428277203941813</v>
      </c>
      <c r="K35" s="11">
        <f t="shared" si="20"/>
        <v>0.40485829959514169</v>
      </c>
      <c r="L35" s="11">
        <f t="shared" si="21"/>
        <v>0.3058103975535168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-0.2819852501165877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0.23150481866078199</v>
      </c>
      <c r="Q35" s="11">
        <f>2*'OddsRatio_working_3-way'!K35*'OddsRatio_working_3-way'!L35*'OddsRatio_working_3-way'!M35</f>
        <v>7.8609446064781638E-2</v>
      </c>
      <c r="R35" s="11">
        <f t="shared" si="23"/>
        <v>0</v>
      </c>
      <c r="S35" s="11">
        <f t="shared" si="24"/>
        <v>-0.82098201436091278</v>
      </c>
      <c r="T35" s="11">
        <f t="shared" si="25"/>
        <v>-0.27877148195616724</v>
      </c>
      <c r="U35" s="11">
        <f>'OddsRatio_working_3-way'!S35-'OddsRatio_working_3-way'!R35^2/3</f>
        <v>-0.82098201436091278</v>
      </c>
      <c r="V35" s="11">
        <f>'OddsRatio_working_3-way'!S35*'OddsRatio_working_3-way'!R35/3-2*'OddsRatio_working_3-way'!R35^3/27-'OddsRatio_working_3-way'!T35</f>
        <v>0.27877148195616724</v>
      </c>
      <c r="W35" s="11">
        <f>'OddsRatio_working_3-way'!V35^2+4*'OddsRatio_working_3-way'!U35^3/27</f>
        <v>-4.2644301253349781E-3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0.1431589756855754</v>
      </c>
      <c r="Y35" s="11">
        <f>IF('OddsRatio_working_3-way'!W35&gt;=0,IF('OddsRatio_working_3-way'!V35+SQRT('OddsRatio_working_3-way'!W35)&gt;0,0,PI()),ACOS('OddsRatio_working_3-way'!V35/(2*'OddsRatio_working_3-way'!X35)))</f>
        <v>0.23010240085186262</v>
      </c>
      <c r="Z35" s="11">
        <f>'OddsRatio_working_3-way'!X35^(1/3)*COS('OddsRatio_working_3-way'!Y35/3)</f>
        <v>0.52158784195213515</v>
      </c>
      <c r="AA35" s="11">
        <f>'OddsRatio_working_3-way'!X35^(1/3)*COS(('OddsRatio_working_3-way'!Y35+2*PI())/3)</f>
        <v>-0.29550841270523071</v>
      </c>
      <c r="AB35" s="11">
        <f>'OddsRatio_working_3-way'!X35^(1/3)*COS(('OddsRatio_working_3-way'!Y35+4*PI())/3)</f>
        <v>-0.22607942924690452</v>
      </c>
      <c r="AC35" s="11">
        <f>'OddsRatio_working_3-way'!X35^(1/3)*SIN('OddsRatio_working_3-way'!Y35/3)</f>
        <v>4.008484228922677E-2</v>
      </c>
      <c r="AD35" s="11">
        <f>'OddsRatio_working_3-way'!X35^(1/3)*SIN(('OddsRatio_working_3-way'!Y35+2*PI())/3)</f>
        <v>0.43166590029103841</v>
      </c>
      <c r="AE35" s="11">
        <f>'OddsRatio_working_3-way'!X35^(1/3)*SIN(('OddsRatio_working_3-way'!Y35+4*PI())/3)</f>
        <v>-0.47175074258026511</v>
      </c>
      <c r="AF35" s="11">
        <f>-'OddsRatio_working_3-way'!U35/(3*'OddsRatio_working_3-way'!X35^(1/3))*COS(('OddsRatio_working_3-way'!Y35)/3)</f>
        <v>0.52158784195213492</v>
      </c>
      <c r="AG35" s="11">
        <f>-'OddsRatio_working_3-way'!U35/(3*'OddsRatio_working_3-way'!X35^(1/3))*COS(('OddsRatio_working_3-way'!Y35+2*PI())/3)</f>
        <v>-0.29550841270523059</v>
      </c>
      <c r="AH35" s="11">
        <f>-'OddsRatio_working_3-way'!U35/(3*'OddsRatio_working_3-way'!X35^(1/3))*COS(('OddsRatio_working_3-way'!Y35+4*PI())/3)</f>
        <v>-0.22607942924690441</v>
      </c>
      <c r="AI35" s="11">
        <f>'OddsRatio_working_3-way'!U35/(3*'OddsRatio_working_3-way'!X35^(1/3))*SIN(('OddsRatio_working_3-way'!Y35)/3)</f>
        <v>-4.0084842289226749E-2</v>
      </c>
      <c r="AJ35" s="11">
        <f>'OddsRatio_working_3-way'!U35/(3*'OddsRatio_working_3-way'!X35^(1/3))*SIN(('OddsRatio_working_3-way'!Y35+2*PI())/3)</f>
        <v>-0.43166590029103818</v>
      </c>
      <c r="AK35" s="11">
        <f>'OddsRatio_working_3-way'!U35/(3*'OddsRatio_working_3-way'!X35^(1/3))*SIN(('OddsRatio_working_3-way'!Y35+4*PI())/3)</f>
        <v>0.47175074258026489</v>
      </c>
      <c r="AL35" s="11">
        <f>'OddsRatio_working_3-way'!Z35+'OddsRatio_working_3-way'!AF35</f>
        <v>1.0431756839042701</v>
      </c>
      <c r="AM35" s="11">
        <f>'OddsRatio_working_3-way'!AA35+'OddsRatio_working_3-way'!AG35</f>
        <v>-0.5910168254104613</v>
      </c>
      <c r="AN35" s="11">
        <f>'OddsRatio_working_3-way'!AB35+'OddsRatio_working_3-way'!AH35</f>
        <v>-0.45215885849380894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1.0431756839042701</v>
      </c>
      <c r="AS35" s="11">
        <f>IF(('OddsRatio_working_3-way'!X35=0),IF(Q35&gt;0,-Q35^(1/3),(-Q35)^(1/3)),'OddsRatio_working_3-way'!AM35-'OddsRatio_working_3-way'!R35/3)</f>
        <v>-0.5910168254104613</v>
      </c>
      <c r="AT35" s="11">
        <f>IF(('OddsRatio_working_3-way'!X35=0),IF(Q35&gt;0,-Q35^(1/3),(-Q35)^(1/3)),'OddsRatio_working_3-way'!AN35-'OddsRatio_working_3-way'!R35/3)</f>
        <v>-0.45215885849380894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2.13</v>
      </c>
      <c r="B36" s="4">
        <f>IF('True_Odds_Calculator_3-way'!B37="","",'True_Odds_Calculator_3-way'!B37)</f>
        <v>3.39</v>
      </c>
      <c r="C36" s="4">
        <f>IF('True_Odds_Calculator_3-way'!C37="","",'True_Odds_Calculator_3-way'!C37)</f>
        <v>3.78</v>
      </c>
      <c r="D36" s="9">
        <f t="shared" si="13"/>
        <v>0.45833342930660115</v>
      </c>
      <c r="E36" s="9">
        <f t="shared" si="14"/>
        <v>0.28574720533562292</v>
      </c>
      <c r="F36" s="9">
        <f t="shared" si="15"/>
        <v>0.25591936535777576</v>
      </c>
      <c r="G36" s="9">
        <f t="shared" si="16"/>
        <v>1.0458563937644212</v>
      </c>
      <c r="H36" s="9">
        <f t="shared" si="17"/>
        <v>2.1818177249537958</v>
      </c>
      <c r="I36" s="9">
        <f t="shared" si="18"/>
        <v>3.499596781096967</v>
      </c>
      <c r="J36" s="9">
        <f t="shared" si="19"/>
        <v>3.9074807746650908</v>
      </c>
      <c r="K36" s="11">
        <f t="shared" si="20"/>
        <v>0.46948356807511737</v>
      </c>
      <c r="L36" s="11">
        <f t="shared" si="21"/>
        <v>0.29498525073746312</v>
      </c>
      <c r="M36" s="11">
        <f t="shared" si="22"/>
        <v>0.26455026455026459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-0.2750743141979447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0.23081788007626225</v>
      </c>
      <c r="Q36" s="11">
        <f>2*'OddsRatio_working_3-way'!K36*'OddsRatio_working_3-way'!L36*'OddsRatio_working_3-way'!M36</f>
        <v>7.3275517484527694E-2</v>
      </c>
      <c r="R36" s="11">
        <f t="shared" si="23"/>
        <v>0</v>
      </c>
      <c r="S36" s="11">
        <f t="shared" si="24"/>
        <v>-0.83911098987659272</v>
      </c>
      <c r="T36" s="11">
        <f t="shared" si="25"/>
        <v>-0.26638444123066435</v>
      </c>
      <c r="U36" s="11">
        <f>'OddsRatio_working_3-way'!S36-'OddsRatio_working_3-way'!R36^2/3</f>
        <v>-0.83911098987659272</v>
      </c>
      <c r="V36" s="11">
        <f>'OddsRatio_working_3-way'!S36*'OddsRatio_working_3-way'!R36/3-2*'OddsRatio_working_3-way'!R36^3/27-'OddsRatio_working_3-way'!T36</f>
        <v>0.26638444123066435</v>
      </c>
      <c r="W36" s="11">
        <f>'OddsRatio_working_3-way'!V36^2+4*'OddsRatio_working_3-way'!U36^3/27</f>
        <v>-1.6568830851327598E-2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0.14792692569398994</v>
      </c>
      <c r="Y36" s="11">
        <f>IF('OddsRatio_working_3-way'!W36&gt;=0,IF('OddsRatio_working_3-way'!V36+SQRT('OddsRatio_working_3-way'!W36)&gt;0,0,PI()),ACOS('OddsRatio_working_3-way'!V36/(2*'OddsRatio_working_3-way'!X36)))</f>
        <v>0.45012666339468632</v>
      </c>
      <c r="Z36" s="11">
        <f>'OddsRatio_working_3-way'!X36^(1/3)*COS('OddsRatio_working_3-way'!Y36/3)</f>
        <v>0.52292819688221071</v>
      </c>
      <c r="AA36" s="11">
        <f>'OddsRatio_working_3-way'!X36^(1/3)*COS(('OddsRatio_working_3-way'!Y36+2*PI())/3)</f>
        <v>-0.32992812657477655</v>
      </c>
      <c r="AB36" s="11">
        <f>'OddsRatio_working_3-way'!X36^(1/3)*COS(('OddsRatio_working_3-way'!Y36+4*PI())/3)</f>
        <v>-0.1930000703074343</v>
      </c>
      <c r="AC36" s="11">
        <f>'OddsRatio_working_3-way'!X36^(1/3)*SIN('OddsRatio_working_3-way'!Y36/3)</f>
        <v>7.9055450145562506E-2</v>
      </c>
      <c r="AD36" s="11">
        <f>'OddsRatio_working_3-way'!X36^(1/3)*SIN(('OddsRatio_working_3-way'!Y36+2*PI())/3)</f>
        <v>0.41334137778240382</v>
      </c>
      <c r="AE36" s="11">
        <f>'OddsRatio_working_3-way'!X36^(1/3)*SIN(('OddsRatio_working_3-way'!Y36+4*PI())/3)</f>
        <v>-0.49239682792796607</v>
      </c>
      <c r="AF36" s="11">
        <f>-'OddsRatio_working_3-way'!U36/(3*'OddsRatio_working_3-way'!X36^(1/3))*COS(('OddsRatio_working_3-way'!Y36)/3)</f>
        <v>0.52292819688221059</v>
      </c>
      <c r="AG36" s="11">
        <f>-'OddsRatio_working_3-way'!U36/(3*'OddsRatio_working_3-way'!X36^(1/3))*COS(('OddsRatio_working_3-way'!Y36+2*PI())/3)</f>
        <v>-0.32992812657477644</v>
      </c>
      <c r="AH36" s="11">
        <f>-'OddsRatio_working_3-way'!U36/(3*'OddsRatio_working_3-way'!X36^(1/3))*COS(('OddsRatio_working_3-way'!Y36+4*PI())/3)</f>
        <v>-0.19300007030743427</v>
      </c>
      <c r="AI36" s="11">
        <f>'OddsRatio_working_3-way'!U36/(3*'OddsRatio_working_3-way'!X36^(1/3))*SIN(('OddsRatio_working_3-way'!Y36)/3)</f>
        <v>-7.9055450145562492E-2</v>
      </c>
      <c r="AJ36" s="11">
        <f>'OddsRatio_working_3-way'!U36/(3*'OddsRatio_working_3-way'!X36^(1/3))*SIN(('OddsRatio_working_3-way'!Y36+2*PI())/3)</f>
        <v>-0.41334137778240371</v>
      </c>
      <c r="AK36" s="11">
        <f>'OddsRatio_working_3-way'!U36/(3*'OddsRatio_working_3-way'!X36^(1/3))*SIN(('OddsRatio_working_3-way'!Y36+4*PI())/3)</f>
        <v>0.49239682792796602</v>
      </c>
      <c r="AL36" s="11">
        <f>'OddsRatio_working_3-way'!Z36+'OddsRatio_working_3-way'!AF36</f>
        <v>1.0458563937644212</v>
      </c>
      <c r="AM36" s="11">
        <f>'OddsRatio_working_3-way'!AA36+'OddsRatio_working_3-way'!AG36</f>
        <v>-0.65985625314955298</v>
      </c>
      <c r="AN36" s="11">
        <f>'OddsRatio_working_3-way'!AB36+'OddsRatio_working_3-way'!AH36</f>
        <v>-0.38600014061486854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1.0458563937644212</v>
      </c>
      <c r="AS36" s="11">
        <f>IF(('OddsRatio_working_3-way'!X36=0),IF(Q36&gt;0,-Q36^(1/3),(-Q36)^(1/3)),'OddsRatio_working_3-way'!AM36-'OddsRatio_working_3-way'!R36/3)</f>
        <v>-0.65985625314955298</v>
      </c>
      <c r="AT36" s="11">
        <f>IF(('OddsRatio_working_3-way'!X36=0),IF(Q36&gt;0,-Q36^(1/3),(-Q36)^(1/3)),'OddsRatio_working_3-way'!AN36-'OddsRatio_working_3-way'!R36/3)</f>
        <v>-0.38600014061486854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1.91</v>
      </c>
      <c r="B37" s="4">
        <f>IF('True_Odds_Calculator_3-way'!B38="","",'True_Odds_Calculator_3-way'!B38)</f>
        <v>3.47</v>
      </c>
      <c r="C37" s="4">
        <f>IF('True_Odds_Calculator_3-way'!C38="","",'True_Odds_Calculator_3-way'!C38)</f>
        <v>4.59</v>
      </c>
      <c r="D37" s="9">
        <f t="shared" si="13"/>
        <v>0.51165214995350827</v>
      </c>
      <c r="E37" s="9">
        <f t="shared" si="14"/>
        <v>0.27850050814390848</v>
      </c>
      <c r="F37" s="9">
        <f t="shared" si="15"/>
        <v>0.20984734190258325</v>
      </c>
      <c r="G37" s="9">
        <f t="shared" si="16"/>
        <v>1.0488492799470146</v>
      </c>
      <c r="H37" s="9">
        <f t="shared" si="17"/>
        <v>1.9544528447517828</v>
      </c>
      <c r="I37" s="9">
        <f t="shared" si="18"/>
        <v>3.5906577214691255</v>
      </c>
      <c r="J37" s="9">
        <f t="shared" si="19"/>
        <v>4.7653689150097822</v>
      </c>
      <c r="K37" s="11">
        <f t="shared" si="20"/>
        <v>0.52356020942408377</v>
      </c>
      <c r="L37" s="11">
        <f t="shared" si="21"/>
        <v>0.28818443804034583</v>
      </c>
      <c r="M37" s="11">
        <f t="shared" si="22"/>
        <v>0.2178649237472767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-0.26525114457402199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0.22911696644665852</v>
      </c>
      <c r="Q37" s="11">
        <f>2*'OddsRatio_working_3-way'!K37*'OddsRatio_working_3-way'!L37*'OddsRatio_working_3-way'!M37</f>
        <v>6.5743749339069874E-2</v>
      </c>
      <c r="R37" s="11">
        <f t="shared" si="23"/>
        <v>0</v>
      </c>
      <c r="S37" s="11">
        <f t="shared" si="24"/>
        <v>-0.8637737145851232</v>
      </c>
      <c r="T37" s="11">
        <f t="shared" si="25"/>
        <v>-0.24785472441466949</v>
      </c>
      <c r="U37" s="11">
        <f>'OddsRatio_working_3-way'!S37-'OddsRatio_working_3-way'!R37^2/3</f>
        <v>-0.8637737145851232</v>
      </c>
      <c r="V37" s="11">
        <f>'OddsRatio_working_3-way'!S37*'OddsRatio_working_3-way'!R37/3-2*'OddsRatio_working_3-way'!R37^3/27-'OddsRatio_working_3-way'!T37</f>
        <v>0.24785472441466949</v>
      </c>
      <c r="W37" s="11">
        <f>'OddsRatio_working_3-way'!V37^2+4*'OddsRatio_working_3-way'!U37^3/27</f>
        <v>-3.4044467176559651E-2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0.15449630383218835</v>
      </c>
      <c r="Y37" s="11">
        <f>IF('OddsRatio_working_3-way'!W37&gt;=0,IF('OddsRatio_working_3-way'!V37+SQRT('OddsRatio_working_3-way'!W37)&gt;0,0,PI()),ACOS('OddsRatio_working_3-way'!V37/(2*'OddsRatio_working_3-way'!X37)))</f>
        <v>0.63992919696984829</v>
      </c>
      <c r="Z37" s="11">
        <f>'OddsRatio_working_3-way'!X37^(1/3)*COS('OddsRatio_working_3-way'!Y37/3)</f>
        <v>0.52442463997350741</v>
      </c>
      <c r="AA37" s="11">
        <f>'OddsRatio_working_3-way'!X37^(1/3)*COS(('OddsRatio_working_3-way'!Y37+2*PI())/3)</f>
        <v>-0.36058673936381402</v>
      </c>
      <c r="AB37" s="11">
        <f>'OddsRatio_working_3-way'!X37^(1/3)*COS(('OddsRatio_working_3-way'!Y37+4*PI())/3)</f>
        <v>-0.16383790060969303</v>
      </c>
      <c r="AC37" s="11">
        <f>'OddsRatio_working_3-way'!X37^(1/3)*SIN('OddsRatio_working_3-way'!Y37/3)</f>
        <v>0.11359299501743801</v>
      </c>
      <c r="AD37" s="11">
        <f>'OddsRatio_working_3-way'!X37^(1/3)*SIN(('OddsRatio_working_3-way'!Y37+2*PI())/3)</f>
        <v>0.39736856307884671</v>
      </c>
      <c r="AE37" s="11">
        <f>'OddsRatio_working_3-way'!X37^(1/3)*SIN(('OddsRatio_working_3-way'!Y37+4*PI())/3)</f>
        <v>-0.51096155809628463</v>
      </c>
      <c r="AF37" s="11">
        <f>-'OddsRatio_working_3-way'!U37/(3*'OddsRatio_working_3-way'!X37^(1/3))*COS(('OddsRatio_working_3-way'!Y37)/3)</f>
        <v>0.52442463997350719</v>
      </c>
      <c r="AG37" s="11">
        <f>-'OddsRatio_working_3-way'!U37/(3*'OddsRatio_working_3-way'!X37^(1/3))*COS(('OddsRatio_working_3-way'!Y37+2*PI())/3)</f>
        <v>-0.36058673936381386</v>
      </c>
      <c r="AH37" s="11">
        <f>-'OddsRatio_working_3-way'!U37/(3*'OddsRatio_working_3-way'!X37^(1/3))*COS(('OddsRatio_working_3-way'!Y37+4*PI())/3)</f>
        <v>-0.16383790060969297</v>
      </c>
      <c r="AI37" s="11">
        <f>'OddsRatio_working_3-way'!U37/(3*'OddsRatio_working_3-way'!X37^(1/3))*SIN(('OddsRatio_working_3-way'!Y37)/3)</f>
        <v>-0.11359299501743797</v>
      </c>
      <c r="AJ37" s="11">
        <f>'OddsRatio_working_3-way'!U37/(3*'OddsRatio_working_3-way'!X37^(1/3))*SIN(('OddsRatio_working_3-way'!Y37+2*PI())/3)</f>
        <v>-0.39736856307884655</v>
      </c>
      <c r="AK37" s="11">
        <f>'OddsRatio_working_3-way'!U37/(3*'OddsRatio_working_3-way'!X37^(1/3))*SIN(('OddsRatio_working_3-way'!Y37+4*PI())/3)</f>
        <v>0.51096155809628441</v>
      </c>
      <c r="AL37" s="11">
        <f>'OddsRatio_working_3-way'!Z37+'OddsRatio_working_3-way'!AF37</f>
        <v>1.0488492799470146</v>
      </c>
      <c r="AM37" s="11">
        <f>'OddsRatio_working_3-way'!AA37+'OddsRatio_working_3-way'!AG37</f>
        <v>-0.72117347872762783</v>
      </c>
      <c r="AN37" s="11">
        <f>'OddsRatio_working_3-way'!AB37+'OddsRatio_working_3-way'!AH37</f>
        <v>-0.327675801219386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1.0488492799470146</v>
      </c>
      <c r="AS37" s="11">
        <f>IF(('OddsRatio_working_3-way'!X37=0),IF(Q37&gt;0,-Q37^(1/3),(-Q37)^(1/3)),'OddsRatio_working_3-way'!AM37-'OddsRatio_working_3-way'!R37/3)</f>
        <v>-0.72117347872762783</v>
      </c>
      <c r="AT37" s="11">
        <f>IF(('OddsRatio_working_3-way'!X37=0),IF(Q37&gt;0,-Q37^(1/3),(-Q37)^(1/3)),'OddsRatio_working_3-way'!AN37-'OddsRatio_working_3-way'!R37/3)</f>
        <v>-0.327675801219386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4.49</v>
      </c>
      <c r="B38" s="4">
        <f>IF('True_Odds_Calculator_3-way'!B39="","",'True_Odds_Calculator_3-way'!B39)</f>
        <v>3.54</v>
      </c>
      <c r="C38" s="4">
        <f>IF('True_Odds_Calculator_3-way'!C39="","",'True_Odds_Calculator_3-way'!C39)</f>
        <v>1.85</v>
      </c>
      <c r="D38" s="9">
        <f t="shared" si="13"/>
        <v>0.21016543006893648</v>
      </c>
      <c r="E38" s="9">
        <f t="shared" si="14"/>
        <v>0.26772596295393547</v>
      </c>
      <c r="F38" s="9">
        <f t="shared" si="15"/>
        <v>0.52210860697712802</v>
      </c>
      <c r="G38" s="9">
        <f t="shared" si="16"/>
        <v>1.076835663593708</v>
      </c>
      <c r="H38" s="9">
        <f t="shared" si="17"/>
        <v>4.758156465942041</v>
      </c>
      <c r="I38" s="9">
        <f t="shared" si="18"/>
        <v>3.7351625855280179</v>
      </c>
      <c r="J38" s="9">
        <f t="shared" si="19"/>
        <v>1.9153103140546521</v>
      </c>
      <c r="K38" s="11">
        <f t="shared" si="20"/>
        <v>0.22271714922048996</v>
      </c>
      <c r="L38" s="11">
        <f t="shared" si="21"/>
        <v>0.2824858757062147</v>
      </c>
      <c r="M38" s="11">
        <f t="shared" si="22"/>
        <v>0.54054054054054046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-0.25624578940799547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0.23397373440784408</v>
      </c>
      <c r="Q38" s="11">
        <f>2*'OddsRatio_working_3-way'!K38*'OddsRatio_working_3-way'!L38*'OddsRatio_working_3-way'!M38</f>
        <v>6.8015620467396523E-2</v>
      </c>
      <c r="R38" s="11">
        <f t="shared" si="23"/>
        <v>0</v>
      </c>
      <c r="S38" s="11">
        <f t="shared" si="24"/>
        <v>-0.91308323523439539</v>
      </c>
      <c r="T38" s="11">
        <f t="shared" si="25"/>
        <v>-0.26543117303325442</v>
      </c>
      <c r="U38" s="11">
        <f>'OddsRatio_working_3-way'!S38-'OddsRatio_working_3-way'!R38^2/3</f>
        <v>-0.91308323523439539</v>
      </c>
      <c r="V38" s="11">
        <f>'OddsRatio_working_3-way'!S38*'OddsRatio_working_3-way'!R38/3-2*'OddsRatio_working_3-way'!R38^3/27-'OddsRatio_working_3-way'!T38</f>
        <v>0.26543117303325442</v>
      </c>
      <c r="W38" s="11">
        <f>'OddsRatio_working_3-way'!V38^2+4*'OddsRatio_working_3-way'!U38^3/27</f>
        <v>-4.2325057257739204E-2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0.16791274882773841</v>
      </c>
      <c r="Y38" s="11">
        <f>IF('OddsRatio_working_3-way'!W38&gt;=0,IF('OddsRatio_working_3-way'!V38+SQRT('OddsRatio_working_3-way'!W38)&gt;0,0,PI()),ACOS('OddsRatio_working_3-way'!V38/(2*'OddsRatio_working_3-way'!X38)))</f>
        <v>0.65936040385364292</v>
      </c>
      <c r="Z38" s="11">
        <f>'OddsRatio_working_3-way'!X38^(1/3)*COS('OddsRatio_working_3-way'!Y38/3)</f>
        <v>0.53841783179685399</v>
      </c>
      <c r="AA38" s="11">
        <f>'OddsRatio_working_3-way'!X38^(1/3)*COS(('OddsRatio_working_3-way'!Y38+2*PI())/3)</f>
        <v>-0.37337458975973253</v>
      </c>
      <c r="AB38" s="11">
        <f>'OddsRatio_working_3-way'!X38^(1/3)*COS(('OddsRatio_working_3-way'!Y38+4*PI())/3)</f>
        <v>-0.16504324203712156</v>
      </c>
      <c r="AC38" s="11">
        <f>'OddsRatio_working_3-way'!X38^(1/3)*SIN('OddsRatio_working_3-way'!Y38/3)</f>
        <v>0.1202801596882869</v>
      </c>
      <c r="AD38" s="11">
        <f>'OddsRatio_working_3-way'!X38^(1/3)*SIN(('OddsRatio_working_3-way'!Y38+2*PI())/3)</f>
        <v>0.40614344034246891</v>
      </c>
      <c r="AE38" s="11">
        <f>'OddsRatio_working_3-way'!X38^(1/3)*SIN(('OddsRatio_working_3-way'!Y38+4*PI())/3)</f>
        <v>-0.52642360003075594</v>
      </c>
      <c r="AF38" s="11">
        <f>-'OddsRatio_working_3-way'!U38/(3*'OddsRatio_working_3-way'!X38^(1/3))*COS(('OddsRatio_working_3-way'!Y38)/3)</f>
        <v>0.53841783179685387</v>
      </c>
      <c r="AG38" s="11">
        <f>-'OddsRatio_working_3-way'!U38/(3*'OddsRatio_working_3-way'!X38^(1/3))*COS(('OddsRatio_working_3-way'!Y38+2*PI())/3)</f>
        <v>-0.37337458975973248</v>
      </c>
      <c r="AH38" s="11">
        <f>-'OddsRatio_working_3-way'!U38/(3*'OddsRatio_working_3-way'!X38^(1/3))*COS(('OddsRatio_working_3-way'!Y38+4*PI())/3)</f>
        <v>-0.16504324203712153</v>
      </c>
      <c r="AI38" s="11">
        <f>'OddsRatio_working_3-way'!U38/(3*'OddsRatio_working_3-way'!X38^(1/3))*SIN(('OddsRatio_working_3-way'!Y38)/3)</f>
        <v>-0.12028015968828687</v>
      </c>
      <c r="AJ38" s="11">
        <f>'OddsRatio_working_3-way'!U38/(3*'OddsRatio_working_3-way'!X38^(1/3))*SIN(('OddsRatio_working_3-way'!Y38+2*PI())/3)</f>
        <v>-0.40614344034246885</v>
      </c>
      <c r="AK38" s="11">
        <f>'OddsRatio_working_3-way'!U38/(3*'OddsRatio_working_3-way'!X38^(1/3))*SIN(('OddsRatio_working_3-way'!Y38+4*PI())/3)</f>
        <v>0.52642360003075583</v>
      </c>
      <c r="AL38" s="11">
        <f>'OddsRatio_working_3-way'!Z38+'OddsRatio_working_3-way'!AF38</f>
        <v>1.076835663593708</v>
      </c>
      <c r="AM38" s="11">
        <f>'OddsRatio_working_3-way'!AA38+'OddsRatio_working_3-way'!AG38</f>
        <v>-0.74674917951946496</v>
      </c>
      <c r="AN38" s="11">
        <f>'OddsRatio_working_3-way'!AB38+'OddsRatio_working_3-way'!AH38</f>
        <v>-0.33008648407424312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1.076835663593708</v>
      </c>
      <c r="AS38" s="11">
        <f>IF(('OddsRatio_working_3-way'!X38=0),IF(Q38&gt;0,-Q38^(1/3),(-Q38)^(1/3)),'OddsRatio_working_3-way'!AM38-'OddsRatio_working_3-way'!R38/3)</f>
        <v>-0.74674917951946496</v>
      </c>
      <c r="AT38" s="11">
        <f>IF(('OddsRatio_working_3-way'!X38=0),IF(Q38&gt;0,-Q38^(1/3),(-Q38)^(1/3)),'OddsRatio_working_3-way'!AN38-'OddsRatio_working_3-way'!R38/3)</f>
        <v>-0.33008648407424312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3.18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2.2599999999999998</v>
      </c>
      <c r="D39" s="9">
        <f t="shared" si="13"/>
        <v>0.29966806445873984</v>
      </c>
      <c r="E39" s="9">
        <f t="shared" si="14"/>
        <v>0.27493721688491629</v>
      </c>
      <c r="F39" s="9">
        <f t="shared" si="15"/>
        <v>0.42539471865634387</v>
      </c>
      <c r="G39" s="9">
        <f t="shared" si="16"/>
        <v>1.0720300877612443</v>
      </c>
      <c r="H39" s="9">
        <f t="shared" si="17"/>
        <v>3.3370255913195122</v>
      </c>
      <c r="I39" s="9">
        <f t="shared" si="18"/>
        <v>3.6371940158926601</v>
      </c>
      <c r="J39" s="9">
        <f t="shared" si="19"/>
        <v>2.3507579105791683</v>
      </c>
      <c r="K39" s="11">
        <f t="shared" si="20"/>
        <v>0.31446540880503143</v>
      </c>
      <c r="L39" s="11">
        <f t="shared" si="21"/>
        <v>0.28901734104046245</v>
      </c>
      <c r="M39" s="11">
        <f t="shared" si="22"/>
        <v>0.44247787610619471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-0.27173807085630008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0.2372686469831814</v>
      </c>
      <c r="Q39" s="11">
        <f>2*'OddsRatio_working_3-way'!K39*'OddsRatio_working_3-way'!L39*'OddsRatio_working_3-way'!M39</f>
        <v>8.0430049824807268E-2</v>
      </c>
      <c r="R39" s="11">
        <f t="shared" si="23"/>
        <v>0</v>
      </c>
      <c r="S39" s="11">
        <f t="shared" si="24"/>
        <v>-0.87315202553510907</v>
      </c>
      <c r="T39" s="11">
        <f t="shared" si="25"/>
        <v>-0.29598373746952855</v>
      </c>
      <c r="U39" s="11">
        <f>'OddsRatio_working_3-way'!S39-'OddsRatio_working_3-way'!R39^2/3</f>
        <v>-0.87315202553510907</v>
      </c>
      <c r="V39" s="11">
        <f>'OddsRatio_working_3-way'!S39*'OddsRatio_working_3-way'!R39/3-2*'OddsRatio_working_3-way'!R39^3/27-'OddsRatio_working_3-way'!T39</f>
        <v>0.29598373746952855</v>
      </c>
      <c r="W39" s="11">
        <f>'OddsRatio_working_3-way'!V39^2+4*'OddsRatio_working_3-way'!U39^3/27</f>
        <v>-1.1013814818808185E-2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0.15701925651431975</v>
      </c>
      <c r="Y39" s="11">
        <f>IF('OddsRatio_working_3-way'!W39&gt;=0,IF('OddsRatio_working_3-way'!V39+SQRT('OddsRatio_working_3-way'!W39)&gt;0,0,PI()),ACOS('OddsRatio_working_3-way'!V39/(2*'OddsRatio_working_3-way'!X39)))</f>
        <v>0.34073958287729966</v>
      </c>
      <c r="Z39" s="11">
        <f>'OddsRatio_working_3-way'!X39^(1/3)*COS('OddsRatio_working_3-way'!Y39/3)</f>
        <v>0.53601504388062216</v>
      </c>
      <c r="AA39" s="11">
        <f>'OddsRatio_working_3-way'!X39^(1/3)*COS(('OddsRatio_working_3-way'!Y39+2*PI())/3)</f>
        <v>-0.32095949011920216</v>
      </c>
      <c r="AB39" s="11">
        <f>'OddsRatio_working_3-way'!X39^(1/3)*COS(('OddsRatio_working_3-way'!Y39+4*PI())/3)</f>
        <v>-0.2150555537614201</v>
      </c>
      <c r="AC39" s="11">
        <f>'OddsRatio_working_3-way'!X39^(1/3)*SIN('OddsRatio_working_3-way'!Y39/3)</f>
        <v>6.1143666164406529E-2</v>
      </c>
      <c r="AD39" s="11">
        <f>'OddsRatio_working_3-way'!X39^(1/3)*SIN(('OddsRatio_working_3-way'!Y39+2*PI())/3)</f>
        <v>0.43363081172904616</v>
      </c>
      <c r="AE39" s="11">
        <f>'OddsRatio_working_3-way'!X39^(1/3)*SIN(('OddsRatio_working_3-way'!Y39+4*PI())/3)</f>
        <v>-0.49477447789345264</v>
      </c>
      <c r="AF39" s="11">
        <f>-'OddsRatio_working_3-way'!U39/(3*'OddsRatio_working_3-way'!X39^(1/3))*COS(('OddsRatio_working_3-way'!Y39)/3)</f>
        <v>0.53601504388062216</v>
      </c>
      <c r="AG39" s="11">
        <f>-'OddsRatio_working_3-way'!U39/(3*'OddsRatio_working_3-way'!X39^(1/3))*COS(('OddsRatio_working_3-way'!Y39+2*PI())/3)</f>
        <v>-0.32095949011920216</v>
      </c>
      <c r="AH39" s="11">
        <f>-'OddsRatio_working_3-way'!U39/(3*'OddsRatio_working_3-way'!X39^(1/3))*COS(('OddsRatio_working_3-way'!Y39+4*PI())/3)</f>
        <v>-0.2150555537614201</v>
      </c>
      <c r="AI39" s="11">
        <f>'OddsRatio_working_3-way'!U39/(3*'OddsRatio_working_3-way'!X39^(1/3))*SIN(('OddsRatio_working_3-way'!Y39)/3)</f>
        <v>-6.1143666164406529E-2</v>
      </c>
      <c r="AJ39" s="11">
        <f>'OddsRatio_working_3-way'!U39/(3*'OddsRatio_working_3-way'!X39^(1/3))*SIN(('OddsRatio_working_3-way'!Y39+2*PI())/3)</f>
        <v>-0.43363081172904616</v>
      </c>
      <c r="AK39" s="11">
        <f>'OddsRatio_working_3-way'!U39/(3*'OddsRatio_working_3-way'!X39^(1/3))*SIN(('OddsRatio_working_3-way'!Y39+4*PI())/3)</f>
        <v>0.49477447789345264</v>
      </c>
      <c r="AL39" s="11">
        <f>'OddsRatio_working_3-way'!Z39+'OddsRatio_working_3-way'!AF39</f>
        <v>1.0720300877612443</v>
      </c>
      <c r="AM39" s="11">
        <f>'OddsRatio_working_3-way'!AA39+'OddsRatio_working_3-way'!AG39</f>
        <v>-0.64191898023840432</v>
      </c>
      <c r="AN39" s="11">
        <f>'OddsRatio_working_3-way'!AB39+'OddsRatio_working_3-way'!AH39</f>
        <v>-0.43011110752284021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1.0720300877612443</v>
      </c>
      <c r="AS39" s="11">
        <f>IF(('OddsRatio_working_3-way'!X39=0),IF(Q39&gt;0,-Q39^(1/3),(-Q39)^(1/3)),'OddsRatio_working_3-way'!AM39-'OddsRatio_working_3-way'!R39/3)</f>
        <v>-0.64191898023840432</v>
      </c>
      <c r="AT39" s="11">
        <f>IF(('OddsRatio_working_3-way'!X39=0),IF(Q39&gt;0,-Q39^(1/3),(-Q39)^(1/3)),'OddsRatio_working_3-way'!AN39-'OddsRatio_working_3-way'!R39/3)</f>
        <v>-0.43011110752284021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3.13</v>
      </c>
      <c r="B40" s="4">
        <f>IF('True_Odds_Calculator_3-way'!B41="","",'True_Odds_Calculator_3-way'!B41)</f>
        <v>3.53</v>
      </c>
      <c r="C40" s="4">
        <f>IF('True_Odds_Calculator_3-way'!C41="","",'True_Odds_Calculator_3-way'!C41)</f>
        <v>2.2599999999999998</v>
      </c>
      <c r="D40" s="9">
        <f t="shared" si="13"/>
        <v>0.30477604076046438</v>
      </c>
      <c r="E40" s="9">
        <f t="shared" si="14"/>
        <v>0.2695800734387428</v>
      </c>
      <c r="F40" s="9">
        <f t="shared" si="15"/>
        <v>0.42564388580079271</v>
      </c>
      <c r="G40" s="9">
        <f t="shared" si="16"/>
        <v>1.070937939152556</v>
      </c>
      <c r="H40" s="9">
        <f t="shared" si="17"/>
        <v>3.2810978103949444</v>
      </c>
      <c r="I40" s="9">
        <f t="shared" si="18"/>
        <v>3.7094729860559665</v>
      </c>
      <c r="J40" s="9">
        <f t="shared" si="19"/>
        <v>2.3493818033322205</v>
      </c>
      <c r="K40" s="11">
        <f t="shared" si="20"/>
        <v>0.31948881789137379</v>
      </c>
      <c r="L40" s="11">
        <f t="shared" si="21"/>
        <v>0.28328611898016998</v>
      </c>
      <c r="M40" s="11">
        <f t="shared" si="22"/>
        <v>0.44247787610619471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-0.27192127482838346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0.23707962118841447</v>
      </c>
      <c r="Q40" s="11">
        <f>2*'OddsRatio_working_3-way'!K40*'OddsRatio_working_3-way'!L40*'OddsRatio_working_3-way'!M40</f>
        <v>8.0094466617707596E-2</v>
      </c>
      <c r="R40" s="11">
        <f t="shared" si="23"/>
        <v>0</v>
      </c>
      <c r="S40" s="11">
        <f t="shared" si="24"/>
        <v>-0.87186859997637745</v>
      </c>
      <c r="T40" s="11">
        <f t="shared" si="25"/>
        <v>-0.29455020269472215</v>
      </c>
      <c r="U40" s="11">
        <f>'OddsRatio_working_3-way'!S40-'OddsRatio_working_3-way'!R40^2/3</f>
        <v>-0.87186859997637745</v>
      </c>
      <c r="V40" s="11">
        <f>'OddsRatio_working_3-way'!S40*'OddsRatio_working_3-way'!R40/3-2*'OddsRatio_working_3-way'!R40^3/27-'OddsRatio_working_3-way'!T40</f>
        <v>0.29455020269472215</v>
      </c>
      <c r="W40" s="11">
        <f>'OddsRatio_working_3-way'!V40^2+4*'OddsRatio_working_3-way'!U40^3/27</f>
        <v>-1.1426126201951756E-2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0.15667318541270364</v>
      </c>
      <c r="Y40" s="11">
        <f>IF('OddsRatio_working_3-way'!W40&gt;=0,IF('OddsRatio_working_3-way'!V40+SQRT('OddsRatio_working_3-way'!W40)&gt;0,0,PI()),ACOS('OddsRatio_working_3-way'!V40/(2*'OddsRatio_working_3-way'!X40)))</f>
        <v>0.34812285809217669</v>
      </c>
      <c r="Z40" s="11">
        <f>'OddsRatio_working_3-way'!X40^(1/3)*COS('OddsRatio_working_3-way'!Y40/3)</f>
        <v>0.53546896957627788</v>
      </c>
      <c r="AA40" s="11">
        <f>'OddsRatio_working_3-way'!X40^(1/3)*COS(('OddsRatio_working_3-way'!Y40+2*PI())/3)</f>
        <v>-0.32178896619147568</v>
      </c>
      <c r="AB40" s="11">
        <f>'OddsRatio_working_3-way'!X40^(1/3)*COS(('OddsRatio_working_3-way'!Y40+4*PI())/3)</f>
        <v>-0.21368000338480211</v>
      </c>
      <c r="AC40" s="11">
        <f>'OddsRatio_working_3-way'!X40^(1/3)*SIN('OddsRatio_working_3-way'!Y40/3)</f>
        <v>6.241673877824417E-2</v>
      </c>
      <c r="AD40" s="11">
        <f>'OddsRatio_working_3-way'!X40^(1/3)*SIN(('OddsRatio_working_3-way'!Y40+2*PI())/3)</f>
        <v>0.4325213612022113</v>
      </c>
      <c r="AE40" s="11">
        <f>'OddsRatio_working_3-way'!X40^(1/3)*SIN(('OddsRatio_working_3-way'!Y40+4*PI())/3)</f>
        <v>-0.49493809998045551</v>
      </c>
      <c r="AF40" s="11">
        <f>-'OddsRatio_working_3-way'!U40/(3*'OddsRatio_working_3-way'!X40^(1/3))*COS(('OddsRatio_working_3-way'!Y40)/3)</f>
        <v>0.53546896957627799</v>
      </c>
      <c r="AG40" s="11">
        <f>-'OddsRatio_working_3-way'!U40/(3*'OddsRatio_working_3-way'!X40^(1/3))*COS(('OddsRatio_working_3-way'!Y40+2*PI())/3)</f>
        <v>-0.32178896619147579</v>
      </c>
      <c r="AH40" s="11">
        <f>-'OddsRatio_working_3-way'!U40/(3*'OddsRatio_working_3-way'!X40^(1/3))*COS(('OddsRatio_working_3-way'!Y40+4*PI())/3)</f>
        <v>-0.21368000338480214</v>
      </c>
      <c r="AI40" s="11">
        <f>'OddsRatio_working_3-way'!U40/(3*'OddsRatio_working_3-way'!X40^(1/3))*SIN(('OddsRatio_working_3-way'!Y40)/3)</f>
        <v>-6.2416738778244177E-2</v>
      </c>
      <c r="AJ40" s="11">
        <f>'OddsRatio_working_3-way'!U40/(3*'OddsRatio_working_3-way'!X40^(1/3))*SIN(('OddsRatio_working_3-way'!Y40+2*PI())/3)</f>
        <v>-0.43252136120221135</v>
      </c>
      <c r="AK40" s="11">
        <f>'OddsRatio_working_3-way'!U40/(3*'OddsRatio_working_3-way'!X40^(1/3))*SIN(('OddsRatio_working_3-way'!Y40+4*PI())/3)</f>
        <v>0.49493809998045563</v>
      </c>
      <c r="AL40" s="11">
        <f>'OddsRatio_working_3-way'!Z40+'OddsRatio_working_3-way'!AF40</f>
        <v>1.070937939152556</v>
      </c>
      <c r="AM40" s="11">
        <f>'OddsRatio_working_3-way'!AA40+'OddsRatio_working_3-way'!AG40</f>
        <v>-0.64357793238295147</v>
      </c>
      <c r="AN40" s="11">
        <f>'OddsRatio_working_3-way'!AB40+'OddsRatio_working_3-way'!AH40</f>
        <v>-0.42736000676960428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1.070937939152556</v>
      </c>
      <c r="AS40" s="11">
        <f>IF(('OddsRatio_working_3-way'!X40=0),IF(Q40&gt;0,-Q40^(1/3),(-Q40)^(1/3)),'OddsRatio_working_3-way'!AM40-'OddsRatio_working_3-way'!R40/3)</f>
        <v>-0.64357793238295147</v>
      </c>
      <c r="AT40" s="11">
        <f>IF(('OddsRatio_working_3-way'!X40=0),IF(Q40&gt;0,-Q40^(1/3),(-Q40)^(1/3)),'OddsRatio_working_3-way'!AN40-'OddsRatio_working_3-way'!R40/3)</f>
        <v>-0.42736000676960428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2.46</v>
      </c>
      <c r="B41" s="4">
        <f>IF('True_Odds_Calculator_3-way'!B42="","",'True_Odds_Calculator_3-way'!B42)</f>
        <v>3.43</v>
      </c>
      <c r="C41" s="4">
        <f>IF('True_Odds_Calculator_3-way'!C42="","",'True_Odds_Calculator_3-way'!C42)</f>
        <v>2.89</v>
      </c>
      <c r="D41" s="9">
        <f t="shared" si="13"/>
        <v>0.39067410601714275</v>
      </c>
      <c r="E41" s="9">
        <f t="shared" si="14"/>
        <v>0.27809428077311038</v>
      </c>
      <c r="F41" s="9">
        <f t="shared" si="15"/>
        <v>0.33123161320974709</v>
      </c>
      <c r="G41" s="9">
        <f t="shared" si="16"/>
        <v>1.0682727529161384</v>
      </c>
      <c r="H41" s="9">
        <f t="shared" si="17"/>
        <v>2.5596782192575622</v>
      </c>
      <c r="I41" s="9">
        <f t="shared" si="18"/>
        <v>3.5959027895862161</v>
      </c>
      <c r="J41" s="9">
        <f t="shared" si="19"/>
        <v>3.0190355030115019</v>
      </c>
      <c r="K41" s="11">
        <f t="shared" si="20"/>
        <v>0.4065040650406504</v>
      </c>
      <c r="L41" s="11">
        <f t="shared" si="21"/>
        <v>0.29154518950437314</v>
      </c>
      <c r="M41" s="11">
        <f t="shared" si="22"/>
        <v>0.34602076124567471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-0.27497541340783105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0.2370286093531489</v>
      </c>
      <c r="Q41" s="11">
        <f>2*'OddsRatio_working_3-way'!K41*'OddsRatio_working_3-way'!L41*'OddsRatio_working_3-way'!M41</f>
        <v>8.2016819845380229E-2</v>
      </c>
      <c r="R41" s="11">
        <f t="shared" si="23"/>
        <v>0</v>
      </c>
      <c r="S41" s="11">
        <f t="shared" si="24"/>
        <v>-0.86199928355630406</v>
      </c>
      <c r="T41" s="11">
        <f t="shared" si="25"/>
        <v>-0.29826964828937852</v>
      </c>
      <c r="U41" s="11">
        <f>'OddsRatio_working_3-way'!S41-'OddsRatio_working_3-way'!R41^2/3</f>
        <v>-0.86199928355630406</v>
      </c>
      <c r="V41" s="11">
        <f>'OddsRatio_working_3-way'!S41*'OddsRatio_working_3-way'!R41/3-2*'OddsRatio_working_3-way'!R41^3/27-'OddsRatio_working_3-way'!T41</f>
        <v>0.29826964828937852</v>
      </c>
      <c r="W41" s="11">
        <f>'OddsRatio_working_3-way'!V41^2+4*'OddsRatio_working_3-way'!U41^3/27</f>
        <v>-5.9244511247020792E-3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0.15402048095575765</v>
      </c>
      <c r="Y41" s="11">
        <f>IF('OddsRatio_working_3-way'!W41&gt;=0,IF('OddsRatio_working_3-way'!V41+SQRT('OddsRatio_working_3-way'!W41)&gt;0,0,PI()),ACOS('OddsRatio_working_3-way'!V41/(2*'OddsRatio_working_3-way'!X41)))</f>
        <v>0.25254686918743463</v>
      </c>
      <c r="Z41" s="11">
        <f>'OddsRatio_working_3-way'!X41^(1/3)*COS('OddsRatio_working_3-way'!Y41/3)</f>
        <v>0.53413637645806922</v>
      </c>
      <c r="AA41" s="11">
        <f>'OddsRatio_working_3-way'!X41^(1/3)*COS(('OddsRatio_working_3-way'!Y41+2*PI())/3)</f>
        <v>-0.30610111531961881</v>
      </c>
      <c r="AB41" s="11">
        <f>'OddsRatio_working_3-way'!X41^(1/3)*COS(('OddsRatio_working_3-way'!Y41+4*PI())/3)</f>
        <v>-0.22803526113845049</v>
      </c>
      <c r="AC41" s="11">
        <f>'OddsRatio_working_3-way'!X41^(1/3)*SIN('OddsRatio_working_3-way'!Y41/3)</f>
        <v>4.5071341926015786E-2</v>
      </c>
      <c r="AD41" s="11">
        <f>'OddsRatio_working_3-way'!X41^(1/3)*SIN(('OddsRatio_working_3-way'!Y41+2*PI())/3)</f>
        <v>0.44004000013504846</v>
      </c>
      <c r="AE41" s="11">
        <f>'OddsRatio_working_3-way'!X41^(1/3)*SIN(('OddsRatio_working_3-way'!Y41+4*PI())/3)</f>
        <v>-0.4851113420610641</v>
      </c>
      <c r="AF41" s="11">
        <f>-'OddsRatio_working_3-way'!U41/(3*'OddsRatio_working_3-way'!X41^(1/3))*COS(('OddsRatio_working_3-way'!Y41)/3)</f>
        <v>0.53413637645806922</v>
      </c>
      <c r="AG41" s="11">
        <f>-'OddsRatio_working_3-way'!U41/(3*'OddsRatio_working_3-way'!X41^(1/3))*COS(('OddsRatio_working_3-way'!Y41+2*PI())/3)</f>
        <v>-0.30610111531961881</v>
      </c>
      <c r="AH41" s="11">
        <f>-'OddsRatio_working_3-way'!U41/(3*'OddsRatio_working_3-way'!X41^(1/3))*COS(('OddsRatio_working_3-way'!Y41+4*PI())/3)</f>
        <v>-0.22803526113845049</v>
      </c>
      <c r="AI41" s="11">
        <f>'OddsRatio_working_3-way'!U41/(3*'OddsRatio_working_3-way'!X41^(1/3))*SIN(('OddsRatio_working_3-way'!Y41)/3)</f>
        <v>-4.5071341926015786E-2</v>
      </c>
      <c r="AJ41" s="11">
        <f>'OddsRatio_working_3-way'!U41/(3*'OddsRatio_working_3-way'!X41^(1/3))*SIN(('OddsRatio_working_3-way'!Y41+2*PI())/3)</f>
        <v>-0.44004000013504846</v>
      </c>
      <c r="AK41" s="11">
        <f>'OddsRatio_working_3-way'!U41/(3*'OddsRatio_working_3-way'!X41^(1/3))*SIN(('OddsRatio_working_3-way'!Y41+4*PI())/3)</f>
        <v>0.4851113420610641</v>
      </c>
      <c r="AL41" s="11">
        <f>'OddsRatio_working_3-way'!Z41+'OddsRatio_working_3-way'!AF41</f>
        <v>1.0682727529161384</v>
      </c>
      <c r="AM41" s="11">
        <f>'OddsRatio_working_3-way'!AA41+'OddsRatio_working_3-way'!AG41</f>
        <v>-0.61220223063923762</v>
      </c>
      <c r="AN41" s="11">
        <f>'OddsRatio_working_3-way'!AB41+'OddsRatio_working_3-way'!AH41</f>
        <v>-0.45607052227690098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1.0682727529161384</v>
      </c>
      <c r="AS41" s="11">
        <f>IF(('OddsRatio_working_3-way'!X41=0),IF(Q41&gt;0,-Q41^(1/3),(-Q41)^(1/3)),'OddsRatio_working_3-way'!AM41-'OddsRatio_working_3-way'!R41/3)</f>
        <v>-0.61220223063923762</v>
      </c>
      <c r="AT41" s="11">
        <f>IF(('OddsRatio_working_3-way'!X41=0),IF(Q41&gt;0,-Q41^(1/3),(-Q41)^(1/3)),'OddsRatio_working_3-way'!AN41-'OddsRatio_working_3-way'!R41/3)</f>
        <v>-0.45607052227690098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3.14</v>
      </c>
      <c r="B42" s="4">
        <f>IF('True_Odds_Calculator_3-way'!B43="","",'True_Odds_Calculator_3-way'!B43)</f>
        <v>3.59</v>
      </c>
      <c r="C42" s="4">
        <f>IF('True_Odds_Calculator_3-way'!C43="","",'True_Odds_Calculator_3-way'!C43)</f>
        <v>2.23</v>
      </c>
      <c r="D42" s="9">
        <f t="shared" si="13"/>
        <v>0.30368073119168876</v>
      </c>
      <c r="E42" s="9">
        <f t="shared" si="14"/>
        <v>0.26489430422722826</v>
      </c>
      <c r="F42" s="9">
        <f t="shared" si="15"/>
        <v>0.43142496458108309</v>
      </c>
      <c r="G42" s="9">
        <f t="shared" si="16"/>
        <v>1.0714635552110372</v>
      </c>
      <c r="H42" s="9">
        <f t="shared" si="17"/>
        <v>3.2929320081516202</v>
      </c>
      <c r="I42" s="9">
        <f t="shared" si="18"/>
        <v>3.7750906079965869</v>
      </c>
      <c r="J42" s="9">
        <f t="shared" si="19"/>
        <v>2.3179001729095754</v>
      </c>
      <c r="K42" s="11">
        <f t="shared" si="20"/>
        <v>0.31847133757961782</v>
      </c>
      <c r="L42" s="11">
        <f t="shared" si="21"/>
        <v>0.2785515320334262</v>
      </c>
      <c r="M42" s="11">
        <f t="shared" si="22"/>
        <v>0.44843049327354262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-0.27120000248230791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0.23709221829128274</v>
      </c>
      <c r="Q42" s="11">
        <f>2*'OddsRatio_working_3-way'!K42*'OddsRatio_working_3-way'!L42*'OddsRatio_working_3-way'!M42</f>
        <v>7.9561147077611666E-2</v>
      </c>
      <c r="R42" s="11">
        <f t="shared" si="23"/>
        <v>0</v>
      </c>
      <c r="S42" s="11">
        <f t="shared" si="24"/>
        <v>-0.87423383525503384</v>
      </c>
      <c r="T42" s="11">
        <f t="shared" si="25"/>
        <v>-0.29336705881041408</v>
      </c>
      <c r="U42" s="11">
        <f>'OddsRatio_working_3-way'!S42-'OddsRatio_working_3-way'!R42^2/3</f>
        <v>-0.87423383525503384</v>
      </c>
      <c r="V42" s="11">
        <f>'OddsRatio_working_3-way'!S42*'OddsRatio_working_3-way'!R42/3-2*'OddsRatio_working_3-way'!R42^3/27-'OddsRatio_working_3-way'!T42</f>
        <v>0.29336705881041408</v>
      </c>
      <c r="W42" s="11">
        <f>'OddsRatio_working_3-way'!V42^2+4*'OddsRatio_working_3-way'!U42^3/27</f>
        <v>-1.2922973367705398E-2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0.15731116025474667</v>
      </c>
      <c r="Y42" s="11">
        <f>IF('OddsRatio_working_3-way'!W42&gt;=0,IF('OddsRatio_working_3-way'!V42+SQRT('OddsRatio_working_3-way'!W42)&gt;0,0,PI()),ACOS('OddsRatio_working_3-way'!V42/(2*'OddsRatio_working_3-way'!X42)))</f>
        <v>0.36968286993679111</v>
      </c>
      <c r="Z42" s="11">
        <f>'OddsRatio_working_3-way'!X42^(1/3)*COS('OddsRatio_working_3-way'!Y42/3)</f>
        <v>0.5357317776055186</v>
      </c>
      <c r="AA42" s="11">
        <f>'OddsRatio_working_3-way'!X42^(1/3)*COS(('OddsRatio_working_3-way'!Y42+2*PI())/3)</f>
        <v>-0.32532940471922417</v>
      </c>
      <c r="AB42" s="11">
        <f>'OddsRatio_working_3-way'!X42^(1/3)*COS(('OddsRatio_working_3-way'!Y42+4*PI())/3)</f>
        <v>-0.21040237288629454</v>
      </c>
      <c r="AC42" s="11">
        <f>'OddsRatio_working_3-way'!X42^(1/3)*SIN('OddsRatio_working_3-way'!Y42/3)</f>
        <v>6.635315276590667E-2</v>
      </c>
      <c r="AD42" s="11">
        <f>'OddsRatio_working_3-way'!X42^(1/3)*SIN(('OddsRatio_working_3-way'!Y42+2*PI())/3)</f>
        <v>0.43078075263802101</v>
      </c>
      <c r="AE42" s="11">
        <f>'OddsRatio_working_3-way'!X42^(1/3)*SIN(('OddsRatio_working_3-way'!Y42+4*PI())/3)</f>
        <v>-0.49713390540392766</v>
      </c>
      <c r="AF42" s="11">
        <f>-'OddsRatio_working_3-way'!U42/(3*'OddsRatio_working_3-way'!X42^(1/3))*COS(('OddsRatio_working_3-way'!Y42)/3)</f>
        <v>0.5357317776055186</v>
      </c>
      <c r="AG42" s="11">
        <f>-'OddsRatio_working_3-way'!U42/(3*'OddsRatio_working_3-way'!X42^(1/3))*COS(('OddsRatio_working_3-way'!Y42+2*PI())/3)</f>
        <v>-0.32532940471922417</v>
      </c>
      <c r="AH42" s="11">
        <f>-'OddsRatio_working_3-way'!U42/(3*'OddsRatio_working_3-way'!X42^(1/3))*COS(('OddsRatio_working_3-way'!Y42+4*PI())/3)</f>
        <v>-0.21040237288629454</v>
      </c>
      <c r="AI42" s="11">
        <f>'OddsRatio_working_3-way'!U42/(3*'OddsRatio_working_3-way'!X42^(1/3))*SIN(('OddsRatio_working_3-way'!Y42)/3)</f>
        <v>-6.635315276590667E-2</v>
      </c>
      <c r="AJ42" s="11">
        <f>'OddsRatio_working_3-way'!U42/(3*'OddsRatio_working_3-way'!X42^(1/3))*SIN(('OddsRatio_working_3-way'!Y42+2*PI())/3)</f>
        <v>-0.43078075263802101</v>
      </c>
      <c r="AK42" s="11">
        <f>'OddsRatio_working_3-way'!U42/(3*'OddsRatio_working_3-way'!X42^(1/3))*SIN(('OddsRatio_working_3-way'!Y42+4*PI())/3)</f>
        <v>0.49713390540392766</v>
      </c>
      <c r="AL42" s="11">
        <f>'OddsRatio_working_3-way'!Z42+'OddsRatio_working_3-way'!AF42</f>
        <v>1.0714635552110372</v>
      </c>
      <c r="AM42" s="11">
        <f>'OddsRatio_working_3-way'!AA42+'OddsRatio_working_3-way'!AG42</f>
        <v>-0.65065880943844834</v>
      </c>
      <c r="AN42" s="11">
        <f>'OddsRatio_working_3-way'!AB42+'OddsRatio_working_3-way'!AH42</f>
        <v>-0.42080474577258908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1.0714635552110372</v>
      </c>
      <c r="AS42" s="11">
        <f>IF(('OddsRatio_working_3-way'!X42=0),IF(Q42&gt;0,-Q42^(1/3),(-Q42)^(1/3)),'OddsRatio_working_3-way'!AM42-'OddsRatio_working_3-way'!R42/3)</f>
        <v>-0.65065880943844834</v>
      </c>
      <c r="AT42" s="11">
        <f>IF(('OddsRatio_working_3-way'!X42=0),IF(Q42&gt;0,-Q42^(1/3),(-Q42)^(1/3)),'OddsRatio_working_3-way'!AN42-'OddsRatio_working_3-way'!R42/3)</f>
        <v>-0.42080474577258908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2.1</v>
      </c>
      <c r="B43" s="4">
        <f>IF('True_Odds_Calculator_3-way'!B44="","",'True_Odds_Calculator_3-way'!B44)</f>
        <v>3.45</v>
      </c>
      <c r="C43" s="4">
        <f>IF('True_Odds_Calculator_3-way'!C44="","",'True_Odds_Calculator_3-way'!C44)</f>
        <v>3.58</v>
      </c>
      <c r="D43" s="9">
        <f t="shared" si="13"/>
        <v>0.45881054405834865</v>
      </c>
      <c r="E43" s="9">
        <f t="shared" si="14"/>
        <v>0.27569649783140643</v>
      </c>
      <c r="F43" s="9">
        <f t="shared" si="15"/>
        <v>0.26549295811024493</v>
      </c>
      <c r="G43" s="9">
        <f t="shared" si="16"/>
        <v>1.0723171489054575</v>
      </c>
      <c r="H43" s="9">
        <f t="shared" si="17"/>
        <v>2.1795488637960037</v>
      </c>
      <c r="I43" s="9">
        <f t="shared" si="18"/>
        <v>3.6271770148183702</v>
      </c>
      <c r="J43" s="9">
        <f t="shared" si="19"/>
        <v>3.7665782441760802</v>
      </c>
      <c r="K43" s="11">
        <f t="shared" si="20"/>
        <v>0.47619047619047616</v>
      </c>
      <c r="L43" s="11">
        <f t="shared" si="21"/>
        <v>0.28985507246376813</v>
      </c>
      <c r="M43" s="11">
        <f t="shared" si="22"/>
        <v>0.27932960893854747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-0.26807545947696543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0.23634099417436794</v>
      </c>
      <c r="Q43" s="11">
        <f>2*'OddsRatio_working_3-way'!K43*'OddsRatio_working_3-way'!L43*'OddsRatio_working_3-way'!M43</f>
        <v>7.7109622895389224E-2</v>
      </c>
      <c r="R43" s="11">
        <f t="shared" si="23"/>
        <v>0</v>
      </c>
      <c r="S43" s="11">
        <f t="shared" si="24"/>
        <v>-0.88162114740187814</v>
      </c>
      <c r="T43" s="11">
        <f t="shared" si="25"/>
        <v>-0.28764148365477266</v>
      </c>
      <c r="U43" s="11">
        <f>'OddsRatio_working_3-way'!S43-'OddsRatio_working_3-way'!R43^2/3</f>
        <v>-0.88162114740187814</v>
      </c>
      <c r="V43" s="11">
        <f>'OddsRatio_working_3-way'!S43*'OddsRatio_working_3-way'!R43/3-2*'OddsRatio_working_3-way'!R43^3/27-'OddsRatio_working_3-way'!T43</f>
        <v>0.28764148365477266</v>
      </c>
      <c r="W43" s="11">
        <f>'OddsRatio_working_3-way'!V43^2+4*'OddsRatio_working_3-way'!U43^3/27</f>
        <v>-1.8780183123622451E-2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0.1593092952739586</v>
      </c>
      <c r="Y43" s="11">
        <f>IF('OddsRatio_working_3-way'!W43&gt;=0,IF('OddsRatio_working_3-way'!V43+SQRT('OddsRatio_working_3-way'!W43)&gt;0,0,PI()),ACOS('OddsRatio_working_3-way'!V43/(2*'OddsRatio_working_3-way'!X43)))</f>
        <v>0.44461380712359699</v>
      </c>
      <c r="Z43" s="11">
        <f>'OddsRatio_working_3-way'!X43^(1/3)*COS('OddsRatio_working_3-way'!Y43/3)</f>
        <v>0.53615857445272874</v>
      </c>
      <c r="AA43" s="11">
        <f>'OddsRatio_working_3-way'!X43^(1/3)*COS(('OddsRatio_working_3-way'!Y43+2*PI())/3)</f>
        <v>-0.33740297820630893</v>
      </c>
      <c r="AB43" s="11">
        <f>'OddsRatio_working_3-way'!X43^(1/3)*COS(('OddsRatio_working_3-way'!Y43+4*PI())/3)</f>
        <v>-0.19875559624641995</v>
      </c>
      <c r="AC43" s="11">
        <f>'OddsRatio_working_3-way'!X43^(1/3)*SIN('OddsRatio_working_3-way'!Y43/3)</f>
        <v>8.0048103296978992E-2</v>
      </c>
      <c r="AD43" s="11">
        <f>'OddsRatio_working_3-way'!X43^(1/3)*SIN(('OddsRatio_working_3-way'!Y43+2*PI())/3)</f>
        <v>0.42430289428442403</v>
      </c>
      <c r="AE43" s="11">
        <f>'OddsRatio_working_3-way'!X43^(1/3)*SIN(('OddsRatio_working_3-way'!Y43+4*PI())/3)</f>
        <v>-0.50435099758140278</v>
      </c>
      <c r="AF43" s="11">
        <f>-'OddsRatio_working_3-way'!U43/(3*'OddsRatio_working_3-way'!X43^(1/3))*COS(('OddsRatio_working_3-way'!Y43)/3)</f>
        <v>0.53615857445272874</v>
      </c>
      <c r="AG43" s="11">
        <f>-'OddsRatio_working_3-way'!U43/(3*'OddsRatio_working_3-way'!X43^(1/3))*COS(('OddsRatio_working_3-way'!Y43+2*PI())/3)</f>
        <v>-0.33740297820630893</v>
      </c>
      <c r="AH43" s="11">
        <f>-'OddsRatio_working_3-way'!U43/(3*'OddsRatio_working_3-way'!X43^(1/3))*COS(('OddsRatio_working_3-way'!Y43+4*PI())/3)</f>
        <v>-0.19875559624641995</v>
      </c>
      <c r="AI43" s="11">
        <f>'OddsRatio_working_3-way'!U43/(3*'OddsRatio_working_3-way'!X43^(1/3))*SIN(('OddsRatio_working_3-way'!Y43)/3)</f>
        <v>-8.0048103296978992E-2</v>
      </c>
      <c r="AJ43" s="11">
        <f>'OddsRatio_working_3-way'!U43/(3*'OddsRatio_working_3-way'!X43^(1/3))*SIN(('OddsRatio_working_3-way'!Y43+2*PI())/3)</f>
        <v>-0.42430289428442403</v>
      </c>
      <c r="AK43" s="11">
        <f>'OddsRatio_working_3-way'!U43/(3*'OddsRatio_working_3-way'!X43^(1/3))*SIN(('OddsRatio_working_3-way'!Y43+4*PI())/3)</f>
        <v>0.50435099758140278</v>
      </c>
      <c r="AL43" s="11">
        <f>'OddsRatio_working_3-way'!Z43+'OddsRatio_working_3-way'!AF43</f>
        <v>1.0723171489054575</v>
      </c>
      <c r="AM43" s="11">
        <f>'OddsRatio_working_3-way'!AA43+'OddsRatio_working_3-way'!AG43</f>
        <v>-0.67480595641261787</v>
      </c>
      <c r="AN43" s="11">
        <f>'OddsRatio_working_3-way'!AB43+'OddsRatio_working_3-way'!AH43</f>
        <v>-0.39751119249283989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1.0723171489054575</v>
      </c>
      <c r="AS43" s="11">
        <f>IF(('OddsRatio_working_3-way'!X43=0),IF(Q43&gt;0,-Q43^(1/3),(-Q43)^(1/3)),'OddsRatio_working_3-way'!AM43-'OddsRatio_working_3-way'!R43/3)</f>
        <v>-0.67480595641261787</v>
      </c>
      <c r="AT43" s="11">
        <f>IF(('OddsRatio_working_3-way'!X43=0),IF(Q43&gt;0,-Q43^(1/3),(-Q43)^(1/3)),'OddsRatio_working_3-way'!AN43-'OddsRatio_working_3-way'!R43/3)</f>
        <v>-0.39751119249283989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2.58</v>
      </c>
      <c r="B44" s="4">
        <f>IF('True_Odds_Calculator_3-way'!B45="","",'True_Odds_Calculator_3-way'!B45)</f>
        <v>3.53</v>
      </c>
      <c r="C44" s="4">
        <f>IF('True_Odds_Calculator_3-way'!C45="","",'True_Odds_Calculator_3-way'!C45)</f>
        <v>2.68</v>
      </c>
      <c r="D44" s="9">
        <f t="shared" si="13"/>
        <v>0.37206534875247183</v>
      </c>
      <c r="E44" s="9">
        <f t="shared" si="14"/>
        <v>0.27009097612415328</v>
      </c>
      <c r="F44" s="9">
        <f t="shared" si="15"/>
        <v>0.357843675123375</v>
      </c>
      <c r="G44" s="9">
        <f t="shared" si="16"/>
        <v>1.0681644925898799</v>
      </c>
      <c r="H44" s="9">
        <f t="shared" si="17"/>
        <v>2.6876998982920108</v>
      </c>
      <c r="I44" s="9">
        <f t="shared" si="18"/>
        <v>3.702456166252396</v>
      </c>
      <c r="J44" s="9">
        <f t="shared" si="19"/>
        <v>2.7945163475509984</v>
      </c>
      <c r="K44" s="11">
        <f t="shared" si="20"/>
        <v>0.38759689922480617</v>
      </c>
      <c r="L44" s="11">
        <f t="shared" si="21"/>
        <v>0.28328611898016998</v>
      </c>
      <c r="M44" s="11">
        <f t="shared" si="22"/>
        <v>0.37313432835820892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-0.2751425034390601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0.23721893857676496</v>
      </c>
      <c r="Q44" s="11">
        <f>2*'OddsRatio_working_3-way'!K44*'OddsRatio_working_3-way'!L44*'OddsRatio_working_3-way'!M44</f>
        <v>8.1940911425480129E-2</v>
      </c>
      <c r="R44" s="11">
        <f t="shared" si="23"/>
        <v>0</v>
      </c>
      <c r="S44" s="11">
        <f t="shared" si="24"/>
        <v>-0.86216755176579019</v>
      </c>
      <c r="T44" s="11">
        <f t="shared" si="25"/>
        <v>-0.29781262582583429</v>
      </c>
      <c r="U44" s="11">
        <f>'OddsRatio_working_3-way'!S44-'OddsRatio_working_3-way'!R44^2/3</f>
        <v>-0.86216755176579019</v>
      </c>
      <c r="V44" s="11">
        <f>'OddsRatio_working_3-way'!S44*'OddsRatio_working_3-way'!R44/3-2*'OddsRatio_working_3-way'!R44^3/27-'OddsRatio_working_3-way'!T44</f>
        <v>0.29781262582583429</v>
      </c>
      <c r="W44" s="11">
        <f>'OddsRatio_working_3-way'!V44^2+4*'OddsRatio_working_3-way'!U44^3/27</f>
        <v>-6.2524540625435165E-3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0.15406558194793371</v>
      </c>
      <c r="Y44" s="11">
        <f>IF('OddsRatio_working_3-way'!W44&gt;=0,IF('OddsRatio_working_3-way'!V44+SQRT('OddsRatio_working_3-way'!W44)&gt;0,0,PI()),ACOS('OddsRatio_working_3-way'!V44/(2*'OddsRatio_working_3-way'!X44)))</f>
        <v>0.25952292876239147</v>
      </c>
      <c r="Z44" s="11">
        <f>'OddsRatio_working_3-way'!X44^(1/3)*COS('OddsRatio_working_3-way'!Y44/3)</f>
        <v>0.53408224629493994</v>
      </c>
      <c r="AA44" s="11">
        <f>'OddsRatio_working_3-way'!X44^(1/3)*COS(('OddsRatio_working_3-way'!Y44+2*PI())/3)</f>
        <v>-0.3071535100854329</v>
      </c>
      <c r="AB44" s="11">
        <f>'OddsRatio_working_3-way'!X44^(1/3)*COS(('OddsRatio_working_3-way'!Y44+4*PI())/3)</f>
        <v>-0.22692873620950721</v>
      </c>
      <c r="AC44" s="11">
        <f>'OddsRatio_working_3-way'!X44^(1/3)*SIN('OddsRatio_working_3-way'!Y44/3)</f>
        <v>4.6317794792942471E-2</v>
      </c>
      <c r="AD44" s="11">
        <f>'OddsRatio_working_3-way'!X44^(1/3)*SIN(('OddsRatio_working_3-way'!Y44+2*PI())/3)</f>
        <v>0.43936989560520406</v>
      </c>
      <c r="AE44" s="11">
        <f>'OddsRatio_working_3-way'!X44^(1/3)*SIN(('OddsRatio_working_3-way'!Y44+4*PI())/3)</f>
        <v>-0.48568769039814663</v>
      </c>
      <c r="AF44" s="11">
        <f>-'OddsRatio_working_3-way'!U44/(3*'OddsRatio_working_3-way'!X44^(1/3))*COS(('OddsRatio_working_3-way'!Y44)/3)</f>
        <v>0.53408224629493994</v>
      </c>
      <c r="AG44" s="11">
        <f>-'OddsRatio_working_3-way'!U44/(3*'OddsRatio_working_3-way'!X44^(1/3))*COS(('OddsRatio_working_3-way'!Y44+2*PI())/3)</f>
        <v>-0.3071535100854329</v>
      </c>
      <c r="AH44" s="11">
        <f>-'OddsRatio_working_3-way'!U44/(3*'OddsRatio_working_3-way'!X44^(1/3))*COS(('OddsRatio_working_3-way'!Y44+4*PI())/3)</f>
        <v>-0.22692873620950721</v>
      </c>
      <c r="AI44" s="11">
        <f>'OddsRatio_working_3-way'!U44/(3*'OddsRatio_working_3-way'!X44^(1/3))*SIN(('OddsRatio_working_3-way'!Y44)/3)</f>
        <v>-4.6317794792942471E-2</v>
      </c>
      <c r="AJ44" s="11">
        <f>'OddsRatio_working_3-way'!U44/(3*'OddsRatio_working_3-way'!X44^(1/3))*SIN(('OddsRatio_working_3-way'!Y44+2*PI())/3)</f>
        <v>-0.43936989560520406</v>
      </c>
      <c r="AK44" s="11">
        <f>'OddsRatio_working_3-way'!U44/(3*'OddsRatio_working_3-way'!X44^(1/3))*SIN(('OddsRatio_working_3-way'!Y44+4*PI())/3)</f>
        <v>0.48568769039814663</v>
      </c>
      <c r="AL44" s="11">
        <f>'OddsRatio_working_3-way'!Z44+'OddsRatio_working_3-way'!AF44</f>
        <v>1.0681644925898799</v>
      </c>
      <c r="AM44" s="11">
        <f>'OddsRatio_working_3-way'!AA44+'OddsRatio_working_3-way'!AG44</f>
        <v>-0.6143070201708658</v>
      </c>
      <c r="AN44" s="11">
        <f>'OddsRatio_working_3-way'!AB44+'OddsRatio_working_3-way'!AH44</f>
        <v>-0.45385747241901442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1.0681644925898799</v>
      </c>
      <c r="AS44" s="11">
        <f>IF(('OddsRatio_working_3-way'!X44=0),IF(Q44&gt;0,-Q44^(1/3),(-Q44)^(1/3)),'OddsRatio_working_3-way'!AM44-'OddsRatio_working_3-way'!R44/3)</f>
        <v>-0.6143070201708658</v>
      </c>
      <c r="AT44" s="11">
        <f>IF(('OddsRatio_working_3-way'!X44=0),IF(Q44&gt;0,-Q44^(1/3),(-Q44)^(1/3)),'OddsRatio_working_3-way'!AN44-'OddsRatio_working_3-way'!R44/3)</f>
        <v>-0.45385747241901442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4.83</v>
      </c>
      <c r="B45" s="4">
        <f>IF('True_Odds_Calculator_3-way'!B46="","",'True_Odds_Calculator_3-way'!B46)</f>
        <v>3.74</v>
      </c>
      <c r="C45" s="4">
        <f>IF('True_Odds_Calculator_3-way'!C46="","",'True_Odds_Calculator_3-way'!C46)</f>
        <v>1.75</v>
      </c>
      <c r="D45" s="9">
        <f t="shared" si="13"/>
        <v>0.19475465319805593</v>
      </c>
      <c r="E45" s="9">
        <f t="shared" si="14"/>
        <v>0.25265546354758667</v>
      </c>
      <c r="F45" s="9">
        <f t="shared" si="15"/>
        <v>0.55258988325435732</v>
      </c>
      <c r="G45" s="9">
        <f t="shared" si="16"/>
        <v>1.0795471296258472</v>
      </c>
      <c r="H45" s="9">
        <f t="shared" si="17"/>
        <v>5.1346655064669955</v>
      </c>
      <c r="I45" s="9">
        <f t="shared" si="18"/>
        <v>3.9579591351748222</v>
      </c>
      <c r="J45" s="9">
        <f t="shared" si="19"/>
        <v>1.8096603472193855</v>
      </c>
      <c r="K45" s="11">
        <f t="shared" si="20"/>
        <v>0.20703933747412007</v>
      </c>
      <c r="L45" s="11">
        <f t="shared" si="21"/>
        <v>0.26737967914438499</v>
      </c>
      <c r="M45" s="11">
        <f t="shared" si="22"/>
        <v>0.5714285714285714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-0.24897389785953905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0.23155507262193414</v>
      </c>
      <c r="Q45" s="11">
        <f>2*'OddsRatio_working_3-way'!K45*'OddsRatio_working_3-way'!L45*'OddsRatio_working_3-way'!M45</f>
        <v>6.3266413284681453E-2</v>
      </c>
      <c r="R45" s="11">
        <f t="shared" si="23"/>
        <v>0</v>
      </c>
      <c r="S45" s="11">
        <f t="shared" si="24"/>
        <v>-0.93003754454841725</v>
      </c>
      <c r="T45" s="11">
        <f t="shared" si="25"/>
        <v>-0.25410861872907575</v>
      </c>
      <c r="U45" s="11">
        <f>'OddsRatio_working_3-way'!S45-'OddsRatio_working_3-way'!R45^2/3</f>
        <v>-0.93003754454841725</v>
      </c>
      <c r="V45" s="11">
        <f>'OddsRatio_working_3-way'!S45*'OddsRatio_working_3-way'!R45/3-2*'OddsRatio_working_3-way'!R45^3/27-'OddsRatio_working_3-way'!T45</f>
        <v>0.25410861872907575</v>
      </c>
      <c r="W45" s="11">
        <f>'OddsRatio_working_3-way'!V45^2+4*'OddsRatio_working_3-way'!U45^3/27</f>
        <v>-5.4607242594652466E-2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0.17261114731315244</v>
      </c>
      <c r="Y45" s="11">
        <f>IF('OddsRatio_working_3-way'!W45&gt;=0,IF('OddsRatio_working_3-way'!V45+SQRT('OddsRatio_working_3-way'!W45)&gt;0,0,PI()),ACOS('OddsRatio_working_3-way'!V45/(2*'OddsRatio_working_3-way'!X45)))</f>
        <v>0.74354666520271362</v>
      </c>
      <c r="Z45" s="11">
        <f>'OddsRatio_working_3-way'!X45^(1/3)*COS('OddsRatio_working_3-way'!Y45/3)</f>
        <v>0.53977356481292371</v>
      </c>
      <c r="AA45" s="11">
        <f>'OddsRatio_working_3-way'!X45^(1/3)*COS(('OddsRatio_working_3-way'!Y45+2*PI())/3)</f>
        <v>-0.38817778030556521</v>
      </c>
      <c r="AB45" s="11">
        <f>'OddsRatio_working_3-way'!X45^(1/3)*COS(('OddsRatio_working_3-way'!Y45+4*PI())/3)</f>
        <v>-0.15159578450735844</v>
      </c>
      <c r="AC45" s="11">
        <f>'OddsRatio_working_3-way'!X45^(1/3)*SIN('OddsRatio_working_3-way'!Y45/3)</f>
        <v>0.13659067895951355</v>
      </c>
      <c r="AD45" s="11">
        <f>'OddsRatio_working_3-way'!X45^(1/3)*SIN(('OddsRatio_working_3-way'!Y45+2*PI())/3)</f>
        <v>0.39916227993952141</v>
      </c>
      <c r="AE45" s="11">
        <f>'OddsRatio_working_3-way'!X45^(1/3)*SIN(('OddsRatio_working_3-way'!Y45+4*PI())/3)</f>
        <v>-0.53575295889903496</v>
      </c>
      <c r="AF45" s="11">
        <f>-'OddsRatio_working_3-way'!U45/(3*'OddsRatio_working_3-way'!X45^(1/3))*COS(('OddsRatio_working_3-way'!Y45)/3)</f>
        <v>0.5397735648129236</v>
      </c>
      <c r="AG45" s="11">
        <f>-'OddsRatio_working_3-way'!U45/(3*'OddsRatio_working_3-way'!X45^(1/3))*COS(('OddsRatio_working_3-way'!Y45+2*PI())/3)</f>
        <v>-0.3881777803055651</v>
      </c>
      <c r="AH45" s="11">
        <f>-'OddsRatio_working_3-way'!U45/(3*'OddsRatio_working_3-way'!X45^(1/3))*COS(('OddsRatio_working_3-way'!Y45+4*PI())/3)</f>
        <v>-0.15159578450735842</v>
      </c>
      <c r="AI45" s="11">
        <f>'OddsRatio_working_3-way'!U45/(3*'OddsRatio_working_3-way'!X45^(1/3))*SIN(('OddsRatio_working_3-way'!Y45)/3)</f>
        <v>-0.13659067895951355</v>
      </c>
      <c r="AJ45" s="11">
        <f>'OddsRatio_working_3-way'!U45/(3*'OddsRatio_working_3-way'!X45^(1/3))*SIN(('OddsRatio_working_3-way'!Y45+2*PI())/3)</f>
        <v>-0.39916227993952136</v>
      </c>
      <c r="AK45" s="11">
        <f>'OddsRatio_working_3-way'!U45/(3*'OddsRatio_working_3-way'!X45^(1/3))*SIN(('OddsRatio_working_3-way'!Y45+4*PI())/3)</f>
        <v>0.53575295889903485</v>
      </c>
      <c r="AL45" s="11">
        <f>'OddsRatio_working_3-way'!Z45+'OddsRatio_working_3-way'!AF45</f>
        <v>1.0795471296258472</v>
      </c>
      <c r="AM45" s="11">
        <f>'OddsRatio_working_3-way'!AA45+'OddsRatio_working_3-way'!AG45</f>
        <v>-0.77635556061113031</v>
      </c>
      <c r="AN45" s="11">
        <f>'OddsRatio_working_3-way'!AB45+'OddsRatio_working_3-way'!AH45</f>
        <v>-0.30319156901471689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1.0795471296258472</v>
      </c>
      <c r="AS45" s="11">
        <f>IF(('OddsRatio_working_3-way'!X45=0),IF(Q45&gt;0,-Q45^(1/3),(-Q45)^(1/3)),'OddsRatio_working_3-way'!AM45-'OddsRatio_working_3-way'!R45/3)</f>
        <v>-0.77635556061113031</v>
      </c>
      <c r="AT45" s="11">
        <f>IF(('OddsRatio_working_3-way'!X45=0),IF(Q45&gt;0,-Q45^(1/3),(-Q45)^(1/3)),'OddsRatio_working_3-way'!AN45-'OddsRatio_working_3-way'!R45/3)</f>
        <v>-0.30319156901471689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4.13</v>
      </c>
      <c r="B46" s="4">
        <f>IF('True_Odds_Calculator_3-way'!B47="","",'True_Odds_Calculator_3-way'!B47)</f>
        <v>3.44</v>
      </c>
      <c r="C46" s="4">
        <f>IF('True_Odds_Calculator_3-way'!C47="","",'True_Odds_Calculator_3-way'!C47)</f>
        <v>1.95</v>
      </c>
      <c r="D46" s="9">
        <f t="shared" si="13"/>
        <v>0.22914600619952102</v>
      </c>
      <c r="E46" s="9">
        <f t="shared" si="14"/>
        <v>0.27605713150765071</v>
      </c>
      <c r="F46" s="9">
        <f t="shared" si="15"/>
        <v>0.49479686229282838</v>
      </c>
      <c r="G46" s="9">
        <f t="shared" si="16"/>
        <v>1.0747699047031185</v>
      </c>
      <c r="H46" s="9">
        <f t="shared" si="17"/>
        <v>4.3640298017207613</v>
      </c>
      <c r="I46" s="9">
        <f t="shared" si="18"/>
        <v>3.622438567475609</v>
      </c>
      <c r="J46" s="9">
        <f t="shared" si="19"/>
        <v>2.021031409467962</v>
      </c>
      <c r="K46" s="11">
        <f t="shared" si="20"/>
        <v>0.24213075060532688</v>
      </c>
      <c r="L46" s="11">
        <f t="shared" si="21"/>
        <v>0.29069767441860467</v>
      </c>
      <c r="M46" s="11">
        <f t="shared" si="22"/>
        <v>0.51282051282051289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-0.26188743591187424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0.23534473672431894</v>
      </c>
      <c r="Q46" s="11">
        <f>2*'OddsRatio_working_3-way'!K46*'OddsRatio_working_3-way'!L46*'OddsRatio_working_3-way'!M46</f>
        <v>7.2191637031999684E-2</v>
      </c>
      <c r="R46" s="11">
        <f t="shared" si="23"/>
        <v>0</v>
      </c>
      <c r="S46" s="11">
        <f t="shared" si="24"/>
        <v>-0.89864844376693587</v>
      </c>
      <c r="T46" s="11">
        <f t="shared" si="25"/>
        <v>-0.27565903183034846</v>
      </c>
      <c r="U46" s="11">
        <f>'OddsRatio_working_3-way'!S46-'OddsRatio_working_3-way'!R46^2/3</f>
        <v>-0.89864844376693587</v>
      </c>
      <c r="V46" s="11">
        <f>'OddsRatio_working_3-way'!S46*'OddsRatio_working_3-way'!R46/3-2*'OddsRatio_working_3-way'!R46^3/27-'OddsRatio_working_3-way'!T46</f>
        <v>0.27565903183034846</v>
      </c>
      <c r="W46" s="11">
        <f>'OddsRatio_working_3-way'!V46^2+4*'OddsRatio_working_3-way'!U46^3/27</f>
        <v>-3.1526268242390298E-2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0.16394676733015762</v>
      </c>
      <c r="Y46" s="11">
        <f>IF('OddsRatio_working_3-way'!W46&gt;=0,IF('OddsRatio_working_3-way'!V46+SQRT('OddsRatio_working_3-way'!W46)&gt;0,0,PI()),ACOS('OddsRatio_working_3-way'!V46/(2*'OddsRatio_working_3-way'!X46)))</f>
        <v>0.57222768150221837</v>
      </c>
      <c r="Z46" s="11">
        <f>'OddsRatio_working_3-way'!X46^(1/3)*COS('OddsRatio_working_3-way'!Y46/3)</f>
        <v>0.53738495235155925</v>
      </c>
      <c r="AA46" s="11">
        <f>'OddsRatio_working_3-way'!X46^(1/3)*COS(('OddsRatio_working_3-way'!Y46+2*PI())/3)</f>
        <v>-0.3585544296450775</v>
      </c>
      <c r="AB46" s="11">
        <f>'OddsRatio_working_3-way'!X46^(1/3)*COS(('OddsRatio_working_3-way'!Y46+4*PI())/3)</f>
        <v>-0.17883052270648186</v>
      </c>
      <c r="AC46" s="11">
        <f>'OddsRatio_working_3-way'!X46^(1/3)*SIN('OddsRatio_working_3-way'!Y46/3)</f>
        <v>0.1037636460508097</v>
      </c>
      <c r="AD46" s="11">
        <f>'OddsRatio_working_3-way'!X46^(1/3)*SIN(('OddsRatio_working_3-way'!Y46+2*PI())/3)</f>
        <v>0.41350719732253566</v>
      </c>
      <c r="AE46" s="11">
        <f>'OddsRatio_working_3-way'!X46^(1/3)*SIN(('OddsRatio_working_3-way'!Y46+4*PI())/3)</f>
        <v>-0.51727084337334517</v>
      </c>
      <c r="AF46" s="11">
        <f>-'OddsRatio_working_3-way'!U46/(3*'OddsRatio_working_3-way'!X46^(1/3))*COS(('OddsRatio_working_3-way'!Y46)/3)</f>
        <v>0.53738495235155925</v>
      </c>
      <c r="AG46" s="11">
        <f>-'OddsRatio_working_3-way'!U46/(3*'OddsRatio_working_3-way'!X46^(1/3))*COS(('OddsRatio_working_3-way'!Y46+2*PI())/3)</f>
        <v>-0.3585544296450775</v>
      </c>
      <c r="AH46" s="11">
        <f>-'OddsRatio_working_3-way'!U46/(3*'OddsRatio_working_3-way'!X46^(1/3))*COS(('OddsRatio_working_3-way'!Y46+4*PI())/3)</f>
        <v>-0.17883052270648186</v>
      </c>
      <c r="AI46" s="11">
        <f>'OddsRatio_working_3-way'!U46/(3*'OddsRatio_working_3-way'!X46^(1/3))*SIN(('OddsRatio_working_3-way'!Y46)/3)</f>
        <v>-0.1037636460508097</v>
      </c>
      <c r="AJ46" s="11">
        <f>'OddsRatio_working_3-way'!U46/(3*'OddsRatio_working_3-way'!X46^(1/3))*SIN(('OddsRatio_working_3-way'!Y46+2*PI())/3)</f>
        <v>-0.41350719732253566</v>
      </c>
      <c r="AK46" s="11">
        <f>'OddsRatio_working_3-way'!U46/(3*'OddsRatio_working_3-way'!X46^(1/3))*SIN(('OddsRatio_working_3-way'!Y46+4*PI())/3)</f>
        <v>0.51727084337334517</v>
      </c>
      <c r="AL46" s="11">
        <f>'OddsRatio_working_3-way'!Z46+'OddsRatio_working_3-way'!AF46</f>
        <v>1.0747699047031185</v>
      </c>
      <c r="AM46" s="11">
        <f>'OddsRatio_working_3-way'!AA46+'OddsRatio_working_3-way'!AG46</f>
        <v>-0.717108859290155</v>
      </c>
      <c r="AN46" s="11">
        <f>'OddsRatio_working_3-way'!AB46+'OddsRatio_working_3-way'!AH46</f>
        <v>-0.35766104541296373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1.0747699047031185</v>
      </c>
      <c r="AS46" s="11">
        <f>IF(('OddsRatio_working_3-way'!X46=0),IF(Q46&gt;0,-Q46^(1/3),(-Q46)^(1/3)),'OddsRatio_working_3-way'!AM46-'OddsRatio_working_3-way'!R46/3)</f>
        <v>-0.717108859290155</v>
      </c>
      <c r="AT46" s="11">
        <f>IF(('OddsRatio_working_3-way'!X46=0),IF(Q46&gt;0,-Q46^(1/3),(-Q46)^(1/3)),'OddsRatio_working_3-way'!AN46-'OddsRatio_working_3-way'!R46/3)</f>
        <v>-0.35766104541296373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2.5099999999999998</v>
      </c>
      <c r="B47" s="4">
        <f>IF('True_Odds_Calculator_3-way'!B48="","",'True_Odds_Calculator_3-way'!B48)</f>
        <v>3.6</v>
      </c>
      <c r="C47" s="4">
        <f>IF('True_Odds_Calculator_3-way'!C48="","",'True_Odds_Calculator_3-way'!C48)</f>
        <v>2.72</v>
      </c>
      <c r="D47" s="9">
        <f t="shared" si="13"/>
        <v>0.38274403531414336</v>
      </c>
      <c r="E47" s="9">
        <f t="shared" si="14"/>
        <v>0.26477052867437917</v>
      </c>
      <c r="F47" s="9">
        <f t="shared" si="15"/>
        <v>0.35248543601147736</v>
      </c>
      <c r="G47" s="9">
        <f t="shared" si="16"/>
        <v>1.0680213062619202</v>
      </c>
      <c r="H47" s="9">
        <f t="shared" si="17"/>
        <v>2.6127121724554998</v>
      </c>
      <c r="I47" s="9">
        <f t="shared" si="18"/>
        <v>3.7768553962809919</v>
      </c>
      <c r="J47" s="9">
        <f t="shared" si="19"/>
        <v>2.836996646770503</v>
      </c>
      <c r="K47" s="11">
        <f t="shared" si="20"/>
        <v>0.39840637450199207</v>
      </c>
      <c r="L47" s="11">
        <f t="shared" si="21"/>
        <v>0.27777777777777779</v>
      </c>
      <c r="M47" s="11">
        <f t="shared" si="22"/>
        <v>0.36764705882352938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-0.27474741556649207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0.23720477566856754</v>
      </c>
      <c r="Q47" s="11">
        <f>2*'OddsRatio_working_3-way'!K47*'OddsRatio_working_3-way'!L47*'OddsRatio_working_3-way'!M47</f>
        <v>8.1373851001223865E-2</v>
      </c>
      <c r="R47" s="11">
        <f t="shared" si="23"/>
        <v>0</v>
      </c>
      <c r="S47" s="11">
        <f t="shared" si="24"/>
        <v>-0.86335580329111861</v>
      </c>
      <c r="T47" s="11">
        <f t="shared" si="25"/>
        <v>-0.29617694795578686</v>
      </c>
      <c r="U47" s="11">
        <f>'OddsRatio_working_3-way'!S47-'OddsRatio_working_3-way'!R47^2/3</f>
        <v>-0.86335580329111861</v>
      </c>
      <c r="V47" s="11">
        <f>'OddsRatio_working_3-way'!S47*'OddsRatio_working_3-way'!R47/3-2*'OddsRatio_working_3-way'!R47^3/27-'OddsRatio_working_3-way'!T47</f>
        <v>0.29617694795578686</v>
      </c>
      <c r="W47" s="11">
        <f>'OddsRatio_working_3-way'!V47^2+4*'OddsRatio_working_3-way'!U47^3/27</f>
        <v>-7.6171338086336166E-3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0.15438419471325301</v>
      </c>
      <c r="Y47" s="11">
        <f>IF('OddsRatio_working_3-way'!W47&gt;=0,IF('OddsRatio_working_3-way'!V47+SQRT('OddsRatio_working_3-way'!W47)&gt;0,0,PI()),ACOS('OddsRatio_working_3-way'!V47/(2*'OddsRatio_working_3-way'!X47)))</f>
        <v>0.28656512032532677</v>
      </c>
      <c r="Z47" s="11">
        <f>'OddsRatio_working_3-way'!X47^(1/3)*COS('OddsRatio_working_3-way'!Y47/3)</f>
        <v>0.53401065313096008</v>
      </c>
      <c r="AA47" s="11">
        <f>'OddsRatio_working_3-way'!X47^(1/3)*COS(('OddsRatio_working_3-way'!Y47+2*PI())/3)</f>
        <v>-0.3113157946262407</v>
      </c>
      <c r="AB47" s="11">
        <f>'OddsRatio_working_3-way'!X47^(1/3)*COS(('OddsRatio_working_3-way'!Y47+4*PI())/3)</f>
        <v>-0.22269485850471951</v>
      </c>
      <c r="AC47" s="11">
        <f>'OddsRatio_working_3-way'!X47^(1/3)*SIN('OddsRatio_working_3-way'!Y47/3)</f>
        <v>5.1165321325596883E-2</v>
      </c>
      <c r="AD47" s="11">
        <f>'OddsRatio_working_3-way'!X47^(1/3)*SIN(('OddsRatio_working_3-way'!Y47+2*PI())/3)</f>
        <v>0.43688413084013306</v>
      </c>
      <c r="AE47" s="11">
        <f>'OddsRatio_working_3-way'!X47^(1/3)*SIN(('OddsRatio_working_3-way'!Y47+4*PI())/3)</f>
        <v>-0.48804945216572998</v>
      </c>
      <c r="AF47" s="11">
        <f>-'OddsRatio_working_3-way'!U47/(3*'OddsRatio_working_3-way'!X47^(1/3))*COS(('OddsRatio_working_3-way'!Y47)/3)</f>
        <v>0.53401065313096019</v>
      </c>
      <c r="AG47" s="11">
        <f>-'OddsRatio_working_3-way'!U47/(3*'OddsRatio_working_3-way'!X47^(1/3))*COS(('OddsRatio_working_3-way'!Y47+2*PI())/3)</f>
        <v>-0.31131579462624082</v>
      </c>
      <c r="AH47" s="11">
        <f>-'OddsRatio_working_3-way'!U47/(3*'OddsRatio_working_3-way'!X47^(1/3))*COS(('OddsRatio_working_3-way'!Y47+4*PI())/3)</f>
        <v>-0.22269485850471957</v>
      </c>
      <c r="AI47" s="11">
        <f>'OddsRatio_working_3-way'!U47/(3*'OddsRatio_working_3-way'!X47^(1/3))*SIN(('OddsRatio_working_3-way'!Y47)/3)</f>
        <v>-5.1165321325596896E-2</v>
      </c>
      <c r="AJ47" s="11">
        <f>'OddsRatio_working_3-way'!U47/(3*'OddsRatio_working_3-way'!X47^(1/3))*SIN(('OddsRatio_working_3-way'!Y47+2*PI())/3)</f>
        <v>-0.43688413084013311</v>
      </c>
      <c r="AK47" s="11">
        <f>'OddsRatio_working_3-way'!U47/(3*'OddsRatio_working_3-way'!X47^(1/3))*SIN(('OddsRatio_working_3-way'!Y47+4*PI())/3)</f>
        <v>0.48804945216573009</v>
      </c>
      <c r="AL47" s="11">
        <f>'OddsRatio_working_3-way'!Z47+'OddsRatio_working_3-way'!AF47</f>
        <v>1.0680213062619202</v>
      </c>
      <c r="AM47" s="11">
        <f>'OddsRatio_working_3-way'!AA47+'OddsRatio_working_3-way'!AG47</f>
        <v>-0.62263158925248152</v>
      </c>
      <c r="AN47" s="11">
        <f>'OddsRatio_working_3-way'!AB47+'OddsRatio_working_3-way'!AH47</f>
        <v>-0.44538971700943908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1.0680213062619202</v>
      </c>
      <c r="AS47" s="11">
        <f>IF(('OddsRatio_working_3-way'!X47=0),IF(Q47&gt;0,-Q47^(1/3),(-Q47)^(1/3)),'OddsRatio_working_3-way'!AM47-'OddsRatio_working_3-way'!R47/3)</f>
        <v>-0.62263158925248152</v>
      </c>
      <c r="AT47" s="11">
        <f>IF(('OddsRatio_working_3-way'!X47=0),IF(Q47&gt;0,-Q47^(1/3),(-Q47)^(1/3)),'OddsRatio_working_3-way'!AN47-'OddsRatio_working_3-way'!R47/3)</f>
        <v>-0.44538971700943908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1.54</v>
      </c>
      <c r="B48" s="4">
        <f>IF('True_Odds_Calculator_3-way'!B49="","",'True_Odds_Calculator_3-way'!B49)</f>
        <v>4.3</v>
      </c>
      <c r="C48" s="4">
        <f>IF('True_Odds_Calculator_3-way'!C49="","",'True_Odds_Calculator_3-way'!C49)</f>
        <v>5.97</v>
      </c>
      <c r="D48" s="9">
        <f t="shared" si="13"/>
        <v>0.62824226302358954</v>
      </c>
      <c r="E48" s="9">
        <f t="shared" si="14"/>
        <v>0.21662815919435491</v>
      </c>
      <c r="F48" s="9">
        <f t="shared" si="15"/>
        <v>0.15512957778205569</v>
      </c>
      <c r="G48" s="9">
        <f t="shared" si="16"/>
        <v>1.0958197087007651</v>
      </c>
      <c r="H48" s="9">
        <f t="shared" si="17"/>
        <v>1.5917426426984131</v>
      </c>
      <c r="I48" s="9">
        <f t="shared" si="18"/>
        <v>4.6162050387125246</v>
      </c>
      <c r="J48" s="9">
        <f t="shared" si="19"/>
        <v>6.4462239522428009</v>
      </c>
      <c r="K48" s="11">
        <f t="shared" si="20"/>
        <v>0.64935064935064934</v>
      </c>
      <c r="L48" s="11">
        <f t="shared" si="21"/>
        <v>0.23255813953488372</v>
      </c>
      <c r="M48" s="11">
        <f t="shared" si="22"/>
        <v>0.16750418760469013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-0.2240271123057147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0.22284987810288731</v>
      </c>
      <c r="Q48" s="11">
        <f>2*'OddsRatio_working_3-way'!K48*'OddsRatio_working_3-way'!L48*'OddsRatio_working_3-way'!M48</f>
        <v>5.0590210693050482E-2</v>
      </c>
      <c r="R48" s="11">
        <f t="shared" si="23"/>
        <v>0</v>
      </c>
      <c r="S48" s="11">
        <f t="shared" si="24"/>
        <v>-0.9947451262005248</v>
      </c>
      <c r="T48" s="11">
        <f t="shared" si="25"/>
        <v>-0.22582182206595347</v>
      </c>
      <c r="U48" s="11">
        <f>'OddsRatio_working_3-way'!S48-'OddsRatio_working_3-way'!R48^2/3</f>
        <v>-0.9947451262005248</v>
      </c>
      <c r="V48" s="11">
        <f>'OddsRatio_working_3-way'!S48*'OddsRatio_working_3-way'!R48/3-2*'OddsRatio_working_3-way'!R48^3/27-'OddsRatio_working_3-way'!T48</f>
        <v>0.22582182206595347</v>
      </c>
      <c r="W48" s="11">
        <f>'OddsRatio_working_3-way'!V48^2+4*'OddsRatio_working_3-way'!U48^3/27</f>
        <v>-9.4829404618222937E-2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0.19093513292438488</v>
      </c>
      <c r="Y48" s="11">
        <f>IF('OddsRatio_working_3-way'!W48&gt;=0,IF('OddsRatio_working_3-way'!V48+SQRT('OddsRatio_working_3-way'!W48)&gt;0,0,PI()),ACOS('OddsRatio_working_3-way'!V48/(2*'OddsRatio_working_3-way'!X48)))</f>
        <v>0.93805521197821395</v>
      </c>
      <c r="Z48" s="11">
        <f>'OddsRatio_working_3-way'!X48^(1/3)*COS('OddsRatio_working_3-way'!Y48/3)</f>
        <v>0.54790985435038253</v>
      </c>
      <c r="AA48" s="11">
        <f>'OddsRatio_working_3-way'!X48^(1/3)*COS(('OddsRatio_working_3-way'!Y48+2*PI())/3)</f>
        <v>-0.42735758419076619</v>
      </c>
      <c r="AB48" s="11">
        <f>'OddsRatio_working_3-way'!X48^(1/3)*COS(('OddsRatio_working_3-way'!Y48+4*PI())/3)</f>
        <v>-0.1205522701596165</v>
      </c>
      <c r="AC48" s="11">
        <f>'OddsRatio_working_3-way'!X48^(1/3)*SIN('OddsRatio_working_3-way'!Y48/3)</f>
        <v>0.17713413064469213</v>
      </c>
      <c r="AD48" s="11">
        <f>'OddsRatio_working_3-way'!X48^(1/3)*SIN(('OddsRatio_working_3-way'!Y48+2*PI())/3)</f>
        <v>0.38593678752891702</v>
      </c>
      <c r="AE48" s="11">
        <f>'OddsRatio_working_3-way'!X48^(1/3)*SIN(('OddsRatio_working_3-way'!Y48+4*PI())/3)</f>
        <v>-0.56307091817360899</v>
      </c>
      <c r="AF48" s="11">
        <f>-'OddsRatio_working_3-way'!U48/(3*'OddsRatio_working_3-way'!X48^(1/3))*COS(('OddsRatio_working_3-way'!Y48)/3)</f>
        <v>0.54790985435038253</v>
      </c>
      <c r="AG48" s="11">
        <f>-'OddsRatio_working_3-way'!U48/(3*'OddsRatio_working_3-way'!X48^(1/3))*COS(('OddsRatio_working_3-way'!Y48+2*PI())/3)</f>
        <v>-0.42735758419076619</v>
      </c>
      <c r="AH48" s="11">
        <f>-'OddsRatio_working_3-way'!U48/(3*'OddsRatio_working_3-way'!X48^(1/3))*COS(('OddsRatio_working_3-way'!Y48+4*PI())/3)</f>
        <v>-0.1205522701596165</v>
      </c>
      <c r="AI48" s="11">
        <f>'OddsRatio_working_3-way'!U48/(3*'OddsRatio_working_3-way'!X48^(1/3))*SIN(('OddsRatio_working_3-way'!Y48)/3)</f>
        <v>-0.17713413064469213</v>
      </c>
      <c r="AJ48" s="11">
        <f>'OddsRatio_working_3-way'!U48/(3*'OddsRatio_working_3-way'!X48^(1/3))*SIN(('OddsRatio_working_3-way'!Y48+2*PI())/3)</f>
        <v>-0.38593678752891702</v>
      </c>
      <c r="AK48" s="11">
        <f>'OddsRatio_working_3-way'!U48/(3*'OddsRatio_working_3-way'!X48^(1/3))*SIN(('OddsRatio_working_3-way'!Y48+4*PI())/3)</f>
        <v>0.56307091817360899</v>
      </c>
      <c r="AL48" s="11">
        <f>'OddsRatio_working_3-way'!Z48+'OddsRatio_working_3-way'!AF48</f>
        <v>1.0958197087007651</v>
      </c>
      <c r="AM48" s="11">
        <f>'OddsRatio_working_3-way'!AA48+'OddsRatio_working_3-way'!AG48</f>
        <v>-0.85471516838153239</v>
      </c>
      <c r="AN48" s="11">
        <f>'OddsRatio_working_3-way'!AB48+'OddsRatio_working_3-way'!AH48</f>
        <v>-0.24110454031923301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1.0958197087007651</v>
      </c>
      <c r="AS48" s="11">
        <f>IF(('OddsRatio_working_3-way'!X48=0),IF(Q48&gt;0,-Q48^(1/3),(-Q48)^(1/3)),'OddsRatio_working_3-way'!AM48-'OddsRatio_working_3-way'!R48/3)</f>
        <v>-0.85471516838153239</v>
      </c>
      <c r="AT48" s="11">
        <f>IF(('OddsRatio_working_3-way'!X48=0),IF(Q48&gt;0,-Q48^(1/3),(-Q48)^(1/3)),'OddsRatio_working_3-way'!AN48-'OddsRatio_working_3-way'!R48/3)</f>
        <v>-0.24110454031923301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3.31</v>
      </c>
      <c r="B49" s="4">
        <f>IF('True_Odds_Calculator_3-way'!B50="","",'True_Odds_Calculator_3-way'!B50)</f>
        <v>3.2</v>
      </c>
      <c r="C49" s="4">
        <f>IF('True_Odds_Calculator_3-way'!C50="","",'True_Odds_Calculator_3-way'!C50)</f>
        <v>2.33</v>
      </c>
      <c r="D49" s="9">
        <f t="shared" si="13"/>
        <v>0.28839020619247596</v>
      </c>
      <c r="E49" s="9">
        <f t="shared" si="14"/>
        <v>0.29850541459881363</v>
      </c>
      <c r="F49" s="9">
        <f t="shared" si="15"/>
        <v>0.41310437920871046</v>
      </c>
      <c r="G49" s="9">
        <f t="shared" si="16"/>
        <v>1.068192265828416</v>
      </c>
      <c r="H49" s="9">
        <f t="shared" si="17"/>
        <v>3.4675241340636407</v>
      </c>
      <c r="I49" s="9">
        <f t="shared" si="18"/>
        <v>3.3500229848225151</v>
      </c>
      <c r="J49" s="9">
        <f t="shared" si="19"/>
        <v>2.4206957135517935</v>
      </c>
      <c r="K49" s="11">
        <f t="shared" si="20"/>
        <v>0.30211480362537763</v>
      </c>
      <c r="L49" s="11">
        <f t="shared" si="21"/>
        <v>0.3125</v>
      </c>
      <c r="M49" s="11">
        <f t="shared" si="22"/>
        <v>0.42918454935622319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-0.27387501134551306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0.23663498567223784</v>
      </c>
      <c r="Q49" s="11">
        <f>2*'OddsRatio_working_3-way'!K49*'OddsRatio_working_3-way'!L49*'OddsRatio_working_3-way'!M49</f>
        <v>8.1039378654875968E-2</v>
      </c>
      <c r="R49" s="11">
        <f t="shared" si="23"/>
        <v>0</v>
      </c>
      <c r="S49" s="11">
        <f t="shared" si="24"/>
        <v>-0.8640254709974462</v>
      </c>
      <c r="T49" s="11">
        <f t="shared" si="25"/>
        <v>-0.29589913390323497</v>
      </c>
      <c r="U49" s="11">
        <f>'OddsRatio_working_3-way'!S49-'OddsRatio_working_3-way'!R49^2/3</f>
        <v>-0.8640254709974462</v>
      </c>
      <c r="V49" s="11">
        <f>'OddsRatio_working_3-way'!S49*'OddsRatio_working_3-way'!R49/3-2*'OddsRatio_working_3-way'!R49^3/27-'OddsRatio_working_3-way'!T49</f>
        <v>0.29589913390323497</v>
      </c>
      <c r="W49" s="11">
        <f>'OddsRatio_working_3-way'!V49^2+4*'OddsRatio_working_3-way'!U49^3/27</f>
        <v>-8.0036414700949271E-3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0.154563853240966</v>
      </c>
      <c r="Y49" s="11">
        <f>IF('OddsRatio_working_3-way'!W49&gt;=0,IF('OddsRatio_working_3-way'!V49+SQRT('OddsRatio_working_3-way'!W49)&gt;0,0,PI()),ACOS('OddsRatio_working_3-way'!V49/(2*'OddsRatio_working_3-way'!X49)))</f>
        <v>0.29360507532213553</v>
      </c>
      <c r="Z49" s="11">
        <f>'OddsRatio_working_3-way'!X49^(1/3)*COS('OddsRatio_working_3-way'!Y49/3)</f>
        <v>0.53409613291420799</v>
      </c>
      <c r="AA49" s="11">
        <f>'OddsRatio_working_3-way'!X49^(1/3)*COS(('OddsRatio_working_3-way'!Y49+2*PI())/3)</f>
        <v>-0.31246126226986376</v>
      </c>
      <c r="AB49" s="11">
        <f>'OddsRatio_working_3-way'!X49^(1/3)*COS(('OddsRatio_working_3-way'!Y49+4*PI())/3)</f>
        <v>-0.22163487064434431</v>
      </c>
      <c r="AC49" s="11">
        <f>'OddsRatio_working_3-way'!X49^(1/3)*SIN('OddsRatio_working_3-way'!Y49/3)</f>
        <v>5.2438641654516227E-2</v>
      </c>
      <c r="AD49" s="11">
        <f>'OddsRatio_working_3-way'!X49^(1/3)*SIN(('OddsRatio_working_3-way'!Y49+2*PI())/3)</f>
        <v>0.43632149833947609</v>
      </c>
      <c r="AE49" s="11">
        <f>'OddsRatio_working_3-way'!X49^(1/3)*SIN(('OddsRatio_working_3-way'!Y49+4*PI())/3)</f>
        <v>-0.48876013999399215</v>
      </c>
      <c r="AF49" s="11">
        <f>-'OddsRatio_working_3-way'!U49/(3*'OddsRatio_working_3-way'!X49^(1/3))*COS(('OddsRatio_working_3-way'!Y49)/3)</f>
        <v>0.53409613291420799</v>
      </c>
      <c r="AG49" s="11">
        <f>-'OddsRatio_working_3-way'!U49/(3*'OddsRatio_working_3-way'!X49^(1/3))*COS(('OddsRatio_working_3-way'!Y49+2*PI())/3)</f>
        <v>-0.31246126226986376</v>
      </c>
      <c r="AH49" s="11">
        <f>-'OddsRatio_working_3-way'!U49/(3*'OddsRatio_working_3-way'!X49^(1/3))*COS(('OddsRatio_working_3-way'!Y49+4*PI())/3)</f>
        <v>-0.22163487064434431</v>
      </c>
      <c r="AI49" s="11">
        <f>'OddsRatio_working_3-way'!U49/(3*'OddsRatio_working_3-way'!X49^(1/3))*SIN(('OddsRatio_working_3-way'!Y49)/3)</f>
        <v>-5.2438641654516227E-2</v>
      </c>
      <c r="AJ49" s="11">
        <f>'OddsRatio_working_3-way'!U49/(3*'OddsRatio_working_3-way'!X49^(1/3))*SIN(('OddsRatio_working_3-way'!Y49+2*PI())/3)</f>
        <v>-0.43632149833947609</v>
      </c>
      <c r="AK49" s="11">
        <f>'OddsRatio_working_3-way'!U49/(3*'OddsRatio_working_3-way'!X49^(1/3))*SIN(('OddsRatio_working_3-way'!Y49+4*PI())/3)</f>
        <v>0.48876013999399215</v>
      </c>
      <c r="AL49" s="11">
        <f>'OddsRatio_working_3-way'!Z49+'OddsRatio_working_3-way'!AF49</f>
        <v>1.068192265828416</v>
      </c>
      <c r="AM49" s="11">
        <f>'OddsRatio_working_3-way'!AA49+'OddsRatio_working_3-way'!AG49</f>
        <v>-0.62492252453972752</v>
      </c>
      <c r="AN49" s="11">
        <f>'OddsRatio_working_3-way'!AB49+'OddsRatio_working_3-way'!AH49</f>
        <v>-0.44326974128868862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1.068192265828416</v>
      </c>
      <c r="AS49" s="11">
        <f>IF(('OddsRatio_working_3-way'!X49=0),IF(Q49&gt;0,-Q49^(1/3),(-Q49)^(1/3)),'OddsRatio_working_3-way'!AM49-'OddsRatio_working_3-way'!R49/3)</f>
        <v>-0.62492252453972752</v>
      </c>
      <c r="AT49" s="11">
        <f>IF(('OddsRatio_working_3-way'!X49=0),IF(Q49&gt;0,-Q49^(1/3),(-Q49)^(1/3)),'OddsRatio_working_3-way'!AN49-'OddsRatio_working_3-way'!R49/3)</f>
        <v>-0.44326974128868862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4.22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1.9</v>
      </c>
      <c r="D50" s="9">
        <f t="shared" si="13"/>
        <v>0.22401095595882739</v>
      </c>
      <c r="E50" s="9">
        <f t="shared" si="14"/>
        <v>0.26791513720721155</v>
      </c>
      <c r="F50" s="9">
        <f t="shared" si="15"/>
        <v>0.50807390683396103</v>
      </c>
      <c r="G50" s="9">
        <f t="shared" si="16"/>
        <v>1.0757973212367506</v>
      </c>
      <c r="H50" s="9">
        <f t="shared" si="17"/>
        <v>4.4640673743823376</v>
      </c>
      <c r="I50" s="9">
        <f t="shared" si="18"/>
        <v>3.7325251959413466</v>
      </c>
      <c r="J50" s="9">
        <f t="shared" si="19"/>
        <v>1.9682175891130753</v>
      </c>
      <c r="K50" s="11">
        <f t="shared" si="20"/>
        <v>0.23696682464454977</v>
      </c>
      <c r="L50" s="11">
        <f t="shared" si="21"/>
        <v>0.2824858757062147</v>
      </c>
      <c r="M50" s="11">
        <f t="shared" si="22"/>
        <v>0.52631578947368418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-0.25933598555791826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0.23464154804232848</v>
      </c>
      <c r="Q50" s="11">
        <f>2*'OddsRatio_working_3-way'!K50*'OddsRatio_working_3-way'!L50*'OddsRatio_working_3-way'!M50</f>
        <v>7.0462927340038575E-2</v>
      </c>
      <c r="R50" s="11">
        <f t="shared" si="23"/>
        <v>0</v>
      </c>
      <c r="S50" s="11">
        <f t="shared" si="24"/>
        <v>-0.90477820707194256</v>
      </c>
      <c r="T50" s="11">
        <f t="shared" si="25"/>
        <v>-0.27170516728887162</v>
      </c>
      <c r="U50" s="11">
        <f>'OddsRatio_working_3-way'!S50-'OddsRatio_working_3-way'!R50^2/3</f>
        <v>-0.90477820707194256</v>
      </c>
      <c r="V50" s="11">
        <f>'OddsRatio_working_3-way'!S50*'OddsRatio_working_3-way'!R50/3-2*'OddsRatio_working_3-way'!R50^3/27-'OddsRatio_working_3-way'!T50</f>
        <v>0.27170516728887162</v>
      </c>
      <c r="W50" s="11">
        <f>'OddsRatio_working_3-way'!V50^2+4*'OddsRatio_working_3-way'!U50^3/27</f>
        <v>-3.5905605281406613E-2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0.16562706844963501</v>
      </c>
      <c r="Y50" s="11">
        <f>IF('OddsRatio_working_3-way'!W50&gt;=0,IF('OddsRatio_working_3-way'!V50+SQRT('OddsRatio_working_3-way'!W50)&gt;0,0,PI()),ACOS('OddsRatio_working_3-way'!V50/(2*'OddsRatio_working_3-way'!X50)))</f>
        <v>0.60898025415958013</v>
      </c>
      <c r="Z50" s="11">
        <f>'OddsRatio_working_3-way'!X50^(1/3)*COS('OddsRatio_working_3-way'!Y50/3)</f>
        <v>0.53789866061837532</v>
      </c>
      <c r="AA50" s="11">
        <f>'OddsRatio_working_3-way'!X50^(1/3)*COS(('OddsRatio_working_3-way'!Y50+2*PI())/3)</f>
        <v>-0.36483115834090613</v>
      </c>
      <c r="AB50" s="11">
        <f>'OddsRatio_working_3-way'!X50^(1/3)*COS(('OddsRatio_working_3-way'!Y50+4*PI())/3)</f>
        <v>-0.17306750227746959</v>
      </c>
      <c r="AC50" s="11">
        <f>'OddsRatio_working_3-way'!X50^(1/3)*SIN('OddsRatio_working_3-way'!Y50/3)</f>
        <v>0.11071479844901209</v>
      </c>
      <c r="AD50" s="11">
        <f>'OddsRatio_working_3-way'!X50^(1/3)*SIN(('OddsRatio_working_3-way'!Y50+2*PI())/3)</f>
        <v>0.41047650553263115</v>
      </c>
      <c r="AE50" s="11">
        <f>'OddsRatio_working_3-way'!X50^(1/3)*SIN(('OddsRatio_working_3-way'!Y50+4*PI())/3)</f>
        <v>-0.52119130398164315</v>
      </c>
      <c r="AF50" s="11">
        <f>-'OddsRatio_working_3-way'!U50/(3*'OddsRatio_working_3-way'!X50^(1/3))*COS(('OddsRatio_working_3-way'!Y50)/3)</f>
        <v>0.53789866061837532</v>
      </c>
      <c r="AG50" s="11">
        <f>-'OddsRatio_working_3-way'!U50/(3*'OddsRatio_working_3-way'!X50^(1/3))*COS(('OddsRatio_working_3-way'!Y50+2*PI())/3)</f>
        <v>-0.36483115834090613</v>
      </c>
      <c r="AH50" s="11">
        <f>-'OddsRatio_working_3-way'!U50/(3*'OddsRatio_working_3-way'!X50^(1/3))*COS(('OddsRatio_working_3-way'!Y50+4*PI())/3)</f>
        <v>-0.17306750227746959</v>
      </c>
      <c r="AI50" s="11">
        <f>'OddsRatio_working_3-way'!U50/(3*'OddsRatio_working_3-way'!X50^(1/3))*SIN(('OddsRatio_working_3-way'!Y50)/3)</f>
        <v>-0.11071479844901209</v>
      </c>
      <c r="AJ50" s="11">
        <f>'OddsRatio_working_3-way'!U50/(3*'OddsRatio_working_3-way'!X50^(1/3))*SIN(('OddsRatio_working_3-way'!Y50+2*PI())/3)</f>
        <v>-0.41047650553263115</v>
      </c>
      <c r="AK50" s="11">
        <f>'OddsRatio_working_3-way'!U50/(3*'OddsRatio_working_3-way'!X50^(1/3))*SIN(('OddsRatio_working_3-way'!Y50+4*PI())/3)</f>
        <v>0.52119130398164315</v>
      </c>
      <c r="AL50" s="11">
        <f>'OddsRatio_working_3-way'!Z50+'OddsRatio_working_3-way'!AF50</f>
        <v>1.0757973212367506</v>
      </c>
      <c r="AM50" s="11">
        <f>'OddsRatio_working_3-way'!AA50+'OddsRatio_working_3-way'!AG50</f>
        <v>-0.72966231668181225</v>
      </c>
      <c r="AN50" s="11">
        <f>'OddsRatio_working_3-way'!AB50+'OddsRatio_working_3-way'!AH50</f>
        <v>-0.34613500455493917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1.0757973212367506</v>
      </c>
      <c r="AS50" s="11">
        <f>IF(('OddsRatio_working_3-way'!X50=0),IF(Q50&gt;0,-Q50^(1/3),(-Q50)^(1/3)),'OddsRatio_working_3-way'!AM50-'OddsRatio_working_3-way'!R50/3)</f>
        <v>-0.72966231668181225</v>
      </c>
      <c r="AT50" s="11">
        <f>IF(('OddsRatio_working_3-way'!X50=0),IF(Q50&gt;0,-Q50^(1/3),(-Q50)^(1/3)),'OddsRatio_working_3-way'!AN50-'OddsRatio_working_3-way'!R50/3)</f>
        <v>-0.34613500455493917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2.34</v>
      </c>
      <c r="B51" s="4">
        <f>IF('True_Odds_Calculator_3-way'!B52="","",'True_Odds_Calculator_3-way'!B52)</f>
        <v>3.21</v>
      </c>
      <c r="C51" s="4">
        <f>IF('True_Odds_Calculator_3-way'!C52="","",'True_Odds_Calculator_3-way'!C52)</f>
        <v>3.29</v>
      </c>
      <c r="D51" s="9">
        <f t="shared" si="13"/>
        <v>0.4116490086285261</v>
      </c>
      <c r="E51" s="9">
        <f t="shared" si="14"/>
        <v>0.29786704948117176</v>
      </c>
      <c r="F51" s="9">
        <f t="shared" si="15"/>
        <v>0.29048394189030202</v>
      </c>
      <c r="G51" s="9">
        <f t="shared" si="16"/>
        <v>1.066607461223791</v>
      </c>
      <c r="H51" s="9">
        <f t="shared" si="17"/>
        <v>2.4292539980398797</v>
      </c>
      <c r="I51" s="9">
        <f t="shared" si="18"/>
        <v>3.3572024893045787</v>
      </c>
      <c r="J51" s="9">
        <f t="shared" si="19"/>
        <v>3.4425310862024818</v>
      </c>
      <c r="K51" s="11">
        <f t="shared" si="20"/>
        <v>0.42735042735042739</v>
      </c>
      <c r="L51" s="11">
        <f t="shared" si="21"/>
        <v>0.3115264797507788</v>
      </c>
      <c r="M51" s="11">
        <f t="shared" si="22"/>
        <v>0.303951367781155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-0.27442000418735357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0.236317595633563</v>
      </c>
      <c r="Q51" s="11">
        <f>2*'OddsRatio_working_3-way'!K51*'OddsRatio_working_3-way'!L51*'OddsRatio_working_3-way'!M51</f>
        <v>8.0930683436151715E-2</v>
      </c>
      <c r="R51" s="11">
        <f t="shared" si="23"/>
        <v>0</v>
      </c>
      <c r="S51" s="11">
        <f t="shared" si="24"/>
        <v>-0.86115294813647369</v>
      </c>
      <c r="T51" s="11">
        <f t="shared" si="25"/>
        <v>-0.29491539319742255</v>
      </c>
      <c r="U51" s="11">
        <f>'OddsRatio_working_3-way'!S51-'OddsRatio_working_3-way'!R51^2/3</f>
        <v>-0.86115294813647369</v>
      </c>
      <c r="V51" s="11">
        <f>'OddsRatio_working_3-way'!S51*'OddsRatio_working_3-way'!R51/3-2*'OddsRatio_working_3-way'!R51^3/27-'OddsRatio_working_3-way'!T51</f>
        <v>0.29491539319742255</v>
      </c>
      <c r="W51" s="11">
        <f>'OddsRatio_working_3-way'!V51^2+4*'OddsRatio_working_3-way'!U51^3/27</f>
        <v>-7.6349245477245337E-3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0.15379370410757626</v>
      </c>
      <c r="Y51" s="11">
        <f>IF('OddsRatio_working_3-way'!W51&gt;=0,IF('OddsRatio_working_3-way'!V51+SQRT('OddsRatio_working_3-way'!W51)&gt;0,0,PI()),ACOS('OddsRatio_working_3-way'!V51/(2*'OddsRatio_working_3-way'!X51)))</f>
        <v>0.28804209493861666</v>
      </c>
      <c r="Z51" s="11">
        <f>'OddsRatio_working_3-way'!X51^(1/3)*COS('OddsRatio_working_3-way'!Y51/3)</f>
        <v>0.53330373061189551</v>
      </c>
      <c r="AA51" s="11">
        <f>'OddsRatio_working_3-way'!X51^(1/3)*COS(('OddsRatio_working_3-way'!Y51+2*PI())/3)</f>
        <v>-0.31113315598747565</v>
      </c>
      <c r="AB51" s="11">
        <f>'OddsRatio_working_3-way'!X51^(1/3)*COS(('OddsRatio_working_3-way'!Y51+4*PI())/3)</f>
        <v>-0.22217057462441994</v>
      </c>
      <c r="AC51" s="11">
        <f>'OddsRatio_working_3-way'!X51^(1/3)*SIN('OddsRatio_working_3-way'!Y51/3)</f>
        <v>5.1362570297764192E-2</v>
      </c>
      <c r="AD51" s="11">
        <f>'OddsRatio_working_3-way'!X51^(1/3)*SIN(('OddsRatio_working_3-way'!Y51+2*PI())/3)</f>
        <v>0.43617329349403217</v>
      </c>
      <c r="AE51" s="11">
        <f>'OddsRatio_working_3-way'!X51^(1/3)*SIN(('OddsRatio_working_3-way'!Y51+4*PI())/3)</f>
        <v>-0.48753586379179631</v>
      </c>
      <c r="AF51" s="11">
        <f>-'OddsRatio_working_3-way'!U51/(3*'OddsRatio_working_3-way'!X51^(1/3))*COS(('OddsRatio_working_3-way'!Y51)/3)</f>
        <v>0.5333037306118954</v>
      </c>
      <c r="AG51" s="11">
        <f>-'OddsRatio_working_3-way'!U51/(3*'OddsRatio_working_3-way'!X51^(1/3))*COS(('OddsRatio_working_3-way'!Y51+2*PI())/3)</f>
        <v>-0.3111331559874756</v>
      </c>
      <c r="AH51" s="11">
        <f>-'OddsRatio_working_3-way'!U51/(3*'OddsRatio_working_3-way'!X51^(1/3))*COS(('OddsRatio_working_3-way'!Y51+4*PI())/3)</f>
        <v>-0.22217057462441991</v>
      </c>
      <c r="AI51" s="11">
        <f>'OddsRatio_working_3-way'!U51/(3*'OddsRatio_working_3-way'!X51^(1/3))*SIN(('OddsRatio_working_3-way'!Y51)/3)</f>
        <v>-5.1362570297764178E-2</v>
      </c>
      <c r="AJ51" s="11">
        <f>'OddsRatio_working_3-way'!U51/(3*'OddsRatio_working_3-way'!X51^(1/3))*SIN(('OddsRatio_working_3-way'!Y51+2*PI())/3)</f>
        <v>-0.43617329349403205</v>
      </c>
      <c r="AK51" s="11">
        <f>'OddsRatio_working_3-way'!U51/(3*'OddsRatio_working_3-way'!X51^(1/3))*SIN(('OddsRatio_working_3-way'!Y51+4*PI())/3)</f>
        <v>0.48753586379179625</v>
      </c>
      <c r="AL51" s="11">
        <f>'OddsRatio_working_3-way'!Z51+'OddsRatio_working_3-way'!AF51</f>
        <v>1.066607461223791</v>
      </c>
      <c r="AM51" s="11">
        <f>'OddsRatio_working_3-way'!AA51+'OddsRatio_working_3-way'!AG51</f>
        <v>-0.62226631197495119</v>
      </c>
      <c r="AN51" s="11">
        <f>'OddsRatio_working_3-way'!AB51+'OddsRatio_working_3-way'!AH51</f>
        <v>-0.44434114924883983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1.066607461223791</v>
      </c>
      <c r="AS51" s="11">
        <f>IF(('OddsRatio_working_3-way'!X51=0),IF(Q51&gt;0,-Q51^(1/3),(-Q51)^(1/3)),'OddsRatio_working_3-way'!AM51-'OddsRatio_working_3-way'!R51/3)</f>
        <v>-0.62226631197495119</v>
      </c>
      <c r="AT51" s="11">
        <f>IF(('OddsRatio_working_3-way'!X51=0),IF(Q51&gt;0,-Q51^(1/3),(-Q51)^(1/3)),'OddsRatio_working_3-way'!AN51-'OddsRatio_working_3-way'!R51/3)</f>
        <v>-0.44434114924883983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2.27</v>
      </c>
      <c r="B52" s="4">
        <f>IF('True_Odds_Calculator_3-way'!B53="","",'True_Odds_Calculator_3-way'!B53)</f>
        <v>3.19</v>
      </c>
      <c r="C52" s="4">
        <f>IF('True_Odds_Calculator_3-way'!C53="","",'True_Odds_Calculator_3-way'!C53)</f>
        <v>3.44</v>
      </c>
      <c r="D52" s="9">
        <f t="shared" si="13"/>
        <v>0.42393424034408561</v>
      </c>
      <c r="E52" s="9">
        <f t="shared" si="14"/>
        <v>0.29911239903485931</v>
      </c>
      <c r="F52" s="9">
        <f t="shared" si="15"/>
        <v>0.27695336062105508</v>
      </c>
      <c r="G52" s="9">
        <f t="shared" si="16"/>
        <v>1.0699656766933467</v>
      </c>
      <c r="H52" s="9">
        <f t="shared" si="17"/>
        <v>2.3588564094005511</v>
      </c>
      <c r="I52" s="9">
        <f t="shared" si="18"/>
        <v>3.3432248319584286</v>
      </c>
      <c r="J52" s="9">
        <f t="shared" si="19"/>
        <v>3.6107162511317656</v>
      </c>
      <c r="K52" s="11">
        <f t="shared" si="20"/>
        <v>0.44052863436123346</v>
      </c>
      <c r="L52" s="11">
        <f t="shared" si="21"/>
        <v>0.31347962382445144</v>
      </c>
      <c r="M52" s="11">
        <f t="shared" si="22"/>
        <v>0.29069767441860467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-0.27243486088679303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0.23685198501232752</v>
      </c>
      <c r="Q52" s="11">
        <f>2*'OddsRatio_working_3-way'!K52*'OddsRatio_working_3-way'!L52*'OddsRatio_working_3-way'!M52</f>
        <v>8.0288808478755108E-2</v>
      </c>
      <c r="R52" s="11">
        <f t="shared" si="23"/>
        <v>0</v>
      </c>
      <c r="S52" s="11">
        <f t="shared" si="24"/>
        <v>-0.86938941749730203</v>
      </c>
      <c r="T52" s="11">
        <f t="shared" si="25"/>
        <v>-0.29470827711772957</v>
      </c>
      <c r="U52" s="11">
        <f>'OddsRatio_working_3-way'!S52-'OddsRatio_working_3-way'!R52^2/3</f>
        <v>-0.86938941749730203</v>
      </c>
      <c r="V52" s="11">
        <f>'OddsRatio_working_3-way'!S52*'OddsRatio_working_3-way'!R52/3-2*'OddsRatio_working_3-way'!R52^3/27-'OddsRatio_working_3-way'!T52</f>
        <v>0.29470827711772957</v>
      </c>
      <c r="W52" s="11">
        <f>'OddsRatio_working_3-way'!V52^2+4*'OddsRatio_working_3-way'!U52^3/27</f>
        <v>-1.0497775564252493E-2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0.15600540388553291</v>
      </c>
      <c r="Y52" s="11">
        <f>IF('OddsRatio_working_3-way'!W52&gt;=0,IF('OddsRatio_working_3-way'!V52+SQRT('OddsRatio_working_3-way'!W52)&gt;0,0,PI()),ACOS('OddsRatio_working_3-way'!V52/(2*'OddsRatio_working_3-way'!X52)))</f>
        <v>0.33458979795999633</v>
      </c>
      <c r="Z52" s="11">
        <f>'OddsRatio_working_3-way'!X52^(1/3)*COS('OddsRatio_working_3-way'!Y52/3)</f>
        <v>0.53498283834667337</v>
      </c>
      <c r="AA52" s="11">
        <f>'OddsRatio_working_3-way'!X52^(1/3)*COS(('OddsRatio_working_3-way'!Y52+2*PI())/3)</f>
        <v>-0.31937953322875712</v>
      </c>
      <c r="AB52" s="11">
        <f>'OddsRatio_working_3-way'!X52^(1/3)*COS(('OddsRatio_working_3-way'!Y52+4*PI())/3)</f>
        <v>-0.21560330511791642</v>
      </c>
      <c r="AC52" s="11">
        <f>'OddsRatio_working_3-way'!X52^(1/3)*SIN('OddsRatio_working_3-way'!Y52/3)</f>
        <v>5.9915233235277969E-2</v>
      </c>
      <c r="AD52" s="11">
        <f>'OddsRatio_working_3-way'!X52^(1/3)*SIN(('OddsRatio_working_3-way'!Y52+2*PI())/3)</f>
        <v>0.43335111197928394</v>
      </c>
      <c r="AE52" s="11">
        <f>'OddsRatio_working_3-way'!X52^(1/3)*SIN(('OddsRatio_working_3-way'!Y52+4*PI())/3)</f>
        <v>-0.49326634521456186</v>
      </c>
      <c r="AF52" s="11">
        <f>-'OddsRatio_working_3-way'!U52/(3*'OddsRatio_working_3-way'!X52^(1/3))*COS(('OddsRatio_working_3-way'!Y52)/3)</f>
        <v>0.53498283834667337</v>
      </c>
      <c r="AG52" s="11">
        <f>-'OddsRatio_working_3-way'!U52/(3*'OddsRatio_working_3-way'!X52^(1/3))*COS(('OddsRatio_working_3-way'!Y52+2*PI())/3)</f>
        <v>-0.31937953322875712</v>
      </c>
      <c r="AH52" s="11">
        <f>-'OddsRatio_working_3-way'!U52/(3*'OddsRatio_working_3-way'!X52^(1/3))*COS(('OddsRatio_working_3-way'!Y52+4*PI())/3)</f>
        <v>-0.21560330511791642</v>
      </c>
      <c r="AI52" s="11">
        <f>'OddsRatio_working_3-way'!U52/(3*'OddsRatio_working_3-way'!X52^(1/3))*SIN(('OddsRatio_working_3-way'!Y52)/3)</f>
        <v>-5.9915233235277969E-2</v>
      </c>
      <c r="AJ52" s="11">
        <f>'OddsRatio_working_3-way'!U52/(3*'OddsRatio_working_3-way'!X52^(1/3))*SIN(('OddsRatio_working_3-way'!Y52+2*PI())/3)</f>
        <v>-0.43335111197928394</v>
      </c>
      <c r="AK52" s="11">
        <f>'OddsRatio_working_3-way'!U52/(3*'OddsRatio_working_3-way'!X52^(1/3))*SIN(('OddsRatio_working_3-way'!Y52+4*PI())/3)</f>
        <v>0.49326634521456186</v>
      </c>
      <c r="AL52" s="11">
        <f>'OddsRatio_working_3-way'!Z52+'OddsRatio_working_3-way'!AF52</f>
        <v>1.0699656766933467</v>
      </c>
      <c r="AM52" s="11">
        <f>'OddsRatio_working_3-way'!AA52+'OddsRatio_working_3-way'!AG52</f>
        <v>-0.63875906645751424</v>
      </c>
      <c r="AN52" s="11">
        <f>'OddsRatio_working_3-way'!AB52+'OddsRatio_working_3-way'!AH52</f>
        <v>-0.43120661023583284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1.0699656766933467</v>
      </c>
      <c r="AS52" s="11">
        <f>IF(('OddsRatio_working_3-way'!X52=0),IF(Q52&gt;0,-Q52^(1/3),(-Q52)^(1/3)),'OddsRatio_working_3-way'!AM52-'OddsRatio_working_3-way'!R52/3)</f>
        <v>-0.63875906645751424</v>
      </c>
      <c r="AT52" s="11">
        <f>IF(('OddsRatio_working_3-way'!X52=0),IF(Q52&gt;0,-Q52^(1/3),(-Q52)^(1/3)),'OddsRatio_working_3-way'!AN52-'OddsRatio_working_3-way'!R52/3)</f>
        <v>-0.43120661023583284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1.56</v>
      </c>
      <c r="B53" s="4">
        <f>IF('True_Odds_Calculator_3-way'!B54="","",'True_Odds_Calculator_3-way'!B54)</f>
        <v>4.01</v>
      </c>
      <c r="C53" s="4">
        <f>IF('True_Odds_Calculator_3-way'!C54="","",'True_Odds_Calculator_3-way'!C54)</f>
        <v>6.3</v>
      </c>
      <c r="D53" s="9">
        <f t="shared" si="13"/>
        <v>0.62004028261449462</v>
      </c>
      <c r="E53" s="9">
        <f t="shared" si="14"/>
        <v>0.23289439515238433</v>
      </c>
      <c r="F53" s="9">
        <f t="shared" si="15"/>
        <v>0.14706532223312105</v>
      </c>
      <c r="G53" s="9">
        <f t="shared" si="16"/>
        <v>1.0942829270225189</v>
      </c>
      <c r="H53" s="9">
        <f t="shared" si="17"/>
        <v>1.6127984391326111</v>
      </c>
      <c r="I53" s="9">
        <f t="shared" si="18"/>
        <v>4.2937916103377818</v>
      </c>
      <c r="J53" s="9">
        <f t="shared" si="19"/>
        <v>6.7996995132193501</v>
      </c>
      <c r="K53" s="11">
        <f t="shared" si="20"/>
        <v>0.64102564102564097</v>
      </c>
      <c r="L53" s="11">
        <f t="shared" si="21"/>
        <v>0.24937655860349128</v>
      </c>
      <c r="M53" s="11">
        <f t="shared" si="22"/>
        <v>0.15873015873015872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-0.22668400224509966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0.22506818018039962</v>
      </c>
      <c r="Q53" s="11">
        <f>2*'OddsRatio_working_3-way'!K53*'OddsRatio_working_3-way'!L53*'OddsRatio_working_3-way'!M53</f>
        <v>5.0748180423990895E-2</v>
      </c>
      <c r="R53" s="11">
        <f t="shared" si="23"/>
        <v>0</v>
      </c>
      <c r="S53" s="11">
        <f t="shared" si="24"/>
        <v>-0.99287191840316569</v>
      </c>
      <c r="T53" s="11">
        <f t="shared" si="25"/>
        <v>-0.22387190944828989</v>
      </c>
      <c r="U53" s="11">
        <f>'OddsRatio_working_3-way'!S53-'OddsRatio_working_3-way'!R53^2/3</f>
        <v>-0.99287191840316569</v>
      </c>
      <c r="V53" s="11">
        <f>'OddsRatio_working_3-way'!S53*'OddsRatio_working_3-way'!R53/3-2*'OddsRatio_working_3-way'!R53^3/27-'OddsRatio_working_3-way'!T53</f>
        <v>0.22387190944828989</v>
      </c>
      <c r="W53" s="11">
        <f>'OddsRatio_working_3-way'!V53^2+4*'OddsRatio_working_3-way'!U53^3/27</f>
        <v>-9.4884008408369552E-2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0.19039606104669868</v>
      </c>
      <c r="Y53" s="11">
        <f>IF('OddsRatio_working_3-way'!W53&gt;=0,IF('OddsRatio_working_3-way'!V53+SQRT('OddsRatio_working_3-way'!W53)&gt;0,0,PI()),ACOS('OddsRatio_working_3-way'!V53/(2*'OddsRatio_working_3-way'!X53)))</f>
        <v>0.94232225019205329</v>
      </c>
      <c r="Z53" s="11">
        <f>'OddsRatio_working_3-way'!X53^(1/3)*COS('OddsRatio_working_3-way'!Y53/3)</f>
        <v>0.54714146351125947</v>
      </c>
      <c r="AA53" s="11">
        <f>'OddsRatio_working_3-way'!X53^(1/3)*COS(('OddsRatio_working_3-way'!Y53+2*PI())/3)</f>
        <v>-0.42750300186446449</v>
      </c>
      <c r="AB53" s="11">
        <f>'OddsRatio_working_3-way'!X53^(1/3)*COS(('OddsRatio_working_3-way'!Y53+4*PI())/3)</f>
        <v>-0.11963846164679513</v>
      </c>
      <c r="AC53" s="11">
        <f>'OddsRatio_working_3-way'!X53^(1/3)*SIN('OddsRatio_working_3-way'!Y53/3)</f>
        <v>0.17774567516861192</v>
      </c>
      <c r="AD53" s="11">
        <f>'OddsRatio_working_3-way'!X53^(1/3)*SIN(('OddsRatio_working_3-way'!Y53+2*PI())/3)</f>
        <v>0.38496556928024128</v>
      </c>
      <c r="AE53" s="11">
        <f>'OddsRatio_working_3-way'!X53^(1/3)*SIN(('OddsRatio_working_3-way'!Y53+4*PI())/3)</f>
        <v>-0.56271124444885312</v>
      </c>
      <c r="AF53" s="11">
        <f>-'OddsRatio_working_3-way'!U53/(3*'OddsRatio_working_3-way'!X53^(1/3))*COS(('OddsRatio_working_3-way'!Y53)/3)</f>
        <v>0.54714146351125947</v>
      </c>
      <c r="AG53" s="11">
        <f>-'OddsRatio_working_3-way'!U53/(3*'OddsRatio_working_3-way'!X53^(1/3))*COS(('OddsRatio_working_3-way'!Y53+2*PI())/3)</f>
        <v>-0.42750300186446449</v>
      </c>
      <c r="AH53" s="11">
        <f>-'OddsRatio_working_3-way'!U53/(3*'OddsRatio_working_3-way'!X53^(1/3))*COS(('OddsRatio_working_3-way'!Y53+4*PI())/3)</f>
        <v>-0.11963846164679513</v>
      </c>
      <c r="AI53" s="11">
        <f>'OddsRatio_working_3-way'!U53/(3*'OddsRatio_working_3-way'!X53^(1/3))*SIN(('OddsRatio_working_3-way'!Y53)/3)</f>
        <v>-0.17774567516861192</v>
      </c>
      <c r="AJ53" s="11">
        <f>'OddsRatio_working_3-way'!U53/(3*'OddsRatio_working_3-way'!X53^(1/3))*SIN(('OddsRatio_working_3-way'!Y53+2*PI())/3)</f>
        <v>-0.38496556928024128</v>
      </c>
      <c r="AK53" s="11">
        <f>'OddsRatio_working_3-way'!U53/(3*'OddsRatio_working_3-way'!X53^(1/3))*SIN(('OddsRatio_working_3-way'!Y53+4*PI())/3)</f>
        <v>0.56271124444885312</v>
      </c>
      <c r="AL53" s="11">
        <f>'OddsRatio_working_3-way'!Z53+'OddsRatio_working_3-way'!AF53</f>
        <v>1.0942829270225189</v>
      </c>
      <c r="AM53" s="11">
        <f>'OddsRatio_working_3-way'!AA53+'OddsRatio_working_3-way'!AG53</f>
        <v>-0.85500600372892899</v>
      </c>
      <c r="AN53" s="11">
        <f>'OddsRatio_working_3-way'!AB53+'OddsRatio_working_3-way'!AH53</f>
        <v>-0.23927692329359027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1.0942829270225189</v>
      </c>
      <c r="AS53" s="11">
        <f>IF(('OddsRatio_working_3-way'!X53=0),IF(Q53&gt;0,-Q53^(1/3),(-Q53)^(1/3)),'OddsRatio_working_3-way'!AM53-'OddsRatio_working_3-way'!R53/3)</f>
        <v>-0.85500600372892899</v>
      </c>
      <c r="AT53" s="11">
        <f>IF(('OddsRatio_working_3-way'!X53=0),IF(Q53&gt;0,-Q53^(1/3),(-Q53)^(1/3)),'OddsRatio_working_3-way'!AN53-'OddsRatio_working_3-way'!R53/3)</f>
        <v>-0.23927692329359027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2.0299999999999998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3.91</v>
      </c>
      <c r="D54" s="9">
        <f t="shared" si="13"/>
        <v>0.47508014681518052</v>
      </c>
      <c r="E54" s="9">
        <f t="shared" si="14"/>
        <v>0.28229758815007266</v>
      </c>
      <c r="F54" s="9">
        <f t="shared" si="15"/>
        <v>0.24262226503474693</v>
      </c>
      <c r="G54" s="9">
        <f t="shared" si="16"/>
        <v>1.0727262101744188</v>
      </c>
      <c r="H54" s="9">
        <f t="shared" si="17"/>
        <v>2.1049079964796507</v>
      </c>
      <c r="I54" s="9">
        <f t="shared" si="18"/>
        <v>3.5423611181133734</v>
      </c>
      <c r="J54" s="9">
        <f t="shared" si="19"/>
        <v>4.1216332716075579</v>
      </c>
      <c r="K54" s="11">
        <f t="shared" si="20"/>
        <v>0.49261083743842371</v>
      </c>
      <c r="L54" s="11">
        <f t="shared" si="21"/>
        <v>0.29673590504451036</v>
      </c>
      <c r="M54" s="11">
        <f t="shared" si="22"/>
        <v>0.25575447570332482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-0.26556807375431057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0.23589930591395827</v>
      </c>
      <c r="Q54" s="11">
        <f>2*'OddsRatio_working_3-way'!K54*'OddsRatio_working_3-way'!L54*'OddsRatio_working_3-way'!M54</f>
        <v>7.4769986026611168E-2</v>
      </c>
      <c r="R54" s="11">
        <f t="shared" si="23"/>
        <v>0</v>
      </c>
      <c r="S54" s="11">
        <f t="shared" si="24"/>
        <v>-0.888281872813521</v>
      </c>
      <c r="T54" s="11">
        <f t="shared" si="25"/>
        <v>-0.28154734479033944</v>
      </c>
      <c r="U54" s="11">
        <f>'OddsRatio_working_3-way'!S54-'OddsRatio_working_3-way'!R54^2/3</f>
        <v>-0.888281872813521</v>
      </c>
      <c r="V54" s="11">
        <f>'OddsRatio_working_3-way'!S54*'OddsRatio_working_3-way'!R54/3-2*'OddsRatio_working_3-way'!R54^3/27-'OddsRatio_working_3-way'!T54</f>
        <v>0.28154734479033944</v>
      </c>
      <c r="W54" s="11">
        <f>'OddsRatio_working_3-way'!V54^2+4*'OddsRatio_working_3-way'!U54^3/27</f>
        <v>-2.4567254275713088E-2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0.16111809460315388</v>
      </c>
      <c r="Y54" s="11">
        <f>IF('OddsRatio_working_3-way'!W54&gt;=0,IF('OddsRatio_working_3-way'!V54+SQRT('OddsRatio_working_3-way'!W54)&gt;0,0,PI()),ACOS('OddsRatio_working_3-way'!V54/(2*'OddsRatio_working_3-way'!X54)))</f>
        <v>0.50797813985866291</v>
      </c>
      <c r="Z54" s="11">
        <f>'OddsRatio_working_3-way'!X54^(1/3)*COS('OddsRatio_working_3-way'!Y54/3)</f>
        <v>0.53636310508720941</v>
      </c>
      <c r="AA54" s="11">
        <f>'OddsRatio_working_3-way'!X54^(1/3)*COS(('OddsRatio_working_3-way'!Y54+2*PI())/3)</f>
        <v>-0.34759460455198421</v>
      </c>
      <c r="AB54" s="11">
        <f>'OddsRatio_working_3-way'!X54^(1/3)*COS(('OddsRatio_working_3-way'!Y54+4*PI())/3)</f>
        <v>-0.18876850053522537</v>
      </c>
      <c r="AC54" s="11">
        <f>'OddsRatio_working_3-way'!X54^(1/3)*SIN('OddsRatio_working_3-way'!Y54/3)</f>
        <v>9.1698293908415399E-2</v>
      </c>
      <c r="AD54" s="11">
        <f>'OddsRatio_working_3-way'!X54^(1/3)*SIN(('OddsRatio_working_3-way'!Y54+2*PI())/3)</f>
        <v>0.41865492770401824</v>
      </c>
      <c r="AE54" s="11">
        <f>'OddsRatio_working_3-way'!X54^(1/3)*SIN(('OddsRatio_working_3-way'!Y54+4*PI())/3)</f>
        <v>-0.51035322161243346</v>
      </c>
      <c r="AF54" s="11">
        <f>-'OddsRatio_working_3-way'!U54/(3*'OddsRatio_working_3-way'!X54^(1/3))*COS(('OddsRatio_working_3-way'!Y54)/3)</f>
        <v>0.53636310508720941</v>
      </c>
      <c r="AG54" s="11">
        <f>-'OddsRatio_working_3-way'!U54/(3*'OddsRatio_working_3-way'!X54^(1/3))*COS(('OddsRatio_working_3-way'!Y54+2*PI())/3)</f>
        <v>-0.34759460455198421</v>
      </c>
      <c r="AH54" s="11">
        <f>-'OddsRatio_working_3-way'!U54/(3*'OddsRatio_working_3-way'!X54^(1/3))*COS(('OddsRatio_working_3-way'!Y54+4*PI())/3)</f>
        <v>-0.18876850053522537</v>
      </c>
      <c r="AI54" s="11">
        <f>'OddsRatio_working_3-way'!U54/(3*'OddsRatio_working_3-way'!X54^(1/3))*SIN(('OddsRatio_working_3-way'!Y54)/3)</f>
        <v>-9.1698293908415399E-2</v>
      </c>
      <c r="AJ54" s="11">
        <f>'OddsRatio_working_3-way'!U54/(3*'OddsRatio_working_3-way'!X54^(1/3))*SIN(('OddsRatio_working_3-way'!Y54+2*PI())/3)</f>
        <v>-0.41865492770401824</v>
      </c>
      <c r="AK54" s="11">
        <f>'OddsRatio_working_3-way'!U54/(3*'OddsRatio_working_3-way'!X54^(1/3))*SIN(('OddsRatio_working_3-way'!Y54+4*PI())/3)</f>
        <v>0.51035322161243346</v>
      </c>
      <c r="AL54" s="11">
        <f>'OddsRatio_working_3-way'!Z54+'OddsRatio_working_3-way'!AF54</f>
        <v>1.0727262101744188</v>
      </c>
      <c r="AM54" s="11">
        <f>'OddsRatio_working_3-way'!AA54+'OddsRatio_working_3-way'!AG54</f>
        <v>-0.69518920910396842</v>
      </c>
      <c r="AN54" s="11">
        <f>'OddsRatio_working_3-way'!AB54+'OddsRatio_working_3-way'!AH54</f>
        <v>-0.37753700107045074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1.0727262101744188</v>
      </c>
      <c r="AS54" s="11">
        <f>IF(('OddsRatio_working_3-way'!X54=0),IF(Q54&gt;0,-Q54^(1/3),(-Q54)^(1/3)),'OddsRatio_working_3-way'!AM54-'OddsRatio_working_3-way'!R54/3)</f>
        <v>-0.69518920910396842</v>
      </c>
      <c r="AT54" s="11">
        <f>IF(('OddsRatio_working_3-way'!X54=0),IF(Q54&gt;0,-Q54^(1/3),(-Q54)^(1/3)),'OddsRatio_working_3-way'!AN54-'OddsRatio_working_3-way'!R54/3)</f>
        <v>-0.37753700107045074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1.47</v>
      </c>
      <c r="B55" s="4">
        <f>IF('True_Odds_Calculator_3-way'!B56="","",'True_Odds_Calculator_3-way'!B56)</f>
        <v>4.3600000000000003</v>
      </c>
      <c r="C55" s="4">
        <f>IF('True_Odds_Calculator_3-way'!C56="","",'True_Odds_Calculator_3-way'!C56)</f>
        <v>7.09</v>
      </c>
      <c r="D55" s="9">
        <f t="shared" si="13"/>
        <v>0.65829224269866737</v>
      </c>
      <c r="E55" s="9">
        <f t="shared" si="14"/>
        <v>0.21227432974862248</v>
      </c>
      <c r="F55" s="9">
        <f t="shared" si="15"/>
        <v>0.12943342755271034</v>
      </c>
      <c r="G55" s="9">
        <f t="shared" si="16"/>
        <v>1.1044301213572072</v>
      </c>
      <c r="H55" s="9">
        <f t="shared" si="17"/>
        <v>1.5190821570378872</v>
      </c>
      <c r="I55" s="9">
        <f t="shared" si="18"/>
        <v>4.7108852077602164</v>
      </c>
      <c r="J55" s="9">
        <f t="shared" si="19"/>
        <v>7.7259794390653918</v>
      </c>
      <c r="K55" s="11">
        <f t="shared" si="20"/>
        <v>0.68027210884353739</v>
      </c>
      <c r="L55" s="11">
        <f t="shared" si="21"/>
        <v>0.2293577981651376</v>
      </c>
      <c r="M55" s="11">
        <f t="shared" si="22"/>
        <v>0.14104372355430184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-0.21164322407836345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0.21830395956728987</v>
      </c>
      <c r="Q55" s="11">
        <f>2*'OddsRatio_working_3-way'!K55*'OddsRatio_working_3-way'!L55*'OddsRatio_working_3-way'!M55</f>
        <v>4.4012895074050373E-2</v>
      </c>
      <c r="R55" s="11">
        <f t="shared" si="23"/>
        <v>0</v>
      </c>
      <c r="S55" s="11">
        <f t="shared" si="24"/>
        <v>-1.0314715272266888</v>
      </c>
      <c r="T55" s="11">
        <f t="shared" si="25"/>
        <v>-0.2079579691989292</v>
      </c>
      <c r="U55" s="11">
        <f>'OddsRatio_working_3-way'!S55-'OddsRatio_working_3-way'!R55^2/3</f>
        <v>-1.0314715272266888</v>
      </c>
      <c r="V55" s="11">
        <f>'OddsRatio_working_3-way'!S55*'OddsRatio_working_3-way'!R55/3-2*'OddsRatio_working_3-way'!R55^3/27-'OddsRatio_working_3-way'!T55</f>
        <v>0.2079579691989292</v>
      </c>
      <c r="W55" s="11">
        <f>'OddsRatio_working_3-way'!V55^2+4*'OddsRatio_working_3-way'!U55^3/27</f>
        <v>-0.11933379770640049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0.20160624659205334</v>
      </c>
      <c r="Y55" s="11">
        <f>IF('OddsRatio_working_3-way'!W55&gt;=0,IF('OddsRatio_working_3-way'!V55+SQRT('OddsRatio_working_3-way'!W55)&gt;0,0,PI()),ACOS('OddsRatio_working_3-way'!V55/(2*'OddsRatio_working_3-way'!X55)))</f>
        <v>1.0289102365737288</v>
      </c>
      <c r="Z55" s="11">
        <f>'OddsRatio_working_3-way'!X55^(1/3)*COS('OddsRatio_working_3-way'!Y55/3)</f>
        <v>0.55221506067860371</v>
      </c>
      <c r="AA55" s="11">
        <f>'OddsRatio_working_3-way'!X55^(1/3)*COS(('OddsRatio_working_3-way'!Y55+2*PI())/3)</f>
        <v>-0.44687572666539405</v>
      </c>
      <c r="AB55" s="11">
        <f>'OddsRatio_working_3-way'!X55^(1/3)*COS(('OddsRatio_working_3-way'!Y55+4*PI())/3)</f>
        <v>-0.10533933401320976</v>
      </c>
      <c r="AC55" s="11">
        <f>'OddsRatio_working_3-way'!X55^(1/3)*SIN('OddsRatio_working_3-way'!Y55/3)</f>
        <v>0.19718612823579243</v>
      </c>
      <c r="AD55" s="11">
        <f>'OddsRatio_working_3-way'!X55^(1/3)*SIN(('OddsRatio_working_3-way'!Y55+2*PI())/3)</f>
        <v>0.37963920678213986</v>
      </c>
      <c r="AE55" s="11">
        <f>'OddsRatio_working_3-way'!X55^(1/3)*SIN(('OddsRatio_working_3-way'!Y55+4*PI())/3)</f>
        <v>-0.57682533501793221</v>
      </c>
      <c r="AF55" s="11">
        <f>-'OddsRatio_working_3-way'!U55/(3*'OddsRatio_working_3-way'!X55^(1/3))*COS(('OddsRatio_working_3-way'!Y55)/3)</f>
        <v>0.5522150606786036</v>
      </c>
      <c r="AG55" s="11">
        <f>-'OddsRatio_working_3-way'!U55/(3*'OddsRatio_working_3-way'!X55^(1/3))*COS(('OddsRatio_working_3-way'!Y55+2*PI())/3)</f>
        <v>-0.44687572666539399</v>
      </c>
      <c r="AH55" s="11">
        <f>-'OddsRatio_working_3-way'!U55/(3*'OddsRatio_working_3-way'!X55^(1/3))*COS(('OddsRatio_working_3-way'!Y55+4*PI())/3)</f>
        <v>-0.10533933401320975</v>
      </c>
      <c r="AI55" s="11">
        <f>'OddsRatio_working_3-way'!U55/(3*'OddsRatio_working_3-way'!X55^(1/3))*SIN(('OddsRatio_working_3-way'!Y55)/3)</f>
        <v>-0.1971861282357924</v>
      </c>
      <c r="AJ55" s="11">
        <f>'OddsRatio_working_3-way'!U55/(3*'OddsRatio_working_3-way'!X55^(1/3))*SIN(('OddsRatio_working_3-way'!Y55+2*PI())/3)</f>
        <v>-0.3796392067821398</v>
      </c>
      <c r="AK55" s="11">
        <f>'OddsRatio_working_3-way'!U55/(3*'OddsRatio_working_3-way'!X55^(1/3))*SIN(('OddsRatio_working_3-way'!Y55+4*PI())/3)</f>
        <v>0.57682533501793209</v>
      </c>
      <c r="AL55" s="11">
        <f>'OddsRatio_working_3-way'!Z55+'OddsRatio_working_3-way'!AF55</f>
        <v>1.1044301213572072</v>
      </c>
      <c r="AM55" s="11">
        <f>'OddsRatio_working_3-way'!AA55+'OddsRatio_working_3-way'!AG55</f>
        <v>-0.89375145333078798</v>
      </c>
      <c r="AN55" s="11">
        <f>'OddsRatio_working_3-way'!AB55+'OddsRatio_working_3-way'!AH55</f>
        <v>-0.21067866802641949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1.1044301213572072</v>
      </c>
      <c r="AS55" s="11">
        <f>IF(('OddsRatio_working_3-way'!X55=0),IF(Q55&gt;0,-Q55^(1/3),(-Q55)^(1/3)),'OddsRatio_working_3-way'!AM55-'OddsRatio_working_3-way'!R55/3)</f>
        <v>-0.89375145333078798</v>
      </c>
      <c r="AT55" s="11">
        <f>IF(('OddsRatio_working_3-way'!X55=0),IF(Q55&gt;0,-Q55^(1/3),(-Q55)^(1/3)),'OddsRatio_working_3-way'!AN55-'OddsRatio_working_3-way'!R55/3)</f>
        <v>-0.21067866802641949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2.4300000000000002</v>
      </c>
      <c r="B56" s="4">
        <f>IF('True_Odds_Calculator_3-way'!B57="","",'True_Odds_Calculator_3-way'!B57)</f>
        <v>3.19</v>
      </c>
      <c r="C56" s="4">
        <f>IF('True_Odds_Calculator_3-way'!C57="","",'True_Odds_Calculator_3-way'!C57)</f>
        <v>3.13</v>
      </c>
      <c r="D56" s="9">
        <f t="shared" si="13"/>
        <v>0.39549140418394463</v>
      </c>
      <c r="E56" s="9">
        <f t="shared" si="14"/>
        <v>0.29932505877266563</v>
      </c>
      <c r="F56" s="9">
        <f t="shared" si="15"/>
        <v>0.30518353704338969</v>
      </c>
      <c r="G56" s="9">
        <f t="shared" si="16"/>
        <v>1.068881091511249</v>
      </c>
      <c r="H56" s="9">
        <f t="shared" si="17"/>
        <v>2.5284999608610863</v>
      </c>
      <c r="I56" s="9">
        <f t="shared" si="18"/>
        <v>3.3408495904096354</v>
      </c>
      <c r="J56" s="9">
        <f t="shared" si="19"/>
        <v>3.2767167249189599</v>
      </c>
      <c r="K56" s="11">
        <f t="shared" si="20"/>
        <v>0.41152263374485593</v>
      </c>
      <c r="L56" s="11">
        <f t="shared" si="21"/>
        <v>0.31347962382445144</v>
      </c>
      <c r="M56" s="11">
        <f t="shared" si="22"/>
        <v>0.31948881789137379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-0.2749276763819013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0.23698810620578697</v>
      </c>
      <c r="Q56" s="11">
        <f>2*'OddsRatio_working_3-way'!K56*'OddsRatio_working_3-way'!L56*'OddsRatio_working_3-way'!M56</f>
        <v>8.2430645636795488E-2</v>
      </c>
      <c r="R56" s="11">
        <f t="shared" si="23"/>
        <v>0</v>
      </c>
      <c r="S56" s="11">
        <f t="shared" si="24"/>
        <v>-0.86200163375544425</v>
      </c>
      <c r="T56" s="11">
        <f t="shared" si="25"/>
        <v>-0.29982665521928503</v>
      </c>
      <c r="U56" s="11">
        <f>'OddsRatio_working_3-way'!S56-'OddsRatio_working_3-way'!R56^2/3</f>
        <v>-0.86200163375544425</v>
      </c>
      <c r="V56" s="11">
        <f>'OddsRatio_working_3-way'!S56*'OddsRatio_working_3-way'!R56/3-2*'OddsRatio_working_3-way'!R56^3/27-'OddsRatio_working_3-way'!T56</f>
        <v>0.29982665521928503</v>
      </c>
      <c r="W56" s="11">
        <f>'OddsRatio_working_3-way'!V56^2+4*'OddsRatio_working_3-way'!U56^3/27</f>
        <v>-4.993987170155742E-3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0.15402111085021736</v>
      </c>
      <c r="Y56" s="11">
        <f>IF('OddsRatio_working_3-way'!W56&gt;=0,IF('OddsRatio_working_3-way'!V56+SQRT('OddsRatio_working_3-way'!W56)&gt;0,0,PI()),ACOS('OddsRatio_working_3-way'!V56/(2*'OddsRatio_working_3-way'!X56)))</f>
        <v>0.23147208040215084</v>
      </c>
      <c r="Z56" s="11">
        <f>'OddsRatio_working_3-way'!X56^(1/3)*COS('OddsRatio_working_3-way'!Y56/3)</f>
        <v>0.5344405457556245</v>
      </c>
      <c r="AA56" s="11">
        <f>'OddsRatio_working_3-way'!X56^(1/3)*COS(('OddsRatio_working_3-way'!Y56+2*PI())/3)</f>
        <v>-0.30300275082699529</v>
      </c>
      <c r="AB56" s="11">
        <f>'OddsRatio_working_3-way'!X56^(1/3)*COS(('OddsRatio_working_3-way'!Y56+4*PI())/3)</f>
        <v>-0.23143779492862931</v>
      </c>
      <c r="AC56" s="11">
        <f>'OddsRatio_working_3-way'!X56^(1/3)*SIN('OddsRatio_working_3-way'!Y56/3)</f>
        <v>4.1318046552465487E-2</v>
      </c>
      <c r="AD56" s="11">
        <f>'OddsRatio_working_3-way'!X56^(1/3)*SIN(('OddsRatio_working_3-way'!Y56+2*PI())/3)</f>
        <v>0.44218006616055777</v>
      </c>
      <c r="AE56" s="11">
        <f>'OddsRatio_working_3-way'!X56^(1/3)*SIN(('OddsRatio_working_3-way'!Y56+4*PI())/3)</f>
        <v>-0.48349811271302306</v>
      </c>
      <c r="AF56" s="11">
        <f>-'OddsRatio_working_3-way'!U56/(3*'OddsRatio_working_3-way'!X56^(1/3))*COS(('OddsRatio_working_3-way'!Y56)/3)</f>
        <v>0.53444054575562439</v>
      </c>
      <c r="AG56" s="11">
        <f>-'OddsRatio_working_3-way'!U56/(3*'OddsRatio_working_3-way'!X56^(1/3))*COS(('OddsRatio_working_3-way'!Y56+2*PI())/3)</f>
        <v>-0.30300275082699524</v>
      </c>
      <c r="AH56" s="11">
        <f>-'OddsRatio_working_3-way'!U56/(3*'OddsRatio_working_3-way'!X56^(1/3))*COS(('OddsRatio_working_3-way'!Y56+4*PI())/3)</f>
        <v>-0.23143779492862929</v>
      </c>
      <c r="AI56" s="11">
        <f>'OddsRatio_working_3-way'!U56/(3*'OddsRatio_working_3-way'!X56^(1/3))*SIN(('OddsRatio_working_3-way'!Y56)/3)</f>
        <v>-4.1318046552465473E-2</v>
      </c>
      <c r="AJ56" s="11">
        <f>'OddsRatio_working_3-way'!U56/(3*'OddsRatio_working_3-way'!X56^(1/3))*SIN(('OddsRatio_working_3-way'!Y56+2*PI())/3)</f>
        <v>-0.44218006616055772</v>
      </c>
      <c r="AK56" s="11">
        <f>'OddsRatio_working_3-way'!U56/(3*'OddsRatio_working_3-way'!X56^(1/3))*SIN(('OddsRatio_working_3-way'!Y56+4*PI())/3)</f>
        <v>0.48349811271302301</v>
      </c>
      <c r="AL56" s="11">
        <f>'OddsRatio_working_3-way'!Z56+'OddsRatio_working_3-way'!AF56</f>
        <v>1.068881091511249</v>
      </c>
      <c r="AM56" s="11">
        <f>'OddsRatio_working_3-way'!AA56+'OddsRatio_working_3-way'!AG56</f>
        <v>-0.60600550165399047</v>
      </c>
      <c r="AN56" s="11">
        <f>'OddsRatio_working_3-way'!AB56+'OddsRatio_working_3-way'!AH56</f>
        <v>-0.46287558985725863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1.068881091511249</v>
      </c>
      <c r="AS56" s="11">
        <f>IF(('OddsRatio_working_3-way'!X56=0),IF(Q56&gt;0,-Q56^(1/3),(-Q56)^(1/3)),'OddsRatio_working_3-way'!AM56-'OddsRatio_working_3-way'!R56/3)</f>
        <v>-0.60600550165399047</v>
      </c>
      <c r="AT56" s="11">
        <f>IF(('OddsRatio_working_3-way'!X56=0),IF(Q56&gt;0,-Q56^(1/3),(-Q56)^(1/3)),'OddsRatio_working_3-way'!AN56-'OddsRatio_working_3-way'!R56/3)</f>
        <v>-0.46287558985725863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1.65</v>
      </c>
      <c r="B57" s="4">
        <f>IF('True_Odds_Calculator_3-way'!B58="","",'True_Odds_Calculator_3-way'!B58)</f>
        <v>3.93</v>
      </c>
      <c r="C57" s="4">
        <f>IF('True_Odds_Calculator_3-way'!C58="","",'True_Odds_Calculator_3-way'!C58)</f>
        <v>5.26</v>
      </c>
      <c r="D57" s="9">
        <f t="shared" si="13"/>
        <v>0.5848999695499556</v>
      </c>
      <c r="E57" s="9">
        <f t="shared" si="14"/>
        <v>0.23814726606764275</v>
      </c>
      <c r="F57" s="9">
        <f t="shared" si="15"/>
        <v>0.17695276438240179</v>
      </c>
      <c r="G57" s="9">
        <f t="shared" si="16"/>
        <v>1.091837005826795</v>
      </c>
      <c r="H57" s="9">
        <f t="shared" si="17"/>
        <v>1.7096940537874163</v>
      </c>
      <c r="I57" s="9">
        <f t="shared" si="18"/>
        <v>4.1990824270725096</v>
      </c>
      <c r="J57" s="9">
        <f t="shared" si="19"/>
        <v>5.651225644822147</v>
      </c>
      <c r="K57" s="11">
        <f t="shared" si="20"/>
        <v>0.60606060606060608</v>
      </c>
      <c r="L57" s="11">
        <f t="shared" si="21"/>
        <v>0.2544529262086514</v>
      </c>
      <c r="M57" s="11">
        <f t="shared" si="22"/>
        <v>0.19011406844106465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-0.23786379160366899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0.22985493046155397</v>
      </c>
      <c r="Q57" s="11">
        <f>2*'OddsRatio_working_3-way'!K57*'OddsRatio_working_3-way'!L57*'OddsRatio_working_3-way'!M57</f>
        <v>5.863646185243724E-2</v>
      </c>
      <c r="R57" s="11">
        <f t="shared" si="23"/>
        <v>0</v>
      </c>
      <c r="S57" s="11">
        <f t="shared" si="24"/>
        <v>-0.96633005348094569</v>
      </c>
      <c r="T57" s="11">
        <f t="shared" si="25"/>
        <v>-0.24651276874513919</v>
      </c>
      <c r="U57" s="11">
        <f>'OddsRatio_working_3-way'!S57-'OddsRatio_working_3-way'!R57^2/3</f>
        <v>-0.96633005348094569</v>
      </c>
      <c r="V57" s="11">
        <f>'OddsRatio_working_3-way'!S57*'OddsRatio_working_3-way'!R57/3-2*'OddsRatio_working_3-way'!R57^3/27-'OddsRatio_working_3-way'!T57</f>
        <v>0.24651276874513919</v>
      </c>
      <c r="W57" s="11">
        <f>'OddsRatio_working_3-way'!V57^2+4*'OddsRatio_working_3-way'!U57^3/27</f>
        <v>-7.2913378680961205E-2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0.1828126936480039</v>
      </c>
      <c r="Y57" s="11">
        <f>IF('OddsRatio_working_3-way'!W57&gt;=0,IF('OddsRatio_working_3-way'!V57+SQRT('OddsRatio_working_3-way'!W57)&gt;0,0,PI()),ACOS('OddsRatio_working_3-way'!V57/(2*'OddsRatio_working_3-way'!X57)))</f>
        <v>0.830885248515571</v>
      </c>
      <c r="Z57" s="11">
        <f>'OddsRatio_working_3-way'!X57^(1/3)*COS('OddsRatio_working_3-way'!Y57/3)</f>
        <v>0.54591850291339761</v>
      </c>
      <c r="AA57" s="11">
        <f>'OddsRatio_working_3-way'!X57^(1/3)*COS(('OddsRatio_working_3-way'!Y57+2*PI())/3)</f>
        <v>-0.40735513868109413</v>
      </c>
      <c r="AB57" s="11">
        <f>'OddsRatio_working_3-way'!X57^(1/3)*COS(('OddsRatio_working_3-way'!Y57+4*PI())/3)</f>
        <v>-0.1385633642323037</v>
      </c>
      <c r="AC57" s="11">
        <f>'OddsRatio_working_3-way'!X57^(1/3)*SIN('OddsRatio_working_3-way'!Y57/3)</f>
        <v>0.15518700333396651</v>
      </c>
      <c r="AD57" s="11">
        <f>'OddsRatio_working_3-way'!X57^(1/3)*SIN(('OddsRatio_working_3-way'!Y57+2*PI())/3)</f>
        <v>0.3951857902519883</v>
      </c>
      <c r="AE57" s="11">
        <f>'OddsRatio_working_3-way'!X57^(1/3)*SIN(('OddsRatio_working_3-way'!Y57+4*PI())/3)</f>
        <v>-0.5503727935859547</v>
      </c>
      <c r="AF57" s="11">
        <f>-'OddsRatio_working_3-way'!U57/(3*'OddsRatio_working_3-way'!X57^(1/3))*COS(('OddsRatio_working_3-way'!Y57)/3)</f>
        <v>0.5459185029133975</v>
      </c>
      <c r="AG57" s="11">
        <f>-'OddsRatio_working_3-way'!U57/(3*'OddsRatio_working_3-way'!X57^(1/3))*COS(('OddsRatio_working_3-way'!Y57+2*PI())/3)</f>
        <v>-0.40735513868109408</v>
      </c>
      <c r="AH57" s="11">
        <f>-'OddsRatio_working_3-way'!U57/(3*'OddsRatio_working_3-way'!X57^(1/3))*COS(('OddsRatio_working_3-way'!Y57+4*PI())/3)</f>
        <v>-0.13856336423230367</v>
      </c>
      <c r="AI57" s="11">
        <f>'OddsRatio_working_3-way'!U57/(3*'OddsRatio_working_3-way'!X57^(1/3))*SIN(('OddsRatio_working_3-way'!Y57)/3)</f>
        <v>-0.15518700333396648</v>
      </c>
      <c r="AJ57" s="11">
        <f>'OddsRatio_working_3-way'!U57/(3*'OddsRatio_working_3-way'!X57^(1/3))*SIN(('OddsRatio_working_3-way'!Y57+2*PI())/3)</f>
        <v>-0.39518579025198824</v>
      </c>
      <c r="AK57" s="11">
        <f>'OddsRatio_working_3-way'!U57/(3*'OddsRatio_working_3-way'!X57^(1/3))*SIN(('OddsRatio_working_3-way'!Y57+4*PI())/3)</f>
        <v>0.55037279358595459</v>
      </c>
      <c r="AL57" s="11">
        <f>'OddsRatio_working_3-way'!Z57+'OddsRatio_working_3-way'!AF57</f>
        <v>1.091837005826795</v>
      </c>
      <c r="AM57" s="11">
        <f>'OddsRatio_working_3-way'!AA57+'OddsRatio_working_3-way'!AG57</f>
        <v>-0.81471027736218815</v>
      </c>
      <c r="AN57" s="11">
        <f>'OddsRatio_working_3-way'!AB57+'OddsRatio_working_3-way'!AH57</f>
        <v>-0.2771267284646074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1.091837005826795</v>
      </c>
      <c r="AS57" s="11">
        <f>IF(('OddsRatio_working_3-way'!X57=0),IF(Q57&gt;0,-Q57^(1/3),(-Q57)^(1/3)),'OddsRatio_working_3-way'!AM57-'OddsRatio_working_3-way'!R57/3)</f>
        <v>-0.81471027736218815</v>
      </c>
      <c r="AT57" s="11">
        <f>IF(('OddsRatio_working_3-way'!X57=0),IF(Q57&gt;0,-Q57^(1/3),(-Q57)^(1/3)),'OddsRatio_working_3-way'!AN57-'OddsRatio_working_3-way'!R57/3)</f>
        <v>-0.2771267284646074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7.16</v>
      </c>
      <c r="B58" s="4">
        <f>IF('True_Odds_Calculator_3-way'!B59="","",'True_Odds_Calculator_3-way'!B59)</f>
        <v>4.79</v>
      </c>
      <c r="C58" s="4">
        <f>IF('True_Odds_Calculator_3-way'!C59="","",'True_Odds_Calculator_3-way'!C59)</f>
        <v>1.42</v>
      </c>
      <c r="D58" s="9">
        <f t="shared" si="13"/>
        <v>0.12720397827128263</v>
      </c>
      <c r="E58" s="9">
        <f t="shared" si="14"/>
        <v>0.19151450445513699</v>
      </c>
      <c r="F58" s="9">
        <f t="shared" si="15"/>
        <v>0.68128151727358044</v>
      </c>
      <c r="G58" s="9">
        <f t="shared" si="16"/>
        <v>1.1138619073916081</v>
      </c>
      <c r="H58" s="9">
        <f t="shared" si="17"/>
        <v>7.8613893495323053</v>
      </c>
      <c r="I58" s="9">
        <f t="shared" si="18"/>
        <v>5.2215366290141949</v>
      </c>
      <c r="J58" s="9">
        <f t="shared" si="19"/>
        <v>1.4678220011044754</v>
      </c>
      <c r="K58" s="11">
        <f t="shared" si="20"/>
        <v>0.13966480446927373</v>
      </c>
      <c r="L58" s="11">
        <f t="shared" si="21"/>
        <v>0.20876826722338204</v>
      </c>
      <c r="M58" s="11">
        <f t="shared" si="22"/>
        <v>0.70422535211267612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-0.20134105152251025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0.2129324623403171</v>
      </c>
      <c r="Q58" s="11">
        <f>2*'OddsRatio_working_3-way'!K58*'OddsRatio_working_3-way'!L58*'OddsRatio_working_3-way'!M58</f>
        <v>4.1067012987524992E-2</v>
      </c>
      <c r="R58" s="11">
        <f t="shared" si="23"/>
        <v>0</v>
      </c>
      <c r="S58" s="11">
        <f t="shared" si="24"/>
        <v>-1.0575710255318247</v>
      </c>
      <c r="T58" s="11">
        <f t="shared" si="25"/>
        <v>-0.20396741090295556</v>
      </c>
      <c r="U58" s="11">
        <f>'OddsRatio_working_3-way'!S58-'OddsRatio_working_3-way'!R58^2/3</f>
        <v>-1.0575710255318247</v>
      </c>
      <c r="V58" s="11">
        <f>'OddsRatio_working_3-way'!S58*'OddsRatio_working_3-way'!R58/3-2*'OddsRatio_working_3-way'!R58^3/27-'OddsRatio_working_3-way'!T58</f>
        <v>0.20396741090295556</v>
      </c>
      <c r="W58" s="11">
        <f>'OddsRatio_working_3-way'!V58^2+4*'OddsRatio_working_3-way'!U58^3/27</f>
        <v>-0.13363391162552746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0.20930636417461282</v>
      </c>
      <c r="Y58" s="11">
        <f>IF('OddsRatio_working_3-way'!W58&gt;=0,IF('OddsRatio_working_3-way'!V58+SQRT('OddsRatio_working_3-way'!W58)&gt;0,0,PI()),ACOS('OddsRatio_working_3-way'!V58/(2*'OddsRatio_working_3-way'!X58)))</f>
        <v>1.0618629498570471</v>
      </c>
      <c r="Z58" s="11">
        <f>'OddsRatio_working_3-way'!X58^(1/3)*COS('OddsRatio_working_3-way'!Y58/3)</f>
        <v>0.55693095369580403</v>
      </c>
      <c r="AA58" s="11">
        <f>'OddsRatio_working_3-way'!X58^(1/3)*COS(('OddsRatio_working_3-way'!Y58+2*PI())/3)</f>
        <v>-0.45668918737646147</v>
      </c>
      <c r="AB58" s="11">
        <f>'OddsRatio_working_3-way'!X58^(1/3)*COS(('OddsRatio_working_3-way'!Y58+4*PI())/3)</f>
        <v>-0.10024176631934247</v>
      </c>
      <c r="AC58" s="11">
        <f>'OddsRatio_working_3-way'!X58^(1/3)*SIN('OddsRatio_working_3-way'!Y58/3)</f>
        <v>0.20579501449927559</v>
      </c>
      <c r="AD58" s="11">
        <f>'OddsRatio_working_3-way'!X58^(1/3)*SIN(('OddsRatio_working_3-way'!Y58+2*PI())/3)</f>
        <v>0.37941884680482346</v>
      </c>
      <c r="AE58" s="11">
        <f>'OddsRatio_working_3-way'!X58^(1/3)*SIN(('OddsRatio_working_3-way'!Y58+4*PI())/3)</f>
        <v>-0.58521386130409903</v>
      </c>
      <c r="AF58" s="11">
        <f>-'OddsRatio_working_3-way'!U58/(3*'OddsRatio_working_3-way'!X58^(1/3))*COS(('OddsRatio_working_3-way'!Y58)/3)</f>
        <v>0.55693095369580403</v>
      </c>
      <c r="AG58" s="11">
        <f>-'OddsRatio_working_3-way'!U58/(3*'OddsRatio_working_3-way'!X58^(1/3))*COS(('OddsRatio_working_3-way'!Y58+2*PI())/3)</f>
        <v>-0.45668918737646147</v>
      </c>
      <c r="AH58" s="11">
        <f>-'OddsRatio_working_3-way'!U58/(3*'OddsRatio_working_3-way'!X58^(1/3))*COS(('OddsRatio_working_3-way'!Y58+4*PI())/3)</f>
        <v>-0.10024176631934247</v>
      </c>
      <c r="AI58" s="11">
        <f>'OddsRatio_working_3-way'!U58/(3*'OddsRatio_working_3-way'!X58^(1/3))*SIN(('OddsRatio_working_3-way'!Y58)/3)</f>
        <v>-0.20579501449927559</v>
      </c>
      <c r="AJ58" s="11">
        <f>'OddsRatio_working_3-way'!U58/(3*'OddsRatio_working_3-way'!X58^(1/3))*SIN(('OddsRatio_working_3-way'!Y58+2*PI())/3)</f>
        <v>-0.37941884680482346</v>
      </c>
      <c r="AK58" s="11">
        <f>'OddsRatio_working_3-way'!U58/(3*'OddsRatio_working_3-way'!X58^(1/3))*SIN(('OddsRatio_working_3-way'!Y58+4*PI())/3)</f>
        <v>0.58521386130409903</v>
      </c>
      <c r="AL58" s="11">
        <f>'OddsRatio_working_3-way'!Z58+'OddsRatio_working_3-way'!AF58</f>
        <v>1.1138619073916081</v>
      </c>
      <c r="AM58" s="11">
        <f>'OddsRatio_working_3-way'!AA58+'OddsRatio_working_3-way'!AG58</f>
        <v>-0.91337837475292294</v>
      </c>
      <c r="AN58" s="11">
        <f>'OddsRatio_working_3-way'!AB58+'OddsRatio_working_3-way'!AH58</f>
        <v>-0.20048353263868493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1.1138619073916081</v>
      </c>
      <c r="AS58" s="11">
        <f>IF(('OddsRatio_working_3-way'!X58=0),IF(Q58&gt;0,-Q58^(1/3),(-Q58)^(1/3)),'OddsRatio_working_3-way'!AM58-'OddsRatio_working_3-way'!R58/3)</f>
        <v>-0.91337837475292294</v>
      </c>
      <c r="AT58" s="11">
        <f>IF(('OddsRatio_working_3-way'!X58=0),IF(Q58&gt;0,-Q58^(1/3),(-Q58)^(1/3)),'OddsRatio_working_3-way'!AN58-'OddsRatio_working_3-way'!R58/3)</f>
        <v>-0.20048353263868493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2.2999999999999998</v>
      </c>
      <c r="B59" s="4">
        <f>IF('True_Odds_Calculator_3-way'!B60="","",'True_Odds_Calculator_3-way'!B60)</f>
        <v>3.16</v>
      </c>
      <c r="C59" s="4">
        <f>IF('True_Odds_Calculator_3-way'!C60="","",'True_Odds_Calculator_3-way'!C60)</f>
        <v>3.41</v>
      </c>
      <c r="D59" s="9">
        <f t="shared" si="13"/>
        <v>0.41835700755801797</v>
      </c>
      <c r="E59" s="9">
        <f t="shared" si="14"/>
        <v>0.30211098232894262</v>
      </c>
      <c r="F59" s="9">
        <f t="shared" si="15"/>
        <v>0.27953201011303924</v>
      </c>
      <c r="G59" s="9">
        <f t="shared" si="16"/>
        <v>1.0694638273312158</v>
      </c>
      <c r="H59" s="9">
        <f t="shared" si="17"/>
        <v>2.3903029755305809</v>
      </c>
      <c r="I59" s="9">
        <f t="shared" si="18"/>
        <v>3.3100418670354266</v>
      </c>
      <c r="J59" s="9">
        <f t="shared" si="19"/>
        <v>3.577407823868231</v>
      </c>
      <c r="K59" s="11">
        <f t="shared" si="20"/>
        <v>0.43478260869565222</v>
      </c>
      <c r="L59" s="11">
        <f t="shared" si="21"/>
        <v>0.31645569620253161</v>
      </c>
      <c r="M59" s="11">
        <f t="shared" si="22"/>
        <v>0.29325513196480935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-0.27305167713852718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0.23684749926161683</v>
      </c>
      <c r="Q59" s="11">
        <f>2*'OddsRatio_working_3-way'!K59*'OddsRatio_working_3-way'!L59*'OddsRatio_working_3-way'!M59</f>
        <v>8.06976147399035E-2</v>
      </c>
      <c r="R59" s="11">
        <f t="shared" si="23"/>
        <v>0</v>
      </c>
      <c r="S59" s="11">
        <f t="shared" si="24"/>
        <v>-0.8674090624298092</v>
      </c>
      <c r="T59" s="11">
        <f t="shared" si="25"/>
        <v>-0.29553971462685147</v>
      </c>
      <c r="U59" s="11">
        <f>'OddsRatio_working_3-way'!S59-'OddsRatio_working_3-way'!R59^2/3</f>
        <v>-0.8674090624298092</v>
      </c>
      <c r="V59" s="11">
        <f>'OddsRatio_working_3-way'!S59*'OddsRatio_working_3-way'!R59/3-2*'OddsRatio_working_3-way'!R59^3/27-'OddsRatio_working_3-way'!T59</f>
        <v>0.29553971462685147</v>
      </c>
      <c r="W59" s="11">
        <f>'OddsRatio_working_3-way'!V59^2+4*'OddsRatio_working_3-way'!U59^3/27</f>
        <v>-9.3432787798450601E-3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0.15547266777601607</v>
      </c>
      <c r="Y59" s="11">
        <f>IF('OddsRatio_working_3-way'!W59&gt;=0,IF('OddsRatio_working_3-way'!V59+SQRT('OddsRatio_working_3-way'!W59)&gt;0,0,PI()),ACOS('OddsRatio_working_3-way'!V59/(2*'OddsRatio_working_3-way'!X59)))</f>
        <v>0.31609830362318125</v>
      </c>
      <c r="Z59" s="11">
        <f>'OddsRatio_working_3-way'!X59^(1/3)*COS('OddsRatio_working_3-way'!Y59/3)</f>
        <v>0.53473191366560791</v>
      </c>
      <c r="AA59" s="11">
        <f>'OddsRatio_working_3-way'!X59^(1/3)*COS(('OddsRatio_working_3-way'!Y59+2*PI())/3)</f>
        <v>-0.31634147100151877</v>
      </c>
      <c r="AB59" s="11">
        <f>'OddsRatio_working_3-way'!X59^(1/3)*COS(('OddsRatio_working_3-way'!Y59+4*PI())/3)</f>
        <v>-0.218390442664089</v>
      </c>
      <c r="AC59" s="11">
        <f>'OddsRatio_working_3-way'!X59^(1/3)*SIN('OddsRatio_working_3-way'!Y59/3)</f>
        <v>5.6552052578015766E-2</v>
      </c>
      <c r="AD59" s="11">
        <f>'OddsRatio_working_3-way'!X59^(1/3)*SIN(('OddsRatio_working_3-way'!Y59+2*PI())/3)</f>
        <v>0.43481539515967582</v>
      </c>
      <c r="AE59" s="11">
        <f>'OddsRatio_working_3-way'!X59^(1/3)*SIN(('OddsRatio_working_3-way'!Y59+4*PI())/3)</f>
        <v>-0.49136744773769153</v>
      </c>
      <c r="AF59" s="11">
        <f>-'OddsRatio_working_3-way'!U59/(3*'OddsRatio_working_3-way'!X59^(1/3))*COS(('OddsRatio_working_3-way'!Y59)/3)</f>
        <v>0.53473191366560791</v>
      </c>
      <c r="AG59" s="11">
        <f>-'OddsRatio_working_3-way'!U59/(3*'OddsRatio_working_3-way'!X59^(1/3))*COS(('OddsRatio_working_3-way'!Y59+2*PI())/3)</f>
        <v>-0.31634147100151877</v>
      </c>
      <c r="AH59" s="11">
        <f>-'OddsRatio_working_3-way'!U59/(3*'OddsRatio_working_3-way'!X59^(1/3))*COS(('OddsRatio_working_3-way'!Y59+4*PI())/3)</f>
        <v>-0.218390442664089</v>
      </c>
      <c r="AI59" s="11">
        <f>'OddsRatio_working_3-way'!U59/(3*'OddsRatio_working_3-way'!X59^(1/3))*SIN(('OddsRatio_working_3-way'!Y59)/3)</f>
        <v>-5.6552052578015766E-2</v>
      </c>
      <c r="AJ59" s="11">
        <f>'OddsRatio_working_3-way'!U59/(3*'OddsRatio_working_3-way'!X59^(1/3))*SIN(('OddsRatio_working_3-way'!Y59+2*PI())/3)</f>
        <v>-0.43481539515967582</v>
      </c>
      <c r="AK59" s="11">
        <f>'OddsRatio_working_3-way'!U59/(3*'OddsRatio_working_3-way'!X59^(1/3))*SIN(('OddsRatio_working_3-way'!Y59+4*PI())/3)</f>
        <v>0.49136744773769153</v>
      </c>
      <c r="AL59" s="11">
        <f>'OddsRatio_working_3-way'!Z59+'OddsRatio_working_3-way'!AF59</f>
        <v>1.0694638273312158</v>
      </c>
      <c r="AM59" s="11">
        <f>'OddsRatio_working_3-way'!AA59+'OddsRatio_working_3-way'!AG59</f>
        <v>-0.63268294200303754</v>
      </c>
      <c r="AN59" s="11">
        <f>'OddsRatio_working_3-way'!AB59+'OddsRatio_working_3-way'!AH59</f>
        <v>-0.43678088532817799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1.0694638273312158</v>
      </c>
      <c r="AS59" s="11">
        <f>IF(('OddsRatio_working_3-way'!X59=0),IF(Q59&gt;0,-Q59^(1/3),(-Q59)^(1/3)),'OddsRatio_working_3-way'!AM59-'OddsRatio_working_3-way'!R59/3)</f>
        <v>-0.63268294200303754</v>
      </c>
      <c r="AT59" s="11">
        <f>IF(('OddsRatio_working_3-way'!X59=0),IF(Q59&gt;0,-Q59^(1/3),(-Q59)^(1/3)),'OddsRatio_working_3-way'!AN59-'OddsRatio_working_3-way'!R59/3)</f>
        <v>-0.43678088532817799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2.4500000000000002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2.88</v>
      </c>
      <c r="D60" s="9">
        <f t="shared" si="13"/>
        <v>0.3924748856769838</v>
      </c>
      <c r="E60" s="9">
        <f t="shared" si="14"/>
        <v>0.27496511031226345</v>
      </c>
      <c r="F60" s="9">
        <f t="shared" si="15"/>
        <v>0.33256000401075286</v>
      </c>
      <c r="G60" s="9">
        <f t="shared" si="16"/>
        <v>1.0675405045126425</v>
      </c>
      <c r="H60" s="9">
        <f t="shared" si="17"/>
        <v>2.5479337315433321</v>
      </c>
      <c r="I60" s="9">
        <f t="shared" si="18"/>
        <v>3.6368250461462273</v>
      </c>
      <c r="J60" s="9">
        <f t="shared" si="19"/>
        <v>3.0069761484837678</v>
      </c>
      <c r="K60" s="11">
        <f t="shared" si="20"/>
        <v>0.4081632653061224</v>
      </c>
      <c r="L60" s="11">
        <f t="shared" si="21"/>
        <v>0.28818443804034583</v>
      </c>
      <c r="M60" s="11">
        <f t="shared" si="22"/>
        <v>0.34722222222222221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-0.2750013069589029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0.23688630111026154</v>
      </c>
      <c r="Q60" s="11">
        <f>2*'OddsRatio_working_3-way'!K60*'OddsRatio_working_3-way'!L60*'OddsRatio_working_3-way'!M60</f>
        <v>8.1684931417331574E-2</v>
      </c>
      <c r="R60" s="11">
        <f t="shared" si="23"/>
        <v>0</v>
      </c>
      <c r="S60" s="11">
        <f t="shared" si="24"/>
        <v>-0.86140063743647088</v>
      </c>
      <c r="T60" s="11">
        <f t="shared" si="25"/>
        <v>-0.29703470256430031</v>
      </c>
      <c r="U60" s="11">
        <f>'OddsRatio_working_3-way'!S60-'OddsRatio_working_3-way'!R60^2/3</f>
        <v>-0.86140063743647088</v>
      </c>
      <c r="V60" s="11">
        <f>'OddsRatio_working_3-way'!S60*'OddsRatio_working_3-way'!R60/3-2*'OddsRatio_working_3-way'!R60^3/27-'OddsRatio_working_3-way'!T60</f>
        <v>0.29703470256430031</v>
      </c>
      <c r="W60" s="11">
        <f>'OddsRatio_working_3-way'!V60^2+4*'OddsRatio_working_3-way'!U60^3/27</f>
        <v>-6.4620593240459212E-3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0.15386006129882138</v>
      </c>
      <c r="Y60" s="11">
        <f>IF('OddsRatio_working_3-way'!W60&gt;=0,IF('OddsRatio_working_3-way'!V60+SQRT('OddsRatio_working_3-way'!W60)&gt;0,0,PI()),ACOS('OddsRatio_working_3-way'!V60/(2*'OddsRatio_working_3-way'!X60)))</f>
        <v>0.26430029466412863</v>
      </c>
      <c r="Z60" s="11">
        <f>'OddsRatio_working_3-way'!X60^(1/3)*COS('OddsRatio_working_3-way'!Y60/3)</f>
        <v>0.53377025225632124</v>
      </c>
      <c r="AA60" s="11">
        <f>'OddsRatio_working_3-way'!X60^(1/3)*COS(('OddsRatio_working_3-way'!Y60+2*PI())/3)</f>
        <v>-0.30771584634940036</v>
      </c>
      <c r="AB60" s="11">
        <f>'OddsRatio_working_3-way'!X60^(1/3)*COS(('OddsRatio_working_3-way'!Y60+4*PI())/3)</f>
        <v>-0.22605440590692077</v>
      </c>
      <c r="AC60" s="11">
        <f>'OddsRatio_working_3-way'!X60^(1/3)*SIN('OddsRatio_working_3-way'!Y60/3)</f>
        <v>4.7147254621878236E-2</v>
      </c>
      <c r="AD60" s="11">
        <f>'OddsRatio_working_3-way'!X60^(1/3)*SIN(('OddsRatio_working_3-way'!Y60+2*PI())/3)</f>
        <v>0.43868497092746322</v>
      </c>
      <c r="AE60" s="11">
        <f>'OddsRatio_working_3-way'!X60^(1/3)*SIN(('OddsRatio_working_3-way'!Y60+4*PI())/3)</f>
        <v>-0.48583222554934141</v>
      </c>
      <c r="AF60" s="11">
        <f>-'OddsRatio_working_3-way'!U60/(3*'OddsRatio_working_3-way'!X60^(1/3))*COS(('OddsRatio_working_3-way'!Y60)/3)</f>
        <v>0.53377025225632113</v>
      </c>
      <c r="AG60" s="11">
        <f>-'OddsRatio_working_3-way'!U60/(3*'OddsRatio_working_3-way'!X60^(1/3))*COS(('OddsRatio_working_3-way'!Y60+2*PI())/3)</f>
        <v>-0.3077158463494003</v>
      </c>
      <c r="AH60" s="11">
        <f>-'OddsRatio_working_3-way'!U60/(3*'OddsRatio_working_3-way'!X60^(1/3))*COS(('OddsRatio_working_3-way'!Y60+4*PI())/3)</f>
        <v>-0.22605440590692072</v>
      </c>
      <c r="AI60" s="11">
        <f>'OddsRatio_working_3-way'!U60/(3*'OddsRatio_working_3-way'!X60^(1/3))*SIN(('OddsRatio_working_3-way'!Y60)/3)</f>
        <v>-4.7147254621878222E-2</v>
      </c>
      <c r="AJ60" s="11">
        <f>'OddsRatio_working_3-way'!U60/(3*'OddsRatio_working_3-way'!X60^(1/3))*SIN(('OddsRatio_working_3-way'!Y60+2*PI())/3)</f>
        <v>-0.43868497092746317</v>
      </c>
      <c r="AK60" s="11">
        <f>'OddsRatio_working_3-way'!U60/(3*'OddsRatio_working_3-way'!X60^(1/3))*SIN(('OddsRatio_working_3-way'!Y60+4*PI())/3)</f>
        <v>0.4858322255493413</v>
      </c>
      <c r="AL60" s="11">
        <f>'OddsRatio_working_3-way'!Z60+'OddsRatio_working_3-way'!AF60</f>
        <v>1.0675405045126425</v>
      </c>
      <c r="AM60" s="11">
        <f>'OddsRatio_working_3-way'!AA60+'OddsRatio_working_3-way'!AG60</f>
        <v>-0.6154316926988006</v>
      </c>
      <c r="AN60" s="11">
        <f>'OddsRatio_working_3-way'!AB60+'OddsRatio_working_3-way'!AH60</f>
        <v>-0.45210881181384149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1.0675405045126425</v>
      </c>
      <c r="AS60" s="11">
        <f>IF(('OddsRatio_working_3-way'!X60=0),IF(Q60&gt;0,-Q60^(1/3),(-Q60)^(1/3)),'OddsRatio_working_3-way'!AM60-'OddsRatio_working_3-way'!R60/3)</f>
        <v>-0.6154316926988006</v>
      </c>
      <c r="AT60" s="11">
        <f>IF(('OddsRatio_working_3-way'!X60=0),IF(Q60&gt;0,-Q60^(1/3),(-Q60)^(1/3)),'OddsRatio_working_3-way'!AN60-'OddsRatio_working_3-way'!R60/3)</f>
        <v>-0.45210881181384149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2.76</v>
      </c>
      <c r="B61" s="4">
        <f>IF('True_Odds_Calculator_3-way'!B62="","",'True_Odds_Calculator_3-way'!B62)</f>
        <v>3.32</v>
      </c>
      <c r="C61" s="4">
        <f>IF('True_Odds_Calculator_3-way'!C62="","",'True_Odds_Calculator_3-way'!C62)</f>
        <v>2.63</v>
      </c>
      <c r="D61" s="9">
        <f t="shared" si="13"/>
        <v>0.34737909756494434</v>
      </c>
      <c r="E61" s="9">
        <f t="shared" si="14"/>
        <v>0.28764831861310464</v>
      </c>
      <c r="F61" s="9">
        <f t="shared" si="15"/>
        <v>0.36497258382195097</v>
      </c>
      <c r="G61" s="9">
        <f t="shared" si="16"/>
        <v>1.0674428413462169</v>
      </c>
      <c r="H61" s="9">
        <f t="shared" si="17"/>
        <v>2.8786994007693418</v>
      </c>
      <c r="I61" s="9">
        <f t="shared" si="18"/>
        <v>3.4764673919232223</v>
      </c>
      <c r="J61" s="9">
        <f t="shared" si="19"/>
        <v>2.7399318313943333</v>
      </c>
      <c r="K61" s="11">
        <f t="shared" si="20"/>
        <v>0.3623188405797102</v>
      </c>
      <c r="L61" s="11">
        <f t="shared" si="21"/>
        <v>0.30120481927710846</v>
      </c>
      <c r="M61" s="11">
        <f t="shared" si="22"/>
        <v>0.38022813688212931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-0.27617562330658385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0.23693716841244966</v>
      </c>
      <c r="Q61" s="11">
        <f>2*'OddsRatio_working_3-way'!K61*'OddsRatio_working_3-way'!L61*'OddsRatio_working_3-way'!M61</f>
        <v>8.2990251633082199E-2</v>
      </c>
      <c r="R61" s="11">
        <f t="shared" si="23"/>
        <v>0</v>
      </c>
      <c r="S61" s="11">
        <f t="shared" si="24"/>
        <v>-0.85792209165913458</v>
      </c>
      <c r="T61" s="11">
        <f t="shared" si="25"/>
        <v>-0.30049810565994206</v>
      </c>
      <c r="U61" s="11">
        <f>'OddsRatio_working_3-way'!S61-'OddsRatio_working_3-way'!R61^2/3</f>
        <v>-0.85792209165913458</v>
      </c>
      <c r="V61" s="11">
        <f>'OddsRatio_working_3-way'!S61*'OddsRatio_working_3-way'!R61/3-2*'OddsRatio_working_3-way'!R61^3/27-'OddsRatio_working_3-way'!T61</f>
        <v>0.30049810565994206</v>
      </c>
      <c r="W61" s="11">
        <f>'OddsRatio_working_3-way'!V61^2+4*'OddsRatio_working_3-way'!U61^3/27</f>
        <v>-3.2500244467011247E-3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0.15292901617410185</v>
      </c>
      <c r="Y61" s="11">
        <f>IF('OddsRatio_working_3-way'!W61&gt;=0,IF('OddsRatio_working_3-way'!V61+SQRT('OddsRatio_working_3-way'!W61)&gt;0,0,PI()),ACOS('OddsRatio_working_3-way'!V61/(2*'OddsRatio_working_3-way'!X61)))</f>
        <v>0.18748682218125379</v>
      </c>
      <c r="Z61" s="11">
        <f>'OddsRatio_working_3-way'!X61^(1/3)*COS('OddsRatio_working_3-way'!Y61/3)</f>
        <v>0.53372142067310835</v>
      </c>
      <c r="AA61" s="11">
        <f>'OddsRatio_working_3-way'!X61^(1/3)*COS(('OddsRatio_working_3-way'!Y61+2*PI())/3)</f>
        <v>-0.29578486548052918</v>
      </c>
      <c r="AB61" s="11">
        <f>'OddsRatio_working_3-way'!X61^(1/3)*COS(('OddsRatio_working_3-way'!Y61+4*PI())/3)</f>
        <v>-0.23793655519257934</v>
      </c>
      <c r="AC61" s="11">
        <f>'OddsRatio_working_3-way'!X61^(1/3)*SIN('OddsRatio_working_3-way'!Y61/3)</f>
        <v>3.339873751691292E-2</v>
      </c>
      <c r="AD61" s="11">
        <f>'OddsRatio_working_3-way'!X61^(1/3)*SIN(('OddsRatio_working_3-way'!Y61+2*PI())/3)</f>
        <v>0.44551694008837645</v>
      </c>
      <c r="AE61" s="11">
        <f>'OddsRatio_working_3-way'!X61^(1/3)*SIN(('OddsRatio_working_3-way'!Y61+4*PI())/3)</f>
        <v>-0.4789156776052893</v>
      </c>
      <c r="AF61" s="11">
        <f>-'OddsRatio_working_3-way'!U61/(3*'OddsRatio_working_3-way'!X61^(1/3))*COS(('OddsRatio_working_3-way'!Y61)/3)</f>
        <v>0.53372142067310846</v>
      </c>
      <c r="AG61" s="11">
        <f>-'OddsRatio_working_3-way'!U61/(3*'OddsRatio_working_3-way'!X61^(1/3))*COS(('OddsRatio_working_3-way'!Y61+2*PI())/3)</f>
        <v>-0.29578486548052924</v>
      </c>
      <c r="AH61" s="11">
        <f>-'OddsRatio_working_3-way'!U61/(3*'OddsRatio_working_3-way'!X61^(1/3))*COS(('OddsRatio_working_3-way'!Y61+4*PI())/3)</f>
        <v>-0.23793655519257939</v>
      </c>
      <c r="AI61" s="11">
        <f>'OddsRatio_working_3-way'!U61/(3*'OddsRatio_working_3-way'!X61^(1/3))*SIN(('OddsRatio_working_3-way'!Y61)/3)</f>
        <v>-3.3398737516912927E-2</v>
      </c>
      <c r="AJ61" s="11">
        <f>'OddsRatio_working_3-way'!U61/(3*'OddsRatio_working_3-way'!X61^(1/3))*SIN(('OddsRatio_working_3-way'!Y61+2*PI())/3)</f>
        <v>-0.44551694008837656</v>
      </c>
      <c r="AK61" s="11">
        <f>'OddsRatio_working_3-way'!U61/(3*'OddsRatio_working_3-way'!X61^(1/3))*SIN(('OddsRatio_working_3-way'!Y61+4*PI())/3)</f>
        <v>0.47891567760528941</v>
      </c>
      <c r="AL61" s="11">
        <f>'OddsRatio_working_3-way'!Z61+'OddsRatio_working_3-way'!AF61</f>
        <v>1.0674428413462169</v>
      </c>
      <c r="AM61" s="11">
        <f>'OddsRatio_working_3-way'!AA61+'OddsRatio_working_3-way'!AG61</f>
        <v>-0.59156973096105836</v>
      </c>
      <c r="AN61" s="11">
        <f>'OddsRatio_working_3-way'!AB61+'OddsRatio_working_3-way'!AH61</f>
        <v>-0.47587311038515873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1.0674428413462169</v>
      </c>
      <c r="AS61" s="11">
        <f>IF(('OddsRatio_working_3-way'!X61=0),IF(Q61&gt;0,-Q61^(1/3),(-Q61)^(1/3)),'OddsRatio_working_3-way'!AM61-'OddsRatio_working_3-way'!R61/3)</f>
        <v>-0.59156973096105836</v>
      </c>
      <c r="AT61" s="11">
        <f>IF(('OddsRatio_working_3-way'!X61=0),IF(Q61&gt;0,-Q61^(1/3),(-Q61)^(1/3)),'OddsRatio_working_3-way'!AN61-'OddsRatio_working_3-way'!R61/3)</f>
        <v>-0.47587311038515873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3.94</v>
      </c>
      <c r="B62" s="4">
        <f>IF('True_Odds_Calculator_3-way'!B63="","",'True_Odds_Calculator_3-way'!B63)</f>
        <v>3.34</v>
      </c>
      <c r="C62" s="4">
        <f>IF('True_Odds_Calculator_3-way'!C63="","",'True_Odds_Calculator_3-way'!C63)</f>
        <v>1.98</v>
      </c>
      <c r="D62" s="9">
        <f t="shared" si="13"/>
        <v>0.23697953268941427</v>
      </c>
      <c r="E62" s="9">
        <f t="shared" si="14"/>
        <v>0.28068780640624652</v>
      </c>
      <c r="F62" s="9">
        <f t="shared" si="15"/>
        <v>0.48233266090433896</v>
      </c>
      <c r="G62" s="9">
        <f t="shared" si="16"/>
        <v>1.0951611231937828</v>
      </c>
      <c r="H62" s="9">
        <f t="shared" si="17"/>
        <v>4.2197737021897224</v>
      </c>
      <c r="I62" s="9">
        <f t="shared" si="18"/>
        <v>3.5626770282734506</v>
      </c>
      <c r="J62" s="9">
        <f t="shared" si="19"/>
        <v>2.0732579007299075</v>
      </c>
      <c r="K62" s="11">
        <f t="shared" si="20"/>
        <v>0.25380710659898476</v>
      </c>
      <c r="L62" s="11">
        <f t="shared" si="21"/>
        <v>0.29940119760479045</v>
      </c>
      <c r="M62" s="11">
        <f t="shared" si="22"/>
        <v>0.50505050505050508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-0.25875061137531097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0.24025169166358867</v>
      </c>
      <c r="Q62" s="11">
        <f>2*'OddsRatio_working_3-way'!K62*'OddsRatio_working_3-way'!L62*'OddsRatio_working_3-way'!M62</f>
        <v>7.6757728966002789E-2</v>
      </c>
      <c r="R62" s="11">
        <f t="shared" si="23"/>
        <v>0</v>
      </c>
      <c r="S62" s="11">
        <f t="shared" si="24"/>
        <v>-0.92850675941055039</v>
      </c>
      <c r="T62" s="11">
        <f t="shared" si="25"/>
        <v>-0.29664752696822699</v>
      </c>
      <c r="U62" s="11">
        <f>'OddsRatio_working_3-way'!S62-'OddsRatio_working_3-way'!R62^2/3</f>
        <v>-0.92850675941055039</v>
      </c>
      <c r="V62" s="11">
        <f>'OddsRatio_working_3-way'!S62*'OddsRatio_working_3-way'!R62/3-2*'OddsRatio_working_3-way'!R62^3/27-'OddsRatio_working_3-way'!T62</f>
        <v>0.29664752696822699</v>
      </c>
      <c r="W62" s="11">
        <f>'OddsRatio_working_3-way'!V62^2+4*'OddsRatio_working_3-way'!U62^3/27</f>
        <v>-3.0591164204995566E-2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0.1721851615713158</v>
      </c>
      <c r="Y62" s="11">
        <f>IF('OddsRatio_working_3-way'!W62&gt;=0,IF('OddsRatio_working_3-way'!V62+SQRT('OddsRatio_working_3-way'!W62)&gt;0,0,PI()),ACOS('OddsRatio_working_3-way'!V62/(2*'OddsRatio_working_3-way'!X62)))</f>
        <v>0.53273713842840809</v>
      </c>
      <c r="Z62" s="11">
        <f>'OddsRatio_working_3-way'!X62^(1/3)*COS('OddsRatio_working_3-way'!Y62/3)</f>
        <v>0.54758056159689139</v>
      </c>
      <c r="AA62" s="11">
        <f>'OddsRatio_working_3-way'!X62^(1/3)*COS(('OddsRatio_working_3-way'!Y62+2*PI())/3)</f>
        <v>-0.35889807288332087</v>
      </c>
      <c r="AB62" s="11">
        <f>'OddsRatio_working_3-way'!X62^(1/3)*COS(('OddsRatio_working_3-way'!Y62+4*PI())/3)</f>
        <v>-0.1886824887135706</v>
      </c>
      <c r="AC62" s="11">
        <f>'OddsRatio_working_3-way'!X62^(1/3)*SIN('OddsRatio_working_3-way'!Y62/3)</f>
        <v>9.8274013340674746E-2</v>
      </c>
      <c r="AD62" s="11">
        <f>'OddsRatio_working_3-way'!X62^(1/3)*SIN(('OddsRatio_working_3-way'!Y62+2*PI())/3)</f>
        <v>0.42508167029112015</v>
      </c>
      <c r="AE62" s="11">
        <f>'OddsRatio_working_3-way'!X62^(1/3)*SIN(('OddsRatio_working_3-way'!Y62+4*PI())/3)</f>
        <v>-0.52335568363179497</v>
      </c>
      <c r="AF62" s="11">
        <f>-'OddsRatio_working_3-way'!U62/(3*'OddsRatio_working_3-way'!X62^(1/3))*COS(('OddsRatio_working_3-way'!Y62)/3)</f>
        <v>0.54758056159689139</v>
      </c>
      <c r="AG62" s="11">
        <f>-'OddsRatio_working_3-way'!U62/(3*'OddsRatio_working_3-way'!X62^(1/3))*COS(('OddsRatio_working_3-way'!Y62+2*PI())/3)</f>
        <v>-0.35889807288332087</v>
      </c>
      <c r="AH62" s="11">
        <f>-'OddsRatio_working_3-way'!U62/(3*'OddsRatio_working_3-way'!X62^(1/3))*COS(('OddsRatio_working_3-way'!Y62+4*PI())/3)</f>
        <v>-0.1886824887135706</v>
      </c>
      <c r="AI62" s="11">
        <f>'OddsRatio_working_3-way'!U62/(3*'OddsRatio_working_3-way'!X62^(1/3))*SIN(('OddsRatio_working_3-way'!Y62)/3)</f>
        <v>-9.8274013340674746E-2</v>
      </c>
      <c r="AJ62" s="11">
        <f>'OddsRatio_working_3-way'!U62/(3*'OddsRatio_working_3-way'!X62^(1/3))*SIN(('OddsRatio_working_3-way'!Y62+2*PI())/3)</f>
        <v>-0.42508167029112015</v>
      </c>
      <c r="AK62" s="11">
        <f>'OddsRatio_working_3-way'!U62/(3*'OddsRatio_working_3-way'!X62^(1/3))*SIN(('OddsRatio_working_3-way'!Y62+4*PI())/3)</f>
        <v>0.52335568363179497</v>
      </c>
      <c r="AL62" s="11">
        <f>'OddsRatio_working_3-way'!Z62+'OddsRatio_working_3-way'!AF62</f>
        <v>1.0951611231937828</v>
      </c>
      <c r="AM62" s="11">
        <f>'OddsRatio_working_3-way'!AA62+'OddsRatio_working_3-way'!AG62</f>
        <v>-0.71779614576664175</v>
      </c>
      <c r="AN62" s="11">
        <f>'OddsRatio_working_3-way'!AB62+'OddsRatio_working_3-way'!AH62</f>
        <v>-0.3773649774271412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1.0951611231937828</v>
      </c>
      <c r="AS62" s="11">
        <f>IF(('OddsRatio_working_3-way'!X62=0),IF(Q62&gt;0,-Q62^(1/3),(-Q62)^(1/3)),'OddsRatio_working_3-way'!AM62-'OddsRatio_working_3-way'!R62/3)</f>
        <v>-0.71779614576664175</v>
      </c>
      <c r="AT62" s="11">
        <f>IF(('OddsRatio_working_3-way'!X62=0),IF(Q62&gt;0,-Q62^(1/3),(-Q62)^(1/3)),'OddsRatio_working_3-way'!AN62-'OddsRatio_working_3-way'!R62/3)</f>
        <v>-0.3773649774271412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4.2300000000000004</v>
      </c>
      <c r="B63" s="4">
        <f>IF('True_Odds_Calculator_3-way'!B64="","",'True_Odds_Calculator_3-way'!B64)</f>
        <v>3.83</v>
      </c>
      <c r="C63" s="4">
        <f>IF('True_Odds_Calculator_3-way'!C64="","",'True_Odds_Calculator_3-way'!C64)</f>
        <v>1.78</v>
      </c>
      <c r="D63" s="9">
        <f t="shared" si="13"/>
        <v>0.21935733374770847</v>
      </c>
      <c r="E63" s="9">
        <f t="shared" si="14"/>
        <v>0.24283297197652898</v>
      </c>
      <c r="F63" s="9">
        <f t="shared" si="15"/>
        <v>0.53780969427576253</v>
      </c>
      <c r="G63" s="9">
        <f t="shared" si="16"/>
        <v>1.1017868965775861</v>
      </c>
      <c r="H63" s="9">
        <f t="shared" si="17"/>
        <v>4.5587716759456036</v>
      </c>
      <c r="I63" s="9">
        <f t="shared" si="18"/>
        <v>4.1180569173145685</v>
      </c>
      <c r="J63" s="9">
        <f t="shared" si="19"/>
        <v>1.8593937793305171</v>
      </c>
      <c r="K63" s="11">
        <f t="shared" si="20"/>
        <v>0.23640661938534277</v>
      </c>
      <c r="L63" s="11">
        <f t="shared" si="21"/>
        <v>0.2610966057441253</v>
      </c>
      <c r="M63" s="11">
        <f t="shared" si="22"/>
        <v>0.5617977528089888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-0.24724323471833765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0.23719031839055138</v>
      </c>
      <c r="Q63" s="11">
        <f>2*'OddsRatio_working_3-way'!K63*'OddsRatio_working_3-way'!L63*'OddsRatio_working_3-way'!M63</f>
        <v>6.9353894266243069E-2</v>
      </c>
      <c r="R63" s="11">
        <f t="shared" si="23"/>
        <v>0</v>
      </c>
      <c r="S63" s="11">
        <f t="shared" si="24"/>
        <v>-0.95933997409782046</v>
      </c>
      <c r="T63" s="11">
        <f t="shared" si="25"/>
        <v>-0.28050876435608774</v>
      </c>
      <c r="U63" s="11">
        <f>'OddsRatio_working_3-way'!S63-'OddsRatio_working_3-way'!R63^2/3</f>
        <v>-0.95933997409782046</v>
      </c>
      <c r="V63" s="11">
        <f>'OddsRatio_working_3-way'!S63*'OddsRatio_working_3-way'!R63/3-2*'OddsRatio_working_3-way'!R63^3/27-'OddsRatio_working_3-way'!T63</f>
        <v>0.28050876435608774</v>
      </c>
      <c r="W63" s="11">
        <f>'OddsRatio_working_3-way'!V63^2+4*'OddsRatio_working_3-way'!U63^3/27</f>
        <v>-5.2116672337879491E-2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0.18083268455844662</v>
      </c>
      <c r="Y63" s="11">
        <f>IF('OddsRatio_working_3-way'!W63&gt;=0,IF('OddsRatio_working_3-way'!V63+SQRT('OddsRatio_working_3-way'!W63)&gt;0,0,PI()),ACOS('OddsRatio_working_3-way'!V63/(2*'OddsRatio_working_3-way'!X63)))</f>
        <v>0.68312641673809438</v>
      </c>
      <c r="Z63" s="11">
        <f>'OddsRatio_working_3-way'!X63^(1/3)*COS('OddsRatio_working_3-way'!Y63/3)</f>
        <v>0.55089344828879305</v>
      </c>
      <c r="AA63" s="11">
        <f>'OddsRatio_working_3-way'!X63^(1/3)*COS(('OddsRatio_working_3-way'!Y63+2*PI())/3)</f>
        <v>-0.38600123558023697</v>
      </c>
      <c r="AB63" s="11">
        <f>'OddsRatio_working_3-way'!X63^(1/3)*COS(('OddsRatio_working_3-way'!Y63+4*PI())/3)</f>
        <v>-0.16489221270855622</v>
      </c>
      <c r="AC63" s="11">
        <f>'OddsRatio_working_3-way'!X63^(1/3)*SIN('OddsRatio_working_3-way'!Y63/3)</f>
        <v>0.12765735387522018</v>
      </c>
      <c r="AD63" s="11">
        <f>'OddsRatio_working_3-way'!X63^(1/3)*SIN(('OddsRatio_working_3-way'!Y63+2*PI())/3)</f>
        <v>0.41325904405889374</v>
      </c>
      <c r="AE63" s="11">
        <f>'OddsRatio_working_3-way'!X63^(1/3)*SIN(('OddsRatio_working_3-way'!Y63+4*PI())/3)</f>
        <v>-0.54091639793411372</v>
      </c>
      <c r="AF63" s="11">
        <f>-'OddsRatio_working_3-way'!U63/(3*'OddsRatio_working_3-way'!X63^(1/3))*COS(('OddsRatio_working_3-way'!Y63)/3)</f>
        <v>0.55089344828879294</v>
      </c>
      <c r="AG63" s="11">
        <f>-'OddsRatio_working_3-way'!U63/(3*'OddsRatio_working_3-way'!X63^(1/3))*COS(('OddsRatio_working_3-way'!Y63+2*PI())/3)</f>
        <v>-0.38600123558023686</v>
      </c>
      <c r="AH63" s="11">
        <f>-'OddsRatio_working_3-way'!U63/(3*'OddsRatio_working_3-way'!X63^(1/3))*COS(('OddsRatio_working_3-way'!Y63+4*PI())/3)</f>
        <v>-0.16489221270855617</v>
      </c>
      <c r="AI63" s="11">
        <f>'OddsRatio_working_3-way'!U63/(3*'OddsRatio_working_3-way'!X63^(1/3))*SIN(('OddsRatio_working_3-way'!Y63)/3)</f>
        <v>-0.12765735387522018</v>
      </c>
      <c r="AJ63" s="11">
        <f>'OddsRatio_working_3-way'!U63/(3*'OddsRatio_working_3-way'!X63^(1/3))*SIN(('OddsRatio_working_3-way'!Y63+2*PI())/3)</f>
        <v>-0.41325904405889363</v>
      </c>
      <c r="AK63" s="11">
        <f>'OddsRatio_working_3-way'!U63/(3*'OddsRatio_working_3-way'!X63^(1/3))*SIN(('OddsRatio_working_3-way'!Y63+4*PI())/3)</f>
        <v>0.54091639793411361</v>
      </c>
      <c r="AL63" s="11">
        <f>'OddsRatio_working_3-way'!Z63+'OddsRatio_working_3-way'!AF63</f>
        <v>1.1017868965775861</v>
      </c>
      <c r="AM63" s="11">
        <f>'OddsRatio_working_3-way'!AA63+'OddsRatio_working_3-way'!AG63</f>
        <v>-0.77200247116047382</v>
      </c>
      <c r="AN63" s="11">
        <f>'OddsRatio_working_3-way'!AB63+'OddsRatio_working_3-way'!AH63</f>
        <v>-0.32978442541711239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1.1017868965775861</v>
      </c>
      <c r="AS63" s="11">
        <f>IF(('OddsRatio_working_3-way'!X63=0),IF(Q63&gt;0,-Q63^(1/3),(-Q63)^(1/3)),'OddsRatio_working_3-way'!AM63-'OddsRatio_working_3-way'!R63/3)</f>
        <v>-0.77200247116047382</v>
      </c>
      <c r="AT63" s="11">
        <f>IF(('OddsRatio_working_3-way'!X63=0),IF(Q63&gt;0,-Q63^(1/3),(-Q63)^(1/3)),'OddsRatio_working_3-way'!AN63-'OddsRatio_working_3-way'!R63/3)</f>
        <v>-0.32978442541711239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3.25</v>
      </c>
      <c r="C64" s="4">
        <f>IF('True_Odds_Calculator_3-way'!C65="","",'True_Odds_Calculator_3-way'!C65)</f>
        <v>2.78</v>
      </c>
      <c r="D64" s="9">
        <f t="shared" si="13"/>
        <v>0.36741111828893602</v>
      </c>
      <c r="E64" s="9">
        <f t="shared" si="14"/>
        <v>0.29099933123973798</v>
      </c>
      <c r="F64" s="9">
        <f t="shared" si="15"/>
        <v>0.34158955047132611</v>
      </c>
      <c r="G64" s="9">
        <f t="shared" si="16"/>
        <v>1.0828595618946342</v>
      </c>
      <c r="H64" s="9">
        <f t="shared" si="17"/>
        <v>2.7217467034124683</v>
      </c>
      <c r="I64" s="9">
        <f t="shared" si="18"/>
        <v>3.4364340142629271</v>
      </c>
      <c r="J64" s="9">
        <f t="shared" si="19"/>
        <v>2.9274900201724483</v>
      </c>
      <c r="K64" s="11">
        <f t="shared" si="20"/>
        <v>0.38610038610038611</v>
      </c>
      <c r="L64" s="11">
        <f t="shared" si="21"/>
        <v>0.30769230769230771</v>
      </c>
      <c r="M64" s="11">
        <f t="shared" si="22"/>
        <v>0.35971223021582738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-0.27212705629971823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0.24016426894124734</v>
      </c>
      <c r="Q64" s="11">
        <f>2*'OddsRatio_working_3-way'!K64*'OddsRatio_working_3-way'!L64*'OddsRatio_working_3-way'!M64</f>
        <v>8.5467711366991966E-2</v>
      </c>
      <c r="R64" s="11">
        <f t="shared" si="23"/>
        <v>0</v>
      </c>
      <c r="S64" s="11">
        <f t="shared" si="24"/>
        <v>-0.88254461796967598</v>
      </c>
      <c r="T64" s="11">
        <f t="shared" si="25"/>
        <v>-0.31407281778280294</v>
      </c>
      <c r="U64" s="11">
        <f>'OddsRatio_working_3-way'!S64-'OddsRatio_working_3-way'!R64^2/3</f>
        <v>-0.88254461796967598</v>
      </c>
      <c r="V64" s="11">
        <f>'OddsRatio_working_3-way'!S64*'OddsRatio_working_3-way'!R64/3-2*'OddsRatio_working_3-way'!R64^3/27-'OddsRatio_working_3-way'!T64</f>
        <v>0.31407281778280294</v>
      </c>
      <c r="W64" s="11">
        <f>'OddsRatio_working_3-way'!V64^2+4*'OddsRatio_working_3-way'!U64^3/27</f>
        <v>-3.1954158198328336E-3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0.15955966806328484</v>
      </c>
      <c r="Y64" s="11">
        <f>IF('OddsRatio_working_3-way'!W64&gt;=0,IF('OddsRatio_working_3-way'!V64+SQRT('OddsRatio_working_3-way'!W64)&gt;0,0,PI()),ACOS('OddsRatio_working_3-way'!V64/(2*'OddsRatio_working_3-way'!X64)))</f>
        <v>0.1780772155714021</v>
      </c>
      <c r="Z64" s="11">
        <f>'OddsRatio_working_3-way'!X64^(1/3)*COS('OddsRatio_working_3-way'!Y64/3)</f>
        <v>0.54142978094731709</v>
      </c>
      <c r="AA64" s="11">
        <f>'OddsRatio_working_3-way'!X64^(1/3)*COS(('OddsRatio_working_3-way'!Y64+2*PI())/3)</f>
        <v>-0.29858061709121136</v>
      </c>
      <c r="AB64" s="11">
        <f>'OddsRatio_working_3-way'!X64^(1/3)*COS(('OddsRatio_working_3-way'!Y64+4*PI())/3)</f>
        <v>-0.24284916385610583</v>
      </c>
      <c r="AC64" s="11">
        <f>'OddsRatio_working_3-way'!X64^(1/3)*SIN('OddsRatio_working_3-way'!Y64/3)</f>
        <v>3.2176569527617327E-2</v>
      </c>
      <c r="AD64" s="11">
        <f>'OddsRatio_working_3-way'!X64^(1/3)*SIN(('OddsRatio_working_3-way'!Y64+2*PI())/3)</f>
        <v>0.45280365990201177</v>
      </c>
      <c r="AE64" s="11">
        <f>'OddsRatio_working_3-way'!X64^(1/3)*SIN(('OddsRatio_working_3-way'!Y64+4*PI())/3)</f>
        <v>-0.48498022942962904</v>
      </c>
      <c r="AF64" s="11">
        <f>-'OddsRatio_working_3-way'!U64/(3*'OddsRatio_working_3-way'!X64^(1/3))*COS(('OddsRatio_working_3-way'!Y64)/3)</f>
        <v>0.54142978094731709</v>
      </c>
      <c r="AG64" s="11">
        <f>-'OddsRatio_working_3-way'!U64/(3*'OddsRatio_working_3-way'!X64^(1/3))*COS(('OddsRatio_working_3-way'!Y64+2*PI())/3)</f>
        <v>-0.29858061709121136</v>
      </c>
      <c r="AH64" s="11">
        <f>-'OddsRatio_working_3-way'!U64/(3*'OddsRatio_working_3-way'!X64^(1/3))*COS(('OddsRatio_working_3-way'!Y64+4*PI())/3)</f>
        <v>-0.24284916385610583</v>
      </c>
      <c r="AI64" s="11">
        <f>'OddsRatio_working_3-way'!U64/(3*'OddsRatio_working_3-way'!X64^(1/3))*SIN(('OddsRatio_working_3-way'!Y64)/3)</f>
        <v>-3.2176569527617327E-2</v>
      </c>
      <c r="AJ64" s="11">
        <f>'OddsRatio_working_3-way'!U64/(3*'OddsRatio_working_3-way'!X64^(1/3))*SIN(('OddsRatio_working_3-way'!Y64+2*PI())/3)</f>
        <v>-0.45280365990201177</v>
      </c>
      <c r="AK64" s="11">
        <f>'OddsRatio_working_3-way'!U64/(3*'OddsRatio_working_3-way'!X64^(1/3))*SIN(('OddsRatio_working_3-way'!Y64+4*PI())/3)</f>
        <v>0.48498022942962904</v>
      </c>
      <c r="AL64" s="11">
        <f>'OddsRatio_working_3-way'!Z64+'OddsRatio_working_3-way'!AF64</f>
        <v>1.0828595618946342</v>
      </c>
      <c r="AM64" s="11">
        <f>'OddsRatio_working_3-way'!AA64+'OddsRatio_working_3-way'!AG64</f>
        <v>-0.59716123418242273</v>
      </c>
      <c r="AN64" s="11">
        <f>'OddsRatio_working_3-way'!AB64+'OddsRatio_working_3-way'!AH64</f>
        <v>-0.48569832771221166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1.0828595618946342</v>
      </c>
      <c r="AS64" s="11">
        <f>IF(('OddsRatio_working_3-way'!X64=0),IF(Q64&gt;0,-Q64^(1/3),(-Q64)^(1/3)),'OddsRatio_working_3-way'!AM64-'OddsRatio_working_3-way'!R64/3)</f>
        <v>-0.59716123418242273</v>
      </c>
      <c r="AT64" s="11">
        <f>IF(('OddsRatio_working_3-way'!X64=0),IF(Q64&gt;0,-Q64^(1/3),(-Q64)^(1/3)),'OddsRatio_working_3-way'!AN64-'OddsRatio_working_3-way'!R64/3)</f>
        <v>-0.48569832771221166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4.1500000000000004</v>
      </c>
      <c r="B65" s="4">
        <f>IF('True_Odds_Calculator_3-way'!B66="","",'True_Odds_Calculator_3-way'!B66)</f>
        <v>3.79</v>
      </c>
      <c r="C65" s="4">
        <f>IF('True_Odds_Calculator_3-way'!C66="","",'True_Odds_Calculator_3-way'!C66)</f>
        <v>1.81</v>
      </c>
      <c r="D65" s="9">
        <f t="shared" si="13"/>
        <v>0.22437984631216945</v>
      </c>
      <c r="E65" s="9">
        <f t="shared" si="14"/>
        <v>0.24620392971867786</v>
      </c>
      <c r="F65" s="9">
        <f t="shared" si="15"/>
        <v>0.52941622396915278</v>
      </c>
      <c r="G65" s="9">
        <f t="shared" si="16"/>
        <v>1.0973740479160159</v>
      </c>
      <c r="H65" s="9">
        <f t="shared" si="17"/>
        <v>4.4567282509354502</v>
      </c>
      <c r="I65" s="9">
        <f t="shared" si="18"/>
        <v>4.0616735936856845</v>
      </c>
      <c r="J65" s="9">
        <f t="shared" si="19"/>
        <v>1.8888729788119725</v>
      </c>
      <c r="K65" s="11">
        <f t="shared" si="20"/>
        <v>0.24096385542168672</v>
      </c>
      <c r="L65" s="11">
        <f t="shared" si="21"/>
        <v>0.26385224274406333</v>
      </c>
      <c r="M65" s="11">
        <f t="shared" si="22"/>
        <v>0.5524861878453039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-0.25005405080723186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0.23710345983124909</v>
      </c>
      <c r="Q65" s="11">
        <f>2*'OddsRatio_working_3-way'!K65*'OddsRatio_working_3-way'!L65*'OddsRatio_working_3-way'!M65</f>
        <v>7.0252876987036764E-2</v>
      </c>
      <c r="R65" s="11">
        <f t="shared" si="23"/>
        <v>0</v>
      </c>
      <c r="S65" s="11">
        <f t="shared" si="24"/>
        <v>-0.94820883351349317</v>
      </c>
      <c r="T65" s="11">
        <f t="shared" si="25"/>
        <v>-0.28095076548547943</v>
      </c>
      <c r="U65" s="11">
        <f>'OddsRatio_working_3-way'!S65-'OddsRatio_working_3-way'!R65^2/3</f>
        <v>-0.94820883351349317</v>
      </c>
      <c r="V65" s="11">
        <f>'OddsRatio_working_3-way'!S65*'OddsRatio_working_3-way'!R65/3-2*'OddsRatio_working_3-way'!R65^3/27-'OddsRatio_working_3-way'!T65</f>
        <v>0.28095076548547943</v>
      </c>
      <c r="W65" s="11">
        <f>'OddsRatio_working_3-way'!V65^2+4*'OddsRatio_working_3-way'!U65^3/27</f>
        <v>-4.7368082866717759E-2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0.17769455217703961</v>
      </c>
      <c r="Y65" s="11">
        <f>IF('OddsRatio_working_3-way'!W65&gt;=0,IF('OddsRatio_working_3-way'!V65+SQRT('OddsRatio_working_3-way'!W65)&gt;0,0,PI()),ACOS('OddsRatio_working_3-way'!V65/(2*'OddsRatio_working_3-way'!X65)))</f>
        <v>0.65909934720816576</v>
      </c>
      <c r="Z65" s="11">
        <f>'OddsRatio_working_3-way'!X65^(1/3)*COS('OddsRatio_working_3-way'!Y65/3)</f>
        <v>0.54868702395800795</v>
      </c>
      <c r="AA65" s="11">
        <f>'OddsRatio_working_3-way'!X65^(1/3)*COS(('OddsRatio_working_3-way'!Y65+2*PI())/3)</f>
        <v>-0.38045251576026462</v>
      </c>
      <c r="AB65" s="11">
        <f>'OddsRatio_working_3-way'!X65^(1/3)*COS(('OddsRatio_working_3-way'!Y65+4*PI())/3)</f>
        <v>-0.16823450819774327</v>
      </c>
      <c r="AC65" s="11">
        <f>'OddsRatio_working_3-way'!X65^(1/3)*SIN('OddsRatio_working_3-way'!Y65/3)</f>
        <v>0.12252412379310773</v>
      </c>
      <c r="AD65" s="11">
        <f>'OddsRatio_working_3-way'!X65^(1/3)*SIN(('OddsRatio_working_3-way'!Y65+2*PI())/3)</f>
        <v>0.41391483957796205</v>
      </c>
      <c r="AE65" s="11">
        <f>'OddsRatio_working_3-way'!X65^(1/3)*SIN(('OddsRatio_working_3-way'!Y65+4*PI())/3)</f>
        <v>-0.53643896337106967</v>
      </c>
      <c r="AF65" s="11">
        <f>-'OddsRatio_working_3-way'!U65/(3*'OddsRatio_working_3-way'!X65^(1/3))*COS(('OddsRatio_working_3-way'!Y65)/3)</f>
        <v>0.54868702395800784</v>
      </c>
      <c r="AG65" s="11">
        <f>-'OddsRatio_working_3-way'!U65/(3*'OddsRatio_working_3-way'!X65^(1/3))*COS(('OddsRatio_working_3-way'!Y65+2*PI())/3)</f>
        <v>-0.38045251576026456</v>
      </c>
      <c r="AH65" s="11">
        <f>-'OddsRatio_working_3-way'!U65/(3*'OddsRatio_working_3-way'!X65^(1/3))*COS(('OddsRatio_working_3-way'!Y65+4*PI())/3)</f>
        <v>-0.16823450819774324</v>
      </c>
      <c r="AI65" s="11">
        <f>'OddsRatio_working_3-way'!U65/(3*'OddsRatio_working_3-way'!X65^(1/3))*SIN(('OddsRatio_working_3-way'!Y65)/3)</f>
        <v>-0.1225241237931077</v>
      </c>
      <c r="AJ65" s="11">
        <f>'OddsRatio_working_3-way'!U65/(3*'OddsRatio_working_3-way'!X65^(1/3))*SIN(('OddsRatio_working_3-way'!Y65+2*PI())/3)</f>
        <v>-0.41391483957796199</v>
      </c>
      <c r="AK65" s="11">
        <f>'OddsRatio_working_3-way'!U65/(3*'OddsRatio_working_3-way'!X65^(1/3))*SIN(('OddsRatio_working_3-way'!Y65+4*PI())/3)</f>
        <v>0.53643896337106955</v>
      </c>
      <c r="AL65" s="11">
        <f>'OddsRatio_working_3-way'!Z65+'OddsRatio_working_3-way'!AF65</f>
        <v>1.0973740479160159</v>
      </c>
      <c r="AM65" s="11">
        <f>'OddsRatio_working_3-way'!AA65+'OddsRatio_working_3-way'!AG65</f>
        <v>-0.76090503152052924</v>
      </c>
      <c r="AN65" s="11">
        <f>'OddsRatio_working_3-way'!AB65+'OddsRatio_working_3-way'!AH65</f>
        <v>-0.33646901639548654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1.0973740479160159</v>
      </c>
      <c r="AS65" s="11">
        <f>IF(('OddsRatio_working_3-way'!X65=0),IF(Q65&gt;0,-Q65^(1/3),(-Q65)^(1/3)),'OddsRatio_working_3-way'!AM65-'OddsRatio_working_3-way'!R65/3)</f>
        <v>-0.76090503152052924</v>
      </c>
      <c r="AT65" s="11">
        <f>IF(('OddsRatio_working_3-way'!X65=0),IF(Q65&gt;0,-Q65^(1/3),(-Q65)^(1/3)),'OddsRatio_working_3-way'!AN65-'OddsRatio_working_3-way'!R65/3)</f>
        <v>-0.33646901639548654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1.95</v>
      </c>
      <c r="B66" s="4">
        <f>IF('True_Odds_Calculator_3-way'!B67="","",'True_Odds_Calculator_3-way'!B67)</f>
        <v>3.47</v>
      </c>
      <c r="C66" s="4">
        <f>IF('True_Odds_Calculator_3-way'!C67="","",'True_Odds_Calculator_3-way'!C67)</f>
        <v>3.88</v>
      </c>
      <c r="D66" s="9">
        <f t="shared" si="13"/>
        <v>0.48980974528732368</v>
      </c>
      <c r="E66" s="9">
        <f t="shared" si="14"/>
        <v>0.26967381858123934</v>
      </c>
      <c r="F66" s="9">
        <f t="shared" si="15"/>
        <v>0.24051643613143706</v>
      </c>
      <c r="G66" s="9">
        <f t="shared" si="16"/>
        <v>1.0964305601284727</v>
      </c>
      <c r="H66" s="9">
        <f t="shared" si="17"/>
        <v>2.0416090321220484</v>
      </c>
      <c r="I66" s="9">
        <f t="shared" si="18"/>
        <v>3.708183483517328</v>
      </c>
      <c r="J66" s="9">
        <f t="shared" si="19"/>
        <v>4.1577200131700005</v>
      </c>
      <c r="K66" s="11">
        <f t="shared" si="20"/>
        <v>0.51282051282051289</v>
      </c>
      <c r="L66" s="11">
        <f t="shared" si="21"/>
        <v>0.28818443804034583</v>
      </c>
      <c r="M66" s="11">
        <f t="shared" si="22"/>
        <v>0.25773195876288663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-0.25740515166820166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0.23996325134208024</v>
      </c>
      <c r="Q66" s="11">
        <f>2*'OddsRatio_working_3-way'!K66*'OddsRatio_working_3-way'!L66*'OddsRatio_working_3-way'!M66</f>
        <v>7.6178809949866741E-2</v>
      </c>
      <c r="R66" s="11">
        <f t="shared" si="23"/>
        <v>0</v>
      </c>
      <c r="S66" s="11">
        <f t="shared" si="24"/>
        <v>-0.9322395056467081</v>
      </c>
      <c r="T66" s="11">
        <f t="shared" si="25"/>
        <v>-0.29594904941165334</v>
      </c>
      <c r="U66" s="11">
        <f>'OddsRatio_working_3-way'!S66-'OddsRatio_working_3-way'!R66^2/3</f>
        <v>-0.9322395056467081</v>
      </c>
      <c r="V66" s="11">
        <f>'OddsRatio_working_3-way'!S66*'OddsRatio_working_3-way'!R66/3-2*'OddsRatio_working_3-way'!R66^3/27-'OddsRatio_working_3-way'!T66</f>
        <v>0.29594904941165334</v>
      </c>
      <c r="W66" s="11">
        <f>'OddsRatio_working_3-way'!V66^2+4*'OddsRatio_working_3-way'!U66^3/27</f>
        <v>-3.2441100812954898E-2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0.17322452241283284</v>
      </c>
      <c r="Y66" s="11">
        <f>IF('OddsRatio_working_3-way'!W66&gt;=0,IF('OddsRatio_working_3-way'!V66+SQRT('OddsRatio_working_3-way'!W66)&gt;0,0,PI()),ACOS('OddsRatio_working_3-way'!V66/(2*'OddsRatio_working_3-way'!X66)))</f>
        <v>0.54671791373336887</v>
      </c>
      <c r="Z66" s="11">
        <f>'OddsRatio_working_3-way'!X66^(1/3)*COS('OddsRatio_working_3-way'!Y66/3)</f>
        <v>0.54821528006423625</v>
      </c>
      <c r="AA66" s="11">
        <f>'OddsRatio_working_3-way'!X66^(1/3)*COS(('OddsRatio_working_3-way'!Y66+2*PI())/3)</f>
        <v>-0.36159981933830077</v>
      </c>
      <c r="AB66" s="11">
        <f>'OddsRatio_working_3-way'!X66^(1/3)*COS(('OddsRatio_working_3-way'!Y66+4*PI())/3)</f>
        <v>-0.18661546072593566</v>
      </c>
      <c r="AC66" s="11">
        <f>'OddsRatio_working_3-way'!X66^(1/3)*SIN('OddsRatio_working_3-way'!Y66/3)</f>
        <v>0.10102726654882314</v>
      </c>
      <c r="AD66" s="11">
        <f>'OddsRatio_working_3-way'!X66^(1/3)*SIN(('OddsRatio_working_3-way'!Y66+2*PI())/3)</f>
        <v>0.42425472600401781</v>
      </c>
      <c r="AE66" s="11">
        <f>'OddsRatio_working_3-way'!X66^(1/3)*SIN(('OddsRatio_working_3-way'!Y66+4*PI())/3)</f>
        <v>-0.52528199255284092</v>
      </c>
      <c r="AF66" s="11">
        <f>-'OddsRatio_working_3-way'!U66/(3*'OddsRatio_working_3-way'!X66^(1/3))*COS(('OddsRatio_working_3-way'!Y66)/3)</f>
        <v>0.54821528006423637</v>
      </c>
      <c r="AG66" s="11">
        <f>-'OddsRatio_working_3-way'!U66/(3*'OddsRatio_working_3-way'!X66^(1/3))*COS(('OddsRatio_working_3-way'!Y66+2*PI())/3)</f>
        <v>-0.36159981933830082</v>
      </c>
      <c r="AH66" s="11">
        <f>-'OddsRatio_working_3-way'!U66/(3*'OddsRatio_working_3-way'!X66^(1/3))*COS(('OddsRatio_working_3-way'!Y66+4*PI())/3)</f>
        <v>-0.18661546072593571</v>
      </c>
      <c r="AI66" s="11">
        <f>'OddsRatio_working_3-way'!U66/(3*'OddsRatio_working_3-way'!X66^(1/3))*SIN(('OddsRatio_working_3-way'!Y66)/3)</f>
        <v>-0.10102726654882316</v>
      </c>
      <c r="AJ66" s="11">
        <f>'OddsRatio_working_3-way'!U66/(3*'OddsRatio_working_3-way'!X66^(1/3))*SIN(('OddsRatio_working_3-way'!Y66+2*PI())/3)</f>
        <v>-0.42425472600401787</v>
      </c>
      <c r="AK66" s="11">
        <f>'OddsRatio_working_3-way'!U66/(3*'OddsRatio_working_3-way'!X66^(1/3))*SIN(('OddsRatio_working_3-way'!Y66+4*PI())/3)</f>
        <v>0.52528199255284103</v>
      </c>
      <c r="AL66" s="11">
        <f>'OddsRatio_working_3-way'!Z66+'OddsRatio_working_3-way'!AF66</f>
        <v>1.0964305601284727</v>
      </c>
      <c r="AM66" s="11">
        <f>'OddsRatio_working_3-way'!AA66+'OddsRatio_working_3-way'!AG66</f>
        <v>-0.72319963867660153</v>
      </c>
      <c r="AN66" s="11">
        <f>'OddsRatio_working_3-way'!AB66+'OddsRatio_working_3-way'!AH66</f>
        <v>-0.37323092145187137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1.0964305601284727</v>
      </c>
      <c r="AS66" s="11">
        <f>IF(('OddsRatio_working_3-way'!X66=0),IF(Q66&gt;0,-Q66^(1/3),(-Q66)^(1/3)),'OddsRatio_working_3-way'!AM66-'OddsRatio_working_3-way'!R66/3)</f>
        <v>-0.72319963867660153</v>
      </c>
      <c r="AT66" s="11">
        <f>IF(('OddsRatio_working_3-way'!X66=0),IF(Q66&gt;0,-Q66^(1/3),(-Q66)^(1/3)),'OddsRatio_working_3-way'!AN66-'OddsRatio_working_3-way'!R66/3)</f>
        <v>-0.37323092145187137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2.99</v>
      </c>
      <c r="B67" s="4">
        <f>IF('True_Odds_Calculator_3-way'!B68="","",'True_Odds_Calculator_3-way'!B68)</f>
        <v>3.27</v>
      </c>
      <c r="C67" s="4">
        <f>IF('True_Odds_Calculator_3-way'!C68="","",'True_Odds_Calculator_3-way'!C68)</f>
        <v>2.42</v>
      </c>
      <c r="D67" s="9">
        <f t="shared" si="13"/>
        <v>0.31689979816755032</v>
      </c>
      <c r="E67" s="9">
        <f t="shared" si="14"/>
        <v>0.28911192114624068</v>
      </c>
      <c r="F67" s="9">
        <f t="shared" si="15"/>
        <v>0.39398828068620884</v>
      </c>
      <c r="G67" s="9">
        <f t="shared" si="16"/>
        <v>1.0832018040609235</v>
      </c>
      <c r="H67" s="9">
        <f t="shared" si="17"/>
        <v>3.1555715900812373</v>
      </c>
      <c r="I67" s="9">
        <f t="shared" si="18"/>
        <v>3.4588680952182971</v>
      </c>
      <c r="J67" s="9">
        <f t="shared" si="19"/>
        <v>2.5381465617665109</v>
      </c>
      <c r="K67" s="11">
        <f t="shared" si="20"/>
        <v>0.33444816053511706</v>
      </c>
      <c r="L67" s="11">
        <f t="shared" si="21"/>
        <v>0.3058103975535168</v>
      </c>
      <c r="M67" s="11">
        <f t="shared" si="22"/>
        <v>0.41322314049586778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-0.27110215575240759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0.24005680893667256</v>
      </c>
      <c r="Q67" s="11">
        <f>2*'OddsRatio_working_3-way'!K67*'OddsRatio_working_3-way'!L67*'OddsRatio_working_3-way'!M67</f>
        <v>8.4527045400236825E-2</v>
      </c>
      <c r="R67" s="11">
        <f t="shared" si="23"/>
        <v>0</v>
      </c>
      <c r="S67" s="11">
        <f t="shared" si="24"/>
        <v>-0.88548469218338433</v>
      </c>
      <c r="T67" s="11">
        <f t="shared" si="25"/>
        <v>-0.31179038457161423</v>
      </c>
      <c r="U67" s="11">
        <f>'OddsRatio_working_3-way'!S67-'OddsRatio_working_3-way'!R67^2/3</f>
        <v>-0.88548469218338433</v>
      </c>
      <c r="V67" s="11">
        <f>'OddsRatio_working_3-way'!S67*'OddsRatio_working_3-way'!R67/3-2*'OddsRatio_working_3-way'!R67^3/27-'OddsRatio_working_3-way'!T67</f>
        <v>0.31179038457161423</v>
      </c>
      <c r="W67" s="11">
        <f>'OddsRatio_working_3-way'!V67^2+4*'OddsRatio_working_3-way'!U67^3/27</f>
        <v>-5.6450698590184839E-3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0.16035765788568812</v>
      </c>
      <c r="Y67" s="11">
        <f>IF('OddsRatio_working_3-way'!W67&gt;=0,IF('OddsRatio_working_3-way'!V67+SQRT('OddsRatio_working_3-way'!W67)&gt;0,0,PI()),ACOS('OddsRatio_working_3-way'!V67/(2*'OddsRatio_working_3-way'!X67)))</f>
        <v>0.23646665092558838</v>
      </c>
      <c r="Z67" s="11">
        <f>'OddsRatio_working_3-way'!X67^(1/3)*COS('OddsRatio_working_3-way'!Y67/3)</f>
        <v>0.54160090203046185</v>
      </c>
      <c r="AA67" s="11">
        <f>'OddsRatio_working_3-way'!X67^(1/3)*COS(('OddsRatio_working_3-way'!Y67+2*PI())/3)</f>
        <v>-0.30784799122627238</v>
      </c>
      <c r="AB67" s="11">
        <f>'OddsRatio_working_3-way'!X67^(1/3)*COS(('OddsRatio_working_3-way'!Y67+4*PI())/3)</f>
        <v>-0.23375291080418936</v>
      </c>
      <c r="AC67" s="11">
        <f>'OddsRatio_working_3-way'!X67^(1/3)*SIN('OddsRatio_working_3-way'!Y67/3)</f>
        <v>4.2778814627316614E-2</v>
      </c>
      <c r="AD67" s="11">
        <f>'OddsRatio_working_3-way'!X67^(1/3)*SIN(('OddsRatio_working_3-way'!Y67+2*PI())/3)</f>
        <v>0.4476507325572886</v>
      </c>
      <c r="AE67" s="11">
        <f>'OddsRatio_working_3-way'!X67^(1/3)*SIN(('OddsRatio_working_3-way'!Y67+4*PI())/3)</f>
        <v>-0.49042954718460519</v>
      </c>
      <c r="AF67" s="11">
        <f>-'OddsRatio_working_3-way'!U67/(3*'OddsRatio_working_3-way'!X67^(1/3))*COS(('OddsRatio_working_3-way'!Y67)/3)</f>
        <v>0.54160090203046174</v>
      </c>
      <c r="AG67" s="11">
        <f>-'OddsRatio_working_3-way'!U67/(3*'OddsRatio_working_3-way'!X67^(1/3))*COS(('OddsRatio_working_3-way'!Y67+2*PI())/3)</f>
        <v>-0.30784799122627232</v>
      </c>
      <c r="AH67" s="11">
        <f>-'OddsRatio_working_3-way'!U67/(3*'OddsRatio_working_3-way'!X67^(1/3))*COS(('OddsRatio_working_3-way'!Y67+4*PI())/3)</f>
        <v>-0.23375291080418931</v>
      </c>
      <c r="AI67" s="11">
        <f>'OddsRatio_working_3-way'!U67/(3*'OddsRatio_working_3-way'!X67^(1/3))*SIN(('OddsRatio_working_3-way'!Y67)/3)</f>
        <v>-4.27788146273166E-2</v>
      </c>
      <c r="AJ67" s="11">
        <f>'OddsRatio_working_3-way'!U67/(3*'OddsRatio_working_3-way'!X67^(1/3))*SIN(('OddsRatio_working_3-way'!Y67+2*PI())/3)</f>
        <v>-0.44765073255728849</v>
      </c>
      <c r="AK67" s="11">
        <f>'OddsRatio_working_3-way'!U67/(3*'OddsRatio_working_3-way'!X67^(1/3))*SIN(('OddsRatio_working_3-way'!Y67+4*PI())/3)</f>
        <v>0.49042954718460507</v>
      </c>
      <c r="AL67" s="11">
        <f>'OddsRatio_working_3-way'!Z67+'OddsRatio_working_3-way'!AF67</f>
        <v>1.0832018040609235</v>
      </c>
      <c r="AM67" s="11">
        <f>'OddsRatio_working_3-way'!AA67+'OddsRatio_working_3-way'!AG67</f>
        <v>-0.61569598245254475</v>
      </c>
      <c r="AN67" s="11">
        <f>'OddsRatio_working_3-way'!AB67+'OddsRatio_working_3-way'!AH67</f>
        <v>-0.46750582160837867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1.0832018040609235</v>
      </c>
      <c r="AS67" s="11">
        <f>IF(('OddsRatio_working_3-way'!X67=0),IF(Q67&gt;0,-Q67^(1/3),(-Q67)^(1/3)),'OddsRatio_working_3-way'!AM67-'OddsRatio_working_3-way'!R67/3)</f>
        <v>-0.61569598245254475</v>
      </c>
      <c r="AT67" s="11">
        <f>IF(('OddsRatio_working_3-way'!X67=0),IF(Q67&gt;0,-Q67^(1/3),(-Q67)^(1/3)),'OddsRatio_working_3-way'!AN67-'OddsRatio_working_3-way'!R67/3)</f>
        <v>-0.46750582160837867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2.68</v>
      </c>
      <c r="B68" s="4">
        <f>IF('True_Odds_Calculator_3-way'!B69="","",'True_Odds_Calculator_3-way'!B69)</f>
        <v>3.4</v>
      </c>
      <c r="C68" s="4">
        <f>IF('True_Odds_Calculator_3-way'!C69="","",'True_Odds_Calculator_3-way'!C69)</f>
        <v>2.58</v>
      </c>
      <c r="D68" s="9">
        <f t="shared" ref="D68:D131" si="26">(K68/(AR68+K68-(AR68*K68)))</f>
        <v>0.35420745812056925</v>
      </c>
      <c r="E68" s="9">
        <f t="shared" ref="E68:E131" si="27">(L68/(AR68+L68-(AR68*L68)))</f>
        <v>0.27742502450956991</v>
      </c>
      <c r="F68" s="9">
        <f t="shared" ref="F68:F131" si="28">(M68/(AR68+M68-(AR68*M68)))</f>
        <v>0.36836751736986079</v>
      </c>
      <c r="G68" s="9">
        <f t="shared" ref="G68:G131" si="29">AR68</f>
        <v>1.0852406230713343</v>
      </c>
      <c r="H68" s="9">
        <f t="shared" ref="H68:H131" si="30">IF(A68="","",1/D68)</f>
        <v>2.8232042467598419</v>
      </c>
      <c r="I68" s="9">
        <f t="shared" ref="I68:I131" si="31">IF(B68="","",1/E68)</f>
        <v>3.6045774953712026</v>
      </c>
      <c r="J68" s="9">
        <f t="shared" ref="J68:J131" si="32">IF(C68="","",1/F68)</f>
        <v>2.7146801844527086</v>
      </c>
      <c r="K68" s="11">
        <f t="shared" ref="K68:K131" si="33">1/A68</f>
        <v>0.37313432835820892</v>
      </c>
      <c r="L68" s="11">
        <f t="shared" ref="L68:L131" si="34">1/B68</f>
        <v>0.29411764705882354</v>
      </c>
      <c r="M68" s="11">
        <f t="shared" ref="M68:M131" si="35">1/C68</f>
        <v>0.38759689922480617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-0.27098433958796986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0.24075926795570707</v>
      </c>
      <c r="Q68" s="11">
        <f>2*'OddsRatio_working_3-way'!K68*'OddsRatio_working_3-way'!L68*'OddsRatio_working_3-way'!M68</f>
        <v>8.5073946274101434E-2</v>
      </c>
      <c r="R68" s="11">
        <f t="shared" ref="R68:R131" si="36">O68/N68</f>
        <v>0</v>
      </c>
      <c r="S68" s="11">
        <f t="shared" ref="S68:S131" si="37">P68/N68</f>
        <v>-0.88846192485432984</v>
      </c>
      <c r="T68" s="11">
        <f t="shared" ref="T68:T131" si="38">Q68/N68</f>
        <v>-0.31394414305806706</v>
      </c>
      <c r="U68" s="11">
        <f>'OddsRatio_working_3-way'!S68-'OddsRatio_working_3-way'!R68^2/3</f>
        <v>-0.88846192485432984</v>
      </c>
      <c r="V68" s="11">
        <f>'OddsRatio_working_3-way'!S68*'OddsRatio_working_3-way'!R68/3-2*'OddsRatio_working_3-way'!R68^3/27-'OddsRatio_working_3-way'!T68</f>
        <v>0.31394414305806706</v>
      </c>
      <c r="W68" s="11">
        <f>'OddsRatio_working_3-way'!V68^2+4*'OddsRatio_working_3-way'!U68^3/27</f>
        <v>-5.3383912981164044E-3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0.16116708430894044</v>
      </c>
      <c r="Y68" s="11">
        <f>IF('OddsRatio_working_3-way'!W68&gt;=0,IF('OddsRatio_working_3-way'!V68+SQRT('OddsRatio_working_3-way'!W68)&gt;0,0,PI()),ACOS('OddsRatio_working_3-way'!V68/(2*'OddsRatio_working_3-way'!X68)))</f>
        <v>0.22865990301458483</v>
      </c>
      <c r="Z68" s="11">
        <f>'OddsRatio_working_3-way'!X68^(1/3)*COS('OddsRatio_working_3-way'!Y68/3)</f>
        <v>0.54262031153566714</v>
      </c>
      <c r="AA68" s="11">
        <f>'OddsRatio_working_3-way'!X68^(1/3)*COS(('OddsRatio_working_3-way'!Y68+2*PI())/3)</f>
        <v>-0.30719719166220733</v>
      </c>
      <c r="AB68" s="11">
        <f>'OddsRatio_working_3-way'!X68^(1/3)*COS(('OddsRatio_working_3-way'!Y68+4*PI())/3)</f>
        <v>-0.23542311987345971</v>
      </c>
      <c r="AC68" s="11">
        <f>'OddsRatio_working_3-way'!X68^(1/3)*SIN('OddsRatio_working_3-way'!Y68/3)</f>
        <v>4.1438779668069033E-2</v>
      </c>
      <c r="AD68" s="11">
        <f>'OddsRatio_working_3-way'!X68^(1/3)*SIN(('OddsRatio_working_3-way'!Y68+2*PI())/3)</f>
        <v>0.44920358456527965</v>
      </c>
      <c r="AE68" s="11">
        <f>'OddsRatio_working_3-way'!X68^(1/3)*SIN(('OddsRatio_working_3-way'!Y68+4*PI())/3)</f>
        <v>-0.49064236423334856</v>
      </c>
      <c r="AF68" s="11">
        <f>-'OddsRatio_working_3-way'!U68/(3*'OddsRatio_working_3-way'!X68^(1/3))*COS(('OddsRatio_working_3-way'!Y68)/3)</f>
        <v>0.54262031153566714</v>
      </c>
      <c r="AG68" s="11">
        <f>-'OddsRatio_working_3-way'!U68/(3*'OddsRatio_working_3-way'!X68^(1/3))*COS(('OddsRatio_working_3-way'!Y68+2*PI())/3)</f>
        <v>-0.30719719166220733</v>
      </c>
      <c r="AH68" s="11">
        <f>-'OddsRatio_working_3-way'!U68/(3*'OddsRatio_working_3-way'!X68^(1/3))*COS(('OddsRatio_working_3-way'!Y68+4*PI())/3)</f>
        <v>-0.23542311987345971</v>
      </c>
      <c r="AI68" s="11">
        <f>'OddsRatio_working_3-way'!U68/(3*'OddsRatio_working_3-way'!X68^(1/3))*SIN(('OddsRatio_working_3-way'!Y68)/3)</f>
        <v>-4.1438779668069033E-2</v>
      </c>
      <c r="AJ68" s="11">
        <f>'OddsRatio_working_3-way'!U68/(3*'OddsRatio_working_3-way'!X68^(1/3))*SIN(('OddsRatio_working_3-way'!Y68+2*PI())/3)</f>
        <v>-0.44920358456527965</v>
      </c>
      <c r="AK68" s="11">
        <f>'OddsRatio_working_3-way'!U68/(3*'OddsRatio_working_3-way'!X68^(1/3))*SIN(('OddsRatio_working_3-way'!Y68+4*PI())/3)</f>
        <v>0.49064236423334856</v>
      </c>
      <c r="AL68" s="11">
        <f>'OddsRatio_working_3-way'!Z68+'OddsRatio_working_3-way'!AF68</f>
        <v>1.0852406230713343</v>
      </c>
      <c r="AM68" s="11">
        <f>'OddsRatio_working_3-way'!AA68+'OddsRatio_working_3-way'!AG68</f>
        <v>-0.61439438332441465</v>
      </c>
      <c r="AN68" s="11">
        <f>'OddsRatio_working_3-way'!AB68+'OddsRatio_working_3-way'!AH68</f>
        <v>-0.47084623974691941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1.0852406230713343</v>
      </c>
      <c r="AS68" s="11">
        <f>IF(('OddsRatio_working_3-way'!X68=0),IF(Q68&gt;0,-Q68^(1/3),(-Q68)^(1/3)),'OddsRatio_working_3-way'!AM68-'OddsRatio_working_3-way'!R68/3)</f>
        <v>-0.61439438332441465</v>
      </c>
      <c r="AT68" s="11">
        <f>IF(('OddsRatio_working_3-way'!X68=0),IF(Q68&gt;0,-Q68^(1/3),(-Q68)^(1/3)),'OddsRatio_working_3-way'!AN68-'OddsRatio_working_3-way'!R68/3)</f>
        <v>-0.47084623974691941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4.32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1.87</v>
      </c>
      <c r="D69" s="9">
        <f t="shared" si="26"/>
        <v>0.21567583918152483</v>
      </c>
      <c r="E69" s="9">
        <f t="shared" si="27"/>
        <v>0.27228124522623398</v>
      </c>
      <c r="F69" s="9">
        <f t="shared" si="28"/>
        <v>0.51204291559224102</v>
      </c>
      <c r="G69" s="9">
        <f t="shared" si="29"/>
        <v>1.0953578203776635</v>
      </c>
      <c r="H69" s="9">
        <f t="shared" si="30"/>
        <v>4.6365879636538434</v>
      </c>
      <c r="I69" s="9">
        <f t="shared" si="31"/>
        <v>3.6726730817214994</v>
      </c>
      <c r="J69" s="9">
        <f t="shared" si="32"/>
        <v>1.9529613037285678</v>
      </c>
      <c r="K69" s="11">
        <f t="shared" si="33"/>
        <v>0.23148148148148145</v>
      </c>
      <c r="L69" s="11">
        <f t="shared" si="34"/>
        <v>0.29069767441860467</v>
      </c>
      <c r="M69" s="11">
        <f t="shared" si="35"/>
        <v>0.53475935828876997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-0.25360824386132175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0.23857763683345073</v>
      </c>
      <c r="Q69" s="11">
        <f>2*'OddsRatio_working_3-way'!K69*'OddsRatio_working_3-way'!L69*'OddsRatio_working_3-way'!M69</f>
        <v>7.1969121216727217E-2</v>
      </c>
      <c r="R69" s="11">
        <f t="shared" si="36"/>
        <v>0</v>
      </c>
      <c r="S69" s="11">
        <f t="shared" si="37"/>
        <v>-0.94073297145620371</v>
      </c>
      <c r="T69" s="11">
        <f t="shared" si="38"/>
        <v>-0.28378068520549127</v>
      </c>
      <c r="U69" s="11">
        <f>'OddsRatio_working_3-way'!S69-'OddsRatio_working_3-way'!R69^2/3</f>
        <v>-0.94073297145620371</v>
      </c>
      <c r="V69" s="11">
        <f>'OddsRatio_working_3-way'!S69*'OddsRatio_working_3-way'!R69/3-2*'OddsRatio_working_3-way'!R69^3/27-'OddsRatio_working_3-way'!T69</f>
        <v>0.28378068520549127</v>
      </c>
      <c r="W69" s="11">
        <f>'OddsRatio_working_3-way'!V69^2+4*'OddsRatio_working_3-way'!U69^3/27</f>
        <v>-4.2806074729023411E-2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0.17559723234202865</v>
      </c>
      <c r="Y69" s="11">
        <f>IF('OddsRatio_working_3-way'!W69&gt;=0,IF('OddsRatio_working_3-way'!V69+SQRT('OddsRatio_working_3-way'!W69)&gt;0,0,PI()),ACOS('OddsRatio_working_3-way'!V69/(2*'OddsRatio_working_3-way'!X69)))</f>
        <v>0.6299714984809226</v>
      </c>
      <c r="Z69" s="11">
        <f>'OddsRatio_working_3-way'!X69^(1/3)*COS('OddsRatio_working_3-way'!Y69/3)</f>
        <v>0.54767891018883186</v>
      </c>
      <c r="AA69" s="11">
        <f>'OddsRatio_working_3-way'!X69^(1/3)*COS(('OddsRatio_working_3-way'!Y69+2*PI())/3)</f>
        <v>-0.37492902609375822</v>
      </c>
      <c r="AB69" s="11">
        <f>'OddsRatio_working_3-way'!X69^(1/3)*COS(('OddsRatio_working_3-way'!Y69+4*PI())/3)</f>
        <v>-0.17274988409507347</v>
      </c>
      <c r="AC69" s="11">
        <f>'OddsRatio_working_3-way'!X69^(1/3)*SIN('OddsRatio_working_3-way'!Y69/3)</f>
        <v>0.11672818205746818</v>
      </c>
      <c r="AD69" s="11">
        <f>'OddsRatio_working_3-way'!X69^(1/3)*SIN(('OddsRatio_working_3-way'!Y69+2*PI())/3)</f>
        <v>0.41593975831177032</v>
      </c>
      <c r="AE69" s="11">
        <f>'OddsRatio_working_3-way'!X69^(1/3)*SIN(('OddsRatio_working_3-way'!Y69+4*PI())/3)</f>
        <v>-0.53266794036923848</v>
      </c>
      <c r="AF69" s="11">
        <f>-'OddsRatio_working_3-way'!U69/(3*'OddsRatio_working_3-way'!X69^(1/3))*COS(('OddsRatio_working_3-way'!Y69)/3)</f>
        <v>0.54767891018883175</v>
      </c>
      <c r="AG69" s="11">
        <f>-'OddsRatio_working_3-way'!U69/(3*'OddsRatio_working_3-way'!X69^(1/3))*COS(('OddsRatio_working_3-way'!Y69+2*PI())/3)</f>
        <v>-0.37492902609375817</v>
      </c>
      <c r="AH69" s="11">
        <f>-'OddsRatio_working_3-way'!U69/(3*'OddsRatio_working_3-way'!X69^(1/3))*COS(('OddsRatio_working_3-way'!Y69+4*PI())/3)</f>
        <v>-0.17274988409507344</v>
      </c>
      <c r="AI69" s="11">
        <f>'OddsRatio_working_3-way'!U69/(3*'OddsRatio_working_3-way'!X69^(1/3))*SIN(('OddsRatio_working_3-way'!Y69)/3)</f>
        <v>-0.11672818205746816</v>
      </c>
      <c r="AJ69" s="11">
        <f>'OddsRatio_working_3-way'!U69/(3*'OddsRatio_working_3-way'!X69^(1/3))*SIN(('OddsRatio_working_3-way'!Y69+2*PI())/3)</f>
        <v>-0.41593975831177021</v>
      </c>
      <c r="AK69" s="11">
        <f>'OddsRatio_working_3-way'!U69/(3*'OddsRatio_working_3-way'!X69^(1/3))*SIN(('OddsRatio_working_3-way'!Y69+4*PI())/3)</f>
        <v>0.53266794036923837</v>
      </c>
      <c r="AL69" s="11">
        <f>'OddsRatio_working_3-way'!Z69+'OddsRatio_working_3-way'!AF69</f>
        <v>1.0953578203776635</v>
      </c>
      <c r="AM69" s="11">
        <f>'OddsRatio_working_3-way'!AA69+'OddsRatio_working_3-way'!AG69</f>
        <v>-0.74985805218751644</v>
      </c>
      <c r="AN69" s="11">
        <f>'OddsRatio_working_3-way'!AB69+'OddsRatio_working_3-way'!AH69</f>
        <v>-0.34549976819014694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1.0953578203776635</v>
      </c>
      <c r="AS69" s="11">
        <f>IF(('OddsRatio_working_3-way'!X69=0),IF(Q69&gt;0,-Q69^(1/3),(-Q69)^(1/3)),'OddsRatio_working_3-way'!AM69-'OddsRatio_working_3-way'!R69/3)</f>
        <v>-0.74985805218751644</v>
      </c>
      <c r="AT69" s="11">
        <f>IF(('OddsRatio_working_3-way'!X69=0),IF(Q69&gt;0,-Q69^(1/3),(-Q69)^(1/3)),'OddsRatio_working_3-way'!AN69-'OddsRatio_working_3-way'!R69/3)</f>
        <v>-0.34549976819014694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4.7</v>
      </c>
      <c r="B70" s="4">
        <f>IF('True_Odds_Calculator_3-way'!B71="","",'True_Odds_Calculator_3-way'!B71)</f>
        <v>3.97</v>
      </c>
      <c r="C70" s="4">
        <f>IF('True_Odds_Calculator_3-way'!C71="","",'True_Odds_Calculator_3-way'!C71)</f>
        <v>1.68</v>
      </c>
      <c r="D70" s="9">
        <f t="shared" si="26"/>
        <v>0.1962401676850915</v>
      </c>
      <c r="E70" s="9">
        <f t="shared" si="27"/>
        <v>0.23322488689194293</v>
      </c>
      <c r="F70" s="9">
        <f t="shared" si="28"/>
        <v>0.57053494542296546</v>
      </c>
      <c r="G70" s="9">
        <f t="shared" si="29"/>
        <v>1.106972082599992</v>
      </c>
      <c r="H70" s="9">
        <f t="shared" si="30"/>
        <v>5.0957967056199713</v>
      </c>
      <c r="I70" s="9">
        <f t="shared" si="31"/>
        <v>4.2877070853219754</v>
      </c>
      <c r="J70" s="9">
        <f t="shared" si="32"/>
        <v>1.7527410161679948</v>
      </c>
      <c r="K70" s="11">
        <f t="shared" si="33"/>
        <v>0.21276595744680851</v>
      </c>
      <c r="L70" s="11">
        <f t="shared" si="34"/>
        <v>0.25188916876574308</v>
      </c>
      <c r="M70" s="11">
        <f t="shared" si="35"/>
        <v>0.59523809523809523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-0.23837979374181739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0.23447130071279276</v>
      </c>
      <c r="Q70" s="11">
        <f>2*'OddsRatio_working_3-way'!K70*'OddsRatio_working_3-way'!L70*'OddsRatio_working_3-way'!M70</f>
        <v>6.3801714479671506E-2</v>
      </c>
      <c r="R70" s="11">
        <f t="shared" si="36"/>
        <v>0</v>
      </c>
      <c r="S70" s="11">
        <f t="shared" si="37"/>
        <v>-0.9836039247803956</v>
      </c>
      <c r="T70" s="11">
        <f t="shared" si="38"/>
        <v>-0.26764732647085598</v>
      </c>
      <c r="U70" s="11">
        <f>'OddsRatio_working_3-way'!S70-'OddsRatio_working_3-way'!R70^2/3</f>
        <v>-0.9836039247803956</v>
      </c>
      <c r="V70" s="11">
        <f>'OddsRatio_working_3-way'!S70*'OddsRatio_working_3-way'!R70/3-2*'OddsRatio_working_3-way'!R70^3/27-'OddsRatio_working_3-way'!T70</f>
        <v>0.26764732647085598</v>
      </c>
      <c r="W70" s="11">
        <f>'OddsRatio_working_3-way'!V70^2+4*'OddsRatio_working_3-way'!U70^3/27</f>
        <v>-6.9344739805014377E-2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0.18773640508170714</v>
      </c>
      <c r="Y70" s="11">
        <f>IF('OddsRatio_working_3-way'!W70&gt;=0,IF('OddsRatio_working_3-way'!V70+SQRT('OddsRatio_working_3-way'!W70)&gt;0,0,PI()),ACOS('OddsRatio_working_3-way'!V70/(2*'OddsRatio_working_3-way'!X70)))</f>
        <v>0.77727483006664</v>
      </c>
      <c r="Z70" s="11">
        <f>'OddsRatio_working_3-way'!X70^(1/3)*COS('OddsRatio_working_3-way'!Y70/3)</f>
        <v>0.55348604129999601</v>
      </c>
      <c r="AA70" s="11">
        <f>'OddsRatio_working_3-way'!X70^(1/3)*COS(('OddsRatio_working_3-way'!Y70+2*PI())/3)</f>
        <v>-0.40378979455489955</v>
      </c>
      <c r="AB70" s="11">
        <f>'OddsRatio_working_3-way'!X70^(1/3)*COS(('OddsRatio_working_3-way'!Y70+4*PI())/3)</f>
        <v>-0.14969624674509641</v>
      </c>
      <c r="AC70" s="11">
        <f>'OddsRatio_working_3-way'!X70^(1/3)*SIN('OddsRatio_working_3-way'!Y70/3)</f>
        <v>0.14670097822733694</v>
      </c>
      <c r="AD70" s="11">
        <f>'OddsRatio_working_3-way'!X70^(1/3)*SIN(('OddsRatio_working_3-way'!Y70+2*PI())/3)</f>
        <v>0.40598248329221115</v>
      </c>
      <c r="AE70" s="11">
        <f>'OddsRatio_working_3-way'!X70^(1/3)*SIN(('OddsRatio_working_3-way'!Y70+4*PI())/3)</f>
        <v>-0.55268346151954806</v>
      </c>
      <c r="AF70" s="11">
        <f>-'OddsRatio_working_3-way'!U70/(3*'OddsRatio_working_3-way'!X70^(1/3))*COS(('OddsRatio_working_3-way'!Y70)/3)</f>
        <v>0.55348604129999612</v>
      </c>
      <c r="AG70" s="11">
        <f>-'OddsRatio_working_3-way'!U70/(3*'OddsRatio_working_3-way'!X70^(1/3))*COS(('OddsRatio_working_3-way'!Y70+2*PI())/3)</f>
        <v>-0.40378979455489961</v>
      </c>
      <c r="AH70" s="11">
        <f>-'OddsRatio_working_3-way'!U70/(3*'OddsRatio_working_3-way'!X70^(1/3))*COS(('OddsRatio_working_3-way'!Y70+4*PI())/3)</f>
        <v>-0.14969624674509643</v>
      </c>
      <c r="AI70" s="11">
        <f>'OddsRatio_working_3-way'!U70/(3*'OddsRatio_working_3-way'!X70^(1/3))*SIN(('OddsRatio_working_3-way'!Y70)/3)</f>
        <v>-0.14670097822733696</v>
      </c>
      <c r="AJ70" s="11">
        <f>'OddsRatio_working_3-way'!U70/(3*'OddsRatio_working_3-way'!X70^(1/3))*SIN(('OddsRatio_working_3-way'!Y70+2*PI())/3)</f>
        <v>-0.40598248329221126</v>
      </c>
      <c r="AK70" s="11">
        <f>'OddsRatio_working_3-way'!U70/(3*'OddsRatio_working_3-way'!X70^(1/3))*SIN(('OddsRatio_working_3-way'!Y70+4*PI())/3)</f>
        <v>0.55268346151954817</v>
      </c>
      <c r="AL70" s="11">
        <f>'OddsRatio_working_3-way'!Z70+'OddsRatio_working_3-way'!AF70</f>
        <v>1.106972082599992</v>
      </c>
      <c r="AM70" s="11">
        <f>'OddsRatio_working_3-way'!AA70+'OddsRatio_working_3-way'!AG70</f>
        <v>-0.80757958910979921</v>
      </c>
      <c r="AN70" s="11">
        <f>'OddsRatio_working_3-way'!AB70+'OddsRatio_working_3-way'!AH70</f>
        <v>-0.29939249349019281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1.106972082599992</v>
      </c>
      <c r="AS70" s="11">
        <f>IF(('OddsRatio_working_3-way'!X70=0),IF(Q70&gt;0,-Q70^(1/3),(-Q70)^(1/3)),'OddsRatio_working_3-way'!AM70-'OddsRatio_working_3-way'!R70/3)</f>
        <v>-0.80757958910979921</v>
      </c>
      <c r="AT70" s="11">
        <f>IF(('OddsRatio_working_3-way'!X70=0),IF(Q70&gt;0,-Q70^(1/3),(-Q70)^(1/3)),'OddsRatio_working_3-way'!AN70-'OddsRatio_working_3-way'!R70/3)</f>
        <v>-0.29939249349019281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1.36</v>
      </c>
      <c r="B71" s="4">
        <f>IF('True_Odds_Calculator_3-way'!B72="","",'True_Odds_Calculator_3-way'!B72)</f>
        <v>4.57</v>
      </c>
      <c r="C71" s="4">
        <f>IF('True_Odds_Calculator_3-way'!C72="","",'True_Odds_Calculator_3-way'!C72)</f>
        <v>9.16</v>
      </c>
      <c r="D71" s="9">
        <f t="shared" si="26"/>
        <v>0.70749646702020053</v>
      </c>
      <c r="E71" s="9">
        <f t="shared" si="27"/>
        <v>0.19608253315757573</v>
      </c>
      <c r="F71" s="9">
        <f t="shared" si="28"/>
        <v>9.6420999822223782E-2</v>
      </c>
      <c r="G71" s="9">
        <f t="shared" si="29"/>
        <v>1.1484294999448779</v>
      </c>
      <c r="H71" s="9">
        <f t="shared" si="30"/>
        <v>1.413434619980156</v>
      </c>
      <c r="I71" s="9">
        <f t="shared" si="31"/>
        <v>5.0998933148032135</v>
      </c>
      <c r="J71" s="9">
        <f t="shared" si="32"/>
        <v>10.371184719550202</v>
      </c>
      <c r="K71" s="11">
        <f t="shared" si="33"/>
        <v>0.73529411764705876</v>
      </c>
      <c r="L71" s="11">
        <f t="shared" si="34"/>
        <v>0.21881838074398249</v>
      </c>
      <c r="M71" s="11">
        <f t="shared" si="35"/>
        <v>0.1091703056768559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-0.18420876611277259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0.21236146795488278</v>
      </c>
      <c r="Q71" s="11">
        <f>2*'OddsRatio_working_3-way'!K71*'OddsRatio_working_3-way'!L71*'OddsRatio_working_3-way'!M71</f>
        <v>3.5130102225787066E-2</v>
      </c>
      <c r="R71" s="11">
        <f t="shared" si="36"/>
        <v>0</v>
      </c>
      <c r="S71" s="11">
        <f t="shared" si="37"/>
        <v>-1.1528304132110363</v>
      </c>
      <c r="T71" s="11">
        <f t="shared" si="38"/>
        <v>-0.19070809151547338</v>
      </c>
      <c r="U71" s="11">
        <f>'OddsRatio_working_3-way'!S71-'OddsRatio_working_3-way'!R71^2/3</f>
        <v>-1.1528304132110363</v>
      </c>
      <c r="V71" s="11">
        <f>'OddsRatio_working_3-way'!S71*'OddsRatio_working_3-way'!R71/3-2*'OddsRatio_working_3-way'!R71^3/27-'OddsRatio_working_3-way'!T71</f>
        <v>0.19070809151547338</v>
      </c>
      <c r="W71" s="11">
        <f>'OddsRatio_working_3-way'!V71^2+4*'OddsRatio_working_3-way'!U71^3/27</f>
        <v>-0.19061299062523163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0.23821343727564248</v>
      </c>
      <c r="Y71" s="11">
        <f>IF('OddsRatio_working_3-way'!W71&gt;=0,IF('OddsRatio_working_3-way'!V71+SQRT('OddsRatio_working_3-way'!W71)&gt;0,0,PI()),ACOS('OddsRatio_working_3-way'!V71/(2*'OddsRatio_working_3-way'!X71)))</f>
        <v>1.158964925919884</v>
      </c>
      <c r="Z71" s="11">
        <f>'OddsRatio_working_3-way'!X71^(1/3)*COS('OddsRatio_working_3-way'!Y71/3)</f>
        <v>0.57421474997243893</v>
      </c>
      <c r="AA71" s="11">
        <f>'OddsRatio_working_3-way'!X71^(1/3)*COS(('OddsRatio_working_3-way'!Y71+2*PI())/3)</f>
        <v>-0.48938359451863545</v>
      </c>
      <c r="AB71" s="11">
        <f>'OddsRatio_working_3-way'!X71^(1/3)*COS(('OddsRatio_working_3-way'!Y71+4*PI())/3)</f>
        <v>-8.483115545380368E-2</v>
      </c>
      <c r="AC71" s="11">
        <f>'OddsRatio_working_3-way'!X71^(1/3)*SIN('OddsRatio_working_3-way'!Y71/3)</f>
        <v>0.23356845959540051</v>
      </c>
      <c r="AD71" s="11">
        <f>'OddsRatio_working_3-way'!X71^(1/3)*SIN(('OddsRatio_working_3-way'!Y71+2*PI())/3)</f>
        <v>0.38050033090616175</v>
      </c>
      <c r="AE71" s="11">
        <f>'OddsRatio_working_3-way'!X71^(1/3)*SIN(('OddsRatio_working_3-way'!Y71+4*PI())/3)</f>
        <v>-0.61406879050156216</v>
      </c>
      <c r="AF71" s="11">
        <f>-'OddsRatio_working_3-way'!U71/(3*'OddsRatio_working_3-way'!X71^(1/3))*COS(('OddsRatio_working_3-way'!Y71)/3)</f>
        <v>0.57421474997243893</v>
      </c>
      <c r="AG71" s="11">
        <f>-'OddsRatio_working_3-way'!U71/(3*'OddsRatio_working_3-way'!X71^(1/3))*COS(('OddsRatio_working_3-way'!Y71+2*PI())/3)</f>
        <v>-0.48938359451863545</v>
      </c>
      <c r="AH71" s="11">
        <f>-'OddsRatio_working_3-way'!U71/(3*'OddsRatio_working_3-way'!X71^(1/3))*COS(('OddsRatio_working_3-way'!Y71+4*PI())/3)</f>
        <v>-8.483115545380368E-2</v>
      </c>
      <c r="AI71" s="11">
        <f>'OddsRatio_working_3-way'!U71/(3*'OddsRatio_working_3-way'!X71^(1/3))*SIN(('OddsRatio_working_3-way'!Y71)/3)</f>
        <v>-0.23356845959540051</v>
      </c>
      <c r="AJ71" s="11">
        <f>'OddsRatio_working_3-way'!U71/(3*'OddsRatio_working_3-way'!X71^(1/3))*SIN(('OddsRatio_working_3-way'!Y71+2*PI())/3)</f>
        <v>-0.38050033090616175</v>
      </c>
      <c r="AK71" s="11">
        <f>'OddsRatio_working_3-way'!U71/(3*'OddsRatio_working_3-way'!X71^(1/3))*SIN(('OddsRatio_working_3-way'!Y71+4*PI())/3)</f>
        <v>0.61406879050156216</v>
      </c>
      <c r="AL71" s="11">
        <f>'OddsRatio_working_3-way'!Z71+'OddsRatio_working_3-way'!AF71</f>
        <v>1.1484294999448779</v>
      </c>
      <c r="AM71" s="11">
        <f>'OddsRatio_working_3-way'!AA71+'OddsRatio_working_3-way'!AG71</f>
        <v>-0.97876718903727089</v>
      </c>
      <c r="AN71" s="11">
        <f>'OddsRatio_working_3-way'!AB71+'OddsRatio_working_3-way'!AH71</f>
        <v>-0.16966231090760736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1.1484294999448779</v>
      </c>
      <c r="AS71" s="11">
        <f>IF(('OddsRatio_working_3-way'!X71=0),IF(Q71&gt;0,-Q71^(1/3),(-Q71)^(1/3)),'OddsRatio_working_3-way'!AM71-'OddsRatio_working_3-way'!R71/3)</f>
        <v>-0.97876718903727089</v>
      </c>
      <c r="AT71" s="11">
        <f>IF(('OddsRatio_working_3-way'!X71=0),IF(Q71&gt;0,-Q71^(1/3),(-Q71)^(1/3)),'OddsRatio_working_3-way'!AN71-'OddsRatio_working_3-way'!R71/3)</f>
        <v>-0.16966231090760736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1.45</v>
      </c>
      <c r="B72" s="4">
        <f>IF('True_Odds_Calculator_3-way'!B73="","",'True_Odds_Calculator_3-way'!B73)</f>
        <v>4.09</v>
      </c>
      <c r="C72" s="4">
        <f>IF('True_Odds_Calculator_3-way'!C73="","",'True_Odds_Calculator_3-way'!C73)</f>
        <v>7.79</v>
      </c>
      <c r="D72" s="9">
        <f t="shared" si="26"/>
        <v>0.6625301827993656</v>
      </c>
      <c r="E72" s="9">
        <f t="shared" si="27"/>
        <v>0.22233877612925157</v>
      </c>
      <c r="F72" s="9">
        <f t="shared" si="28"/>
        <v>0.11513104107138282</v>
      </c>
      <c r="G72" s="9">
        <f t="shared" si="29"/>
        <v>1.1319226604044743</v>
      </c>
      <c r="H72" s="9">
        <f t="shared" si="30"/>
        <v>1.5093651971820137</v>
      </c>
      <c r="I72" s="9">
        <f t="shared" si="31"/>
        <v>4.4976410206498247</v>
      </c>
      <c r="J72" s="9">
        <f t="shared" si="32"/>
        <v>8.6857548641463804</v>
      </c>
      <c r="K72" s="11">
        <f t="shared" si="33"/>
        <v>0.68965517241379315</v>
      </c>
      <c r="L72" s="11">
        <f t="shared" si="34"/>
        <v>0.24449877750611249</v>
      </c>
      <c r="M72" s="11">
        <f t="shared" si="35"/>
        <v>0.12836970474967907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-0.20436757871099764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0.22359987354593794</v>
      </c>
      <c r="Q72" s="11">
        <f>2*'OddsRatio_working_3-way'!K72*'OddsRatio_working_3-way'!L72*'OddsRatio_working_3-way'!M72</f>
        <v>4.329135983464432E-2</v>
      </c>
      <c r="R72" s="11">
        <f t="shared" si="36"/>
        <v>0</v>
      </c>
      <c r="S72" s="11">
        <f t="shared" si="37"/>
        <v>-1.0941063888716775</v>
      </c>
      <c r="T72" s="11">
        <f t="shared" si="38"/>
        <v>-0.2118308594136839</v>
      </c>
      <c r="U72" s="11">
        <f>'OddsRatio_working_3-way'!S72-'OddsRatio_working_3-way'!R72^2/3</f>
        <v>-1.0941063888716775</v>
      </c>
      <c r="V72" s="11">
        <f>'OddsRatio_working_3-way'!S72*'OddsRatio_working_3-way'!R72/3-2*'OddsRatio_working_3-way'!R72^3/27-'OddsRatio_working_3-way'!T72</f>
        <v>0.2118308594136839</v>
      </c>
      <c r="W72" s="11">
        <f>'OddsRatio_working_3-way'!V72^2+4*'OddsRatio_working_3-way'!U72^3/27</f>
        <v>-0.14916037014727376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0.22024570549003541</v>
      </c>
      <c r="Y72" s="11">
        <f>IF('OddsRatio_working_3-way'!W72&gt;=0,IF('OddsRatio_working_3-way'!V72+SQRT('OddsRatio_working_3-way'!W72)&gt;0,0,PI()),ACOS('OddsRatio_working_3-way'!V72/(2*'OddsRatio_working_3-way'!X72)))</f>
        <v>1.0691191950478742</v>
      </c>
      <c r="Z72" s="11">
        <f>'OddsRatio_working_3-way'!X72^(1/3)*COS('OddsRatio_working_3-way'!Y72/3)</f>
        <v>0.56596133020223716</v>
      </c>
      <c r="AA72" s="11">
        <f>'OddsRatio_working_3-way'!X72^(1/3)*COS(('OddsRatio_working_3-way'!Y72+2*PI())/3)</f>
        <v>-0.46544278926584792</v>
      </c>
      <c r="AB72" s="11">
        <f>'OddsRatio_working_3-way'!X72^(1/3)*COS(('OddsRatio_working_3-way'!Y72+4*PI())/3)</f>
        <v>-0.1005185409363894</v>
      </c>
      <c r="AC72" s="11">
        <f>'OddsRatio_working_3-way'!X72^(1/3)*SIN('OddsRatio_working_3-way'!Y72/3)</f>
        <v>0.21068911300683471</v>
      </c>
      <c r="AD72" s="11">
        <f>'OddsRatio_working_3-way'!X72^(1/3)*SIN(('OddsRatio_working_3-way'!Y72+2*PI())/3)</f>
        <v>0.38479233301135307</v>
      </c>
      <c r="AE72" s="11">
        <f>'OddsRatio_working_3-way'!X72^(1/3)*SIN(('OddsRatio_working_3-way'!Y72+4*PI())/3)</f>
        <v>-0.59548144601818787</v>
      </c>
      <c r="AF72" s="11">
        <f>-'OddsRatio_working_3-way'!U72/(3*'OddsRatio_working_3-way'!X72^(1/3))*COS(('OddsRatio_working_3-way'!Y72)/3)</f>
        <v>0.56596133020223716</v>
      </c>
      <c r="AG72" s="11">
        <f>-'OddsRatio_working_3-way'!U72/(3*'OddsRatio_working_3-way'!X72^(1/3))*COS(('OddsRatio_working_3-way'!Y72+2*PI())/3)</f>
        <v>-0.46544278926584792</v>
      </c>
      <c r="AH72" s="11">
        <f>-'OddsRatio_working_3-way'!U72/(3*'OddsRatio_working_3-way'!X72^(1/3))*COS(('OddsRatio_working_3-way'!Y72+4*PI())/3)</f>
        <v>-0.1005185409363894</v>
      </c>
      <c r="AI72" s="11">
        <f>'OddsRatio_working_3-way'!U72/(3*'OddsRatio_working_3-way'!X72^(1/3))*SIN(('OddsRatio_working_3-way'!Y72)/3)</f>
        <v>-0.21068911300683471</v>
      </c>
      <c r="AJ72" s="11">
        <f>'OddsRatio_working_3-way'!U72/(3*'OddsRatio_working_3-way'!X72^(1/3))*SIN(('OddsRatio_working_3-way'!Y72+2*PI())/3)</f>
        <v>-0.38479233301135307</v>
      </c>
      <c r="AK72" s="11">
        <f>'OddsRatio_working_3-way'!U72/(3*'OddsRatio_working_3-way'!X72^(1/3))*SIN(('OddsRatio_working_3-way'!Y72+4*PI())/3)</f>
        <v>0.59548144601818787</v>
      </c>
      <c r="AL72" s="11">
        <f>'OddsRatio_working_3-way'!Z72+'OddsRatio_working_3-way'!AF72</f>
        <v>1.1319226604044743</v>
      </c>
      <c r="AM72" s="11">
        <f>'OddsRatio_working_3-way'!AA72+'OddsRatio_working_3-way'!AG72</f>
        <v>-0.93088557853169585</v>
      </c>
      <c r="AN72" s="11">
        <f>'OddsRatio_working_3-way'!AB72+'OddsRatio_working_3-way'!AH72</f>
        <v>-0.2010370818727788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1.1319226604044743</v>
      </c>
      <c r="AS72" s="11">
        <f>IF(('OddsRatio_working_3-way'!X72=0),IF(Q72&gt;0,-Q72^(1/3),(-Q72)^(1/3)),'OddsRatio_working_3-way'!AM72-'OddsRatio_working_3-way'!R72/3)</f>
        <v>-0.93088557853169585</v>
      </c>
      <c r="AT72" s="11">
        <f>IF(('OddsRatio_working_3-way'!X72=0),IF(Q72&gt;0,-Q72^(1/3),(-Q72)^(1/3)),'OddsRatio_working_3-way'!AN72-'OddsRatio_working_3-way'!R72/3)</f>
        <v>-0.2010370818727788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3.78</v>
      </c>
      <c r="C73" s="4">
        <f>IF('True_Odds_Calculator_3-way'!C74="","",'True_Odds_Calculator_3-way'!C74)</f>
        <v>1.82</v>
      </c>
      <c r="D73" s="9">
        <f t="shared" si="26"/>
        <v>0.20418357420316549</v>
      </c>
      <c r="E73" s="9">
        <f t="shared" si="27"/>
        <v>0.25660026968432487</v>
      </c>
      <c r="F73" s="9">
        <f t="shared" si="28"/>
        <v>0.53921615611250939</v>
      </c>
      <c r="G73" s="9">
        <f t="shared" si="29"/>
        <v>1.0421266324570491</v>
      </c>
      <c r="H73" s="9">
        <f t="shared" si="30"/>
        <v>4.8975536053893647</v>
      </c>
      <c r="I73" s="9">
        <f t="shared" si="31"/>
        <v>3.8971120382305964</v>
      </c>
      <c r="J73" s="9">
        <f t="shared" si="32"/>
        <v>1.8545438386147808</v>
      </c>
      <c r="K73" s="11">
        <f t="shared" si="33"/>
        <v>0.21097046413502107</v>
      </c>
      <c r="L73" s="11">
        <f t="shared" si="34"/>
        <v>0.26455026455026459</v>
      </c>
      <c r="M73" s="11">
        <f t="shared" si="35"/>
        <v>0.54945054945054939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-0.26145004505462599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0.22508913407044812</v>
      </c>
      <c r="Q73" s="11">
        <f>2*'OddsRatio_working_3-way'!K73*'OddsRatio_working_3-way'!L73*'OddsRatio_working_3-way'!M73</f>
        <v>6.1332189120013106E-2</v>
      </c>
      <c r="R73" s="11">
        <f t="shared" si="36"/>
        <v>0</v>
      </c>
      <c r="S73" s="11">
        <f t="shared" si="37"/>
        <v>-0.86092597162650775</v>
      </c>
      <c r="T73" s="11">
        <f t="shared" si="38"/>
        <v>-0.23458473341321737</v>
      </c>
      <c r="U73" s="11">
        <f>'OddsRatio_working_3-way'!S73-'OddsRatio_working_3-way'!R73^2/3</f>
        <v>-0.86092597162650775</v>
      </c>
      <c r="V73" s="11">
        <f>'OddsRatio_working_3-way'!S73*'OddsRatio_working_3-way'!R73/3-2*'OddsRatio_working_3-way'!R73^3/27-'OddsRatio_working_3-way'!T73</f>
        <v>0.23458473341321737</v>
      </c>
      <c r="W73" s="11">
        <f>'OddsRatio_working_3-way'!V73^2+4*'OddsRatio_working_3-way'!U73^3/27</f>
        <v>-3.9505226374094787E-2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0.15373290435414685</v>
      </c>
      <c r="Y73" s="11">
        <f>IF('OddsRatio_working_3-way'!W73&gt;=0,IF('OddsRatio_working_3-way'!V73+SQRT('OddsRatio_working_3-way'!W73)&gt;0,0,PI()),ACOS('OddsRatio_working_3-way'!V73/(2*'OddsRatio_working_3-way'!X73)))</f>
        <v>0.70291349852678797</v>
      </c>
      <c r="Z73" s="11">
        <f>'OddsRatio_working_3-way'!X73^(1/3)*COS('OddsRatio_working_3-way'!Y73/3)</f>
        <v>0.52106331622852464</v>
      </c>
      <c r="AA73" s="11">
        <f>'OddsRatio_working_3-way'!X73^(1/3)*COS(('OddsRatio_working_3-way'!Y73+2*PI())/3)</f>
        <v>-0.36824079545797328</v>
      </c>
      <c r="AB73" s="11">
        <f>'OddsRatio_working_3-way'!X73^(1/3)*COS(('OddsRatio_working_3-way'!Y73+4*PI())/3)</f>
        <v>-0.15282252077055128</v>
      </c>
      <c r="AC73" s="11">
        <f>'OddsRatio_working_3-way'!X73^(1/3)*SIN('OddsRatio_working_3-way'!Y73/3)</f>
        <v>0.12437179887914773</v>
      </c>
      <c r="AD73" s="11">
        <f>'OddsRatio_working_3-way'!X73^(1/3)*SIN(('OddsRatio_working_3-way'!Y73+2*PI())/3)</f>
        <v>0.38906816939449279</v>
      </c>
      <c r="AE73" s="11">
        <f>'OddsRatio_working_3-way'!X73^(1/3)*SIN(('OddsRatio_working_3-way'!Y73+4*PI())/3)</f>
        <v>-0.51343996827364058</v>
      </c>
      <c r="AF73" s="11">
        <f>-'OddsRatio_working_3-way'!U73/(3*'OddsRatio_working_3-way'!X73^(1/3))*COS(('OddsRatio_working_3-way'!Y73)/3)</f>
        <v>0.52106331622852442</v>
      </c>
      <c r="AG73" s="11">
        <f>-'OddsRatio_working_3-way'!U73/(3*'OddsRatio_working_3-way'!X73^(1/3))*COS(('OddsRatio_working_3-way'!Y73+2*PI())/3)</f>
        <v>-0.36824079545797311</v>
      </c>
      <c r="AH73" s="11">
        <f>-'OddsRatio_working_3-way'!U73/(3*'OddsRatio_working_3-way'!X73^(1/3))*COS(('OddsRatio_working_3-way'!Y73+4*PI())/3)</f>
        <v>-0.1528225207705512</v>
      </c>
      <c r="AI73" s="11">
        <f>'OddsRatio_working_3-way'!U73/(3*'OddsRatio_working_3-way'!X73^(1/3))*SIN(('OddsRatio_working_3-way'!Y73)/3)</f>
        <v>-0.12437179887914769</v>
      </c>
      <c r="AJ73" s="11">
        <f>'OddsRatio_working_3-way'!U73/(3*'OddsRatio_working_3-way'!X73^(1/3))*SIN(('OddsRatio_working_3-way'!Y73+2*PI())/3)</f>
        <v>-0.38906816939449262</v>
      </c>
      <c r="AK73" s="11">
        <f>'OddsRatio_working_3-way'!U73/(3*'OddsRatio_working_3-way'!X73^(1/3))*SIN(('OddsRatio_working_3-way'!Y73+4*PI())/3)</f>
        <v>0.51343996827364047</v>
      </c>
      <c r="AL73" s="11">
        <f>'OddsRatio_working_3-way'!Z73+'OddsRatio_working_3-way'!AF73</f>
        <v>1.0421266324570491</v>
      </c>
      <c r="AM73" s="11">
        <f>'OddsRatio_working_3-way'!AA73+'OddsRatio_working_3-way'!AG73</f>
        <v>-0.73648159091594634</v>
      </c>
      <c r="AN73" s="11">
        <f>'OddsRatio_working_3-way'!AB73+'OddsRatio_working_3-way'!AH73</f>
        <v>-0.3056450415411025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1.0421266324570491</v>
      </c>
      <c r="AS73" s="11">
        <f>IF(('OddsRatio_working_3-way'!X73=0),IF(Q73&gt;0,-Q73^(1/3),(-Q73)^(1/3)),'OddsRatio_working_3-way'!AM73-'OddsRatio_working_3-way'!R73/3)</f>
        <v>-0.73648159091594634</v>
      </c>
      <c r="AT73" s="11">
        <f>IF(('OddsRatio_working_3-way'!X73=0),IF(Q73&gt;0,-Q73^(1/3),(-Q73)^(1/3)),'OddsRatio_working_3-way'!AN73-'OddsRatio_working_3-way'!R73/3)</f>
        <v>-0.3056450415411025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8.18</v>
      </c>
      <c r="B74" s="4">
        <f>IF('True_Odds_Calculator_3-way'!B75="","",'True_Odds_Calculator_3-way'!B75)</f>
        <v>5.78</v>
      </c>
      <c r="C74" s="4">
        <f>IF('True_Odds_Calculator_3-way'!C75="","",'True_Odds_Calculator_3-way'!C75)</f>
        <v>1.37</v>
      </c>
      <c r="D74" s="9">
        <f t="shared" si="26"/>
        <v>0.11630667722758513</v>
      </c>
      <c r="E74" s="9">
        <f t="shared" si="27"/>
        <v>0.16506414105300032</v>
      </c>
      <c r="F74" s="9">
        <f t="shared" si="28"/>
        <v>0.71862918171941437</v>
      </c>
      <c r="G74" s="9">
        <f t="shared" si="29"/>
        <v>1.0582115093198765</v>
      </c>
      <c r="H74" s="9">
        <f t="shared" si="30"/>
        <v>8.5979586369167134</v>
      </c>
      <c r="I74" s="9">
        <f t="shared" si="31"/>
        <v>6.0582510145490094</v>
      </c>
      <c r="J74" s="9">
        <f t="shared" si="32"/>
        <v>1.3915382584483547</v>
      </c>
      <c r="K74" s="11">
        <f t="shared" si="33"/>
        <v>0.12224938875305624</v>
      </c>
      <c r="L74" s="11">
        <f t="shared" si="34"/>
        <v>0.17301038062283736</v>
      </c>
      <c r="M74" s="11">
        <f t="shared" si="35"/>
        <v>0.72992700729927007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-0.19604345857239214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0.19035371951167929</v>
      </c>
      <c r="Q74" s="11">
        <f>2*'OddsRatio_working_3-way'!K74*'OddsRatio_working_3-way'!L74*'OddsRatio_working_3-way'!M74</f>
        <v>3.0876515735876606E-2</v>
      </c>
      <c r="R74" s="11">
        <f t="shared" si="36"/>
        <v>0</v>
      </c>
      <c r="S74" s="11">
        <f t="shared" si="37"/>
        <v>-0.97097715423842201</v>
      </c>
      <c r="T74" s="11">
        <f t="shared" si="38"/>
        <v>-0.15749832185538068</v>
      </c>
      <c r="U74" s="11">
        <f>'OddsRatio_working_3-way'!S74-'OddsRatio_working_3-way'!R74^2/3</f>
        <v>-0.97097715423842201</v>
      </c>
      <c r="V74" s="11">
        <f>'OddsRatio_working_3-way'!S74*'OddsRatio_working_3-way'!R74/3-2*'OddsRatio_working_3-way'!R74^3/27-'OddsRatio_working_3-way'!T74</f>
        <v>0.15749832185538068</v>
      </c>
      <c r="W74" s="11">
        <f>'OddsRatio_working_3-way'!V74^2+4*'OddsRatio_working_3-way'!U74^3/27</f>
        <v>-0.11081412939174495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0.18413300273104632</v>
      </c>
      <c r="Y74" s="11">
        <f>IF('OddsRatio_working_3-way'!W74&gt;=0,IF('OddsRatio_working_3-way'!V74+SQRT('OddsRatio_working_3-way'!W74)&gt;0,0,PI()),ACOS('OddsRatio_working_3-way'!V74/(2*'OddsRatio_working_3-way'!X74)))</f>
        <v>1.1288767395981194</v>
      </c>
      <c r="Z74" s="11">
        <f>'OddsRatio_working_3-way'!X74^(1/3)*COS('OddsRatio_working_3-way'!Y74/3)</f>
        <v>0.52910575465993837</v>
      </c>
      <c r="AA74" s="11">
        <f>'OddsRatio_working_3-way'!X74^(1/3)*COS(('OddsRatio_working_3-way'!Y74+2*PI())/3)</f>
        <v>-0.44560428950040309</v>
      </c>
      <c r="AB74" s="11">
        <f>'OddsRatio_working_3-way'!X74^(1/3)*COS(('OddsRatio_working_3-way'!Y74+4*PI())/3)</f>
        <v>-8.3501465159535354E-2</v>
      </c>
      <c r="AC74" s="11">
        <f>'OddsRatio_working_3-way'!X74^(1/3)*SIN('OddsRatio_working_3-way'!Y74/3)</f>
        <v>0.20906016310752398</v>
      </c>
      <c r="AD74" s="11">
        <f>'OddsRatio_working_3-way'!X74^(1/3)*SIN(('OddsRatio_working_3-way'!Y74+2*PI())/3)</f>
        <v>0.35368894327028133</v>
      </c>
      <c r="AE74" s="11">
        <f>'OddsRatio_working_3-way'!X74^(1/3)*SIN(('OddsRatio_working_3-way'!Y74+4*PI())/3)</f>
        <v>-0.56274910637780517</v>
      </c>
      <c r="AF74" s="11">
        <f>-'OddsRatio_working_3-way'!U74/(3*'OddsRatio_working_3-way'!X74^(1/3))*COS(('OddsRatio_working_3-way'!Y74)/3)</f>
        <v>0.52910575465993825</v>
      </c>
      <c r="AG74" s="11">
        <f>-'OddsRatio_working_3-way'!U74/(3*'OddsRatio_working_3-way'!X74^(1/3))*COS(('OddsRatio_working_3-way'!Y74+2*PI())/3)</f>
        <v>-0.44560428950040304</v>
      </c>
      <c r="AH74" s="11">
        <f>-'OddsRatio_working_3-way'!U74/(3*'OddsRatio_working_3-way'!X74^(1/3))*COS(('OddsRatio_working_3-way'!Y74+4*PI())/3)</f>
        <v>-8.350146515953534E-2</v>
      </c>
      <c r="AI74" s="11">
        <f>'OddsRatio_working_3-way'!U74/(3*'OddsRatio_working_3-way'!X74^(1/3))*SIN(('OddsRatio_working_3-way'!Y74)/3)</f>
        <v>-0.20906016310752393</v>
      </c>
      <c r="AJ74" s="11">
        <f>'OddsRatio_working_3-way'!U74/(3*'OddsRatio_working_3-way'!X74^(1/3))*SIN(('OddsRatio_working_3-way'!Y74+2*PI())/3)</f>
        <v>-0.35368894327028128</v>
      </c>
      <c r="AK74" s="11">
        <f>'OddsRatio_working_3-way'!U74/(3*'OddsRatio_working_3-way'!X74^(1/3))*SIN(('OddsRatio_working_3-way'!Y74+4*PI())/3)</f>
        <v>0.56274910637780506</v>
      </c>
      <c r="AL74" s="11">
        <f>'OddsRatio_working_3-way'!Z74+'OddsRatio_working_3-way'!AF74</f>
        <v>1.0582115093198765</v>
      </c>
      <c r="AM74" s="11">
        <f>'OddsRatio_working_3-way'!AA74+'OddsRatio_working_3-way'!AG74</f>
        <v>-0.89120857900080619</v>
      </c>
      <c r="AN74" s="11">
        <f>'OddsRatio_working_3-way'!AB74+'OddsRatio_working_3-way'!AH74</f>
        <v>-0.16700293031907071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1.0582115093198765</v>
      </c>
      <c r="AS74" s="11">
        <f>IF(('OddsRatio_working_3-way'!X74=0),IF(Q74&gt;0,-Q74^(1/3),(-Q74)^(1/3)),'OddsRatio_working_3-way'!AM74-'OddsRatio_working_3-way'!R74/3)</f>
        <v>-0.89120857900080619</v>
      </c>
      <c r="AT74" s="11">
        <f>IF(('OddsRatio_working_3-way'!X74=0),IF(Q74&gt;0,-Q74^(1/3),(-Q74)^(1/3)),'OddsRatio_working_3-way'!AN74-'OddsRatio_working_3-way'!R74/3)</f>
        <v>-0.16700293031907071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4.2</v>
      </c>
      <c r="B75" s="4">
        <f>IF('True_Odds_Calculator_3-way'!B76="","",'True_Odds_Calculator_3-way'!B76)</f>
        <v>3.28</v>
      </c>
      <c r="C75" s="4">
        <f>IF('True_Odds_Calculator_3-way'!C76="","",'True_Odds_Calculator_3-way'!C76)</f>
        <v>1.99</v>
      </c>
      <c r="D75" s="9">
        <f t="shared" si="26"/>
        <v>0.22538206798538421</v>
      </c>
      <c r="E75" s="9">
        <f t="shared" si="27"/>
        <v>0.28995605036716404</v>
      </c>
      <c r="F75" s="9">
        <f t="shared" si="28"/>
        <v>0.48466188164745166</v>
      </c>
      <c r="G75" s="9">
        <f t="shared" si="29"/>
        <v>1.0740344425727129</v>
      </c>
      <c r="H75" s="9">
        <f t="shared" si="30"/>
        <v>4.4369102162326817</v>
      </c>
      <c r="I75" s="9">
        <f t="shared" si="31"/>
        <v>3.448798529065785</v>
      </c>
      <c r="J75" s="9">
        <f t="shared" si="32"/>
        <v>2.0632940981469861</v>
      </c>
      <c r="K75" s="11">
        <f t="shared" si="33"/>
        <v>0.23809523809523808</v>
      </c>
      <c r="L75" s="11">
        <f t="shared" si="34"/>
        <v>0.3048780487804878</v>
      </c>
      <c r="M75" s="11">
        <f t="shared" si="35"/>
        <v>0.50251256281407031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-0.26347766708104992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0.23600873122873367</v>
      </c>
      <c r="Q75" s="11">
        <f>2*'OddsRatio_working_3-way'!K75*'OddsRatio_working_3-way'!L75*'OddsRatio_working_3-way'!M75</f>
        <v>7.2954785542112419E-2</v>
      </c>
      <c r="R75" s="11">
        <f t="shared" si="36"/>
        <v>0</v>
      </c>
      <c r="S75" s="11">
        <f t="shared" si="37"/>
        <v>-0.89574472798156979</v>
      </c>
      <c r="T75" s="11">
        <f t="shared" si="38"/>
        <v>-0.27689172426014524</v>
      </c>
      <c r="U75" s="11">
        <f>'OddsRatio_working_3-way'!S75-'OddsRatio_working_3-way'!R75^2/3</f>
        <v>-0.89574472798156979</v>
      </c>
      <c r="V75" s="11">
        <f>'OddsRatio_working_3-way'!S75*'OddsRatio_working_3-way'!R75/3-2*'OddsRatio_working_3-way'!R75^3/27-'OddsRatio_working_3-way'!T75</f>
        <v>0.27689172426014524</v>
      </c>
      <c r="W75" s="11">
        <f>'OddsRatio_working_3-way'!V75^2+4*'OddsRatio_working_3-way'!U75^3/27</f>
        <v>-2.9806306630528842E-2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0.16315279157455839</v>
      </c>
      <c r="Y75" s="11">
        <f>IF('OddsRatio_working_3-way'!W75&gt;=0,IF('OddsRatio_working_3-way'!V75+SQRT('OddsRatio_working_3-way'!W75)&gt;0,0,PI()),ACOS('OddsRatio_working_3-way'!V75/(2*'OddsRatio_working_3-way'!X75)))</f>
        <v>0.55752784370044406</v>
      </c>
      <c r="Z75" s="11">
        <f>'OddsRatio_working_3-way'!X75^(1/3)*COS('OddsRatio_working_3-way'!Y75/3)</f>
        <v>0.53701722128635632</v>
      </c>
      <c r="AA75" s="11">
        <f>'OddsRatio_working_3-way'!X75^(1/3)*COS(('OddsRatio_working_3-way'!Y75+2*PI())/3)</f>
        <v>-0.35594750374460588</v>
      </c>
      <c r="AB75" s="11">
        <f>'OddsRatio_working_3-way'!X75^(1/3)*COS(('OddsRatio_working_3-way'!Y75+4*PI())/3)</f>
        <v>-0.1810697175417503</v>
      </c>
      <c r="AC75" s="11">
        <f>'OddsRatio_working_3-way'!X75^(1/3)*SIN('OddsRatio_working_3-way'!Y75/3)</f>
        <v>0.10096573693950446</v>
      </c>
      <c r="AD75" s="11">
        <f>'OddsRatio_working_3-way'!X75^(1/3)*SIN(('OddsRatio_working_3-way'!Y75+2*PI())/3)</f>
        <v>0.41458768743396168</v>
      </c>
      <c r="AE75" s="11">
        <f>'OddsRatio_working_3-way'!X75^(1/3)*SIN(('OddsRatio_working_3-way'!Y75+4*PI())/3)</f>
        <v>-0.51555342437346618</v>
      </c>
      <c r="AF75" s="11">
        <f>-'OddsRatio_working_3-way'!U75/(3*'OddsRatio_working_3-way'!X75^(1/3))*COS(('OddsRatio_working_3-way'!Y75)/3)</f>
        <v>0.53701722128635643</v>
      </c>
      <c r="AG75" s="11">
        <f>-'OddsRatio_working_3-way'!U75/(3*'OddsRatio_working_3-way'!X75^(1/3))*COS(('OddsRatio_working_3-way'!Y75+2*PI())/3)</f>
        <v>-0.35594750374460599</v>
      </c>
      <c r="AH75" s="11">
        <f>-'OddsRatio_working_3-way'!U75/(3*'OddsRatio_working_3-way'!X75^(1/3))*COS(('OddsRatio_working_3-way'!Y75+4*PI())/3)</f>
        <v>-0.18106971754175036</v>
      </c>
      <c r="AI75" s="11">
        <f>'OddsRatio_working_3-way'!U75/(3*'OddsRatio_working_3-way'!X75^(1/3))*SIN(('OddsRatio_working_3-way'!Y75)/3)</f>
        <v>-0.10096573693950447</v>
      </c>
      <c r="AJ75" s="11">
        <f>'OddsRatio_working_3-way'!U75/(3*'OddsRatio_working_3-way'!X75^(1/3))*SIN(('OddsRatio_working_3-way'!Y75+2*PI())/3)</f>
        <v>-0.41458768743396179</v>
      </c>
      <c r="AK75" s="11">
        <f>'OddsRatio_working_3-way'!U75/(3*'OddsRatio_working_3-way'!X75^(1/3))*SIN(('OddsRatio_working_3-way'!Y75+4*PI())/3)</f>
        <v>0.5155534243734663</v>
      </c>
      <c r="AL75" s="11">
        <f>'OddsRatio_working_3-way'!Z75+'OddsRatio_working_3-way'!AF75</f>
        <v>1.0740344425727129</v>
      </c>
      <c r="AM75" s="11">
        <f>'OddsRatio_working_3-way'!AA75+'OddsRatio_working_3-way'!AG75</f>
        <v>-0.71189500748921186</v>
      </c>
      <c r="AN75" s="11">
        <f>'OddsRatio_working_3-way'!AB75+'OddsRatio_working_3-way'!AH75</f>
        <v>-0.36213943508350066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1.0740344425727129</v>
      </c>
      <c r="AS75" s="11">
        <f>IF(('OddsRatio_working_3-way'!X75=0),IF(Q75&gt;0,-Q75^(1/3),(-Q75)^(1/3)),'OddsRatio_working_3-way'!AM75-'OddsRatio_working_3-way'!R75/3)</f>
        <v>-0.71189500748921186</v>
      </c>
      <c r="AT75" s="11">
        <f>IF(('OddsRatio_working_3-way'!X75=0),IF(Q75&gt;0,-Q75^(1/3),(-Q75)^(1/3)),'OddsRatio_working_3-way'!AN75-'OddsRatio_working_3-way'!R75/3)</f>
        <v>-0.36213943508350066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1.76</v>
      </c>
      <c r="B76" s="4">
        <f>IF('True_Odds_Calculator_3-way'!B77="","",'True_Odds_Calculator_3-way'!B77)</f>
        <v>3.21</v>
      </c>
      <c r="C76" s="4">
        <f>IF('True_Odds_Calculator_3-way'!C77="","",'True_Odds_Calculator_3-way'!C77)</f>
        <v>5.87</v>
      </c>
      <c r="D76" s="9">
        <f t="shared" si="26"/>
        <v>0.54743249979109432</v>
      </c>
      <c r="E76" s="9">
        <f t="shared" si="27"/>
        <v>0.2937734639770197</v>
      </c>
      <c r="F76" s="9">
        <f t="shared" si="28"/>
        <v>0.15879403623188601</v>
      </c>
      <c r="G76" s="9">
        <f t="shared" si="29"/>
        <v>1.0877753022220955</v>
      </c>
      <c r="H76" s="9">
        <f t="shared" si="30"/>
        <v>1.8267092296887926</v>
      </c>
      <c r="I76" s="9">
        <f t="shared" si="31"/>
        <v>3.4039834179108315</v>
      </c>
      <c r="J76" s="9">
        <f t="shared" si="32"/>
        <v>6.2974657218216041</v>
      </c>
      <c r="K76" s="11">
        <f t="shared" si="33"/>
        <v>0.56818181818181823</v>
      </c>
      <c r="L76" s="11">
        <f t="shared" si="34"/>
        <v>0.3115264797507788</v>
      </c>
      <c r="M76" s="11">
        <f t="shared" si="35"/>
        <v>0.17035775127768313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-0.24664881070412137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0.23640696155781571</v>
      </c>
      <c r="Q76" s="11">
        <f>2*'OddsRatio_working_3-way'!K76*'OddsRatio_working_3-way'!L76*'OddsRatio_working_3-way'!M76</f>
        <v>6.0307898356585642E-2</v>
      </c>
      <c r="R76" s="11">
        <f t="shared" si="36"/>
        <v>0</v>
      </c>
      <c r="S76" s="11">
        <f t="shared" si="37"/>
        <v>-0.95847598406386914</v>
      </c>
      <c r="T76" s="11">
        <f t="shared" si="38"/>
        <v>-0.2445091796081299</v>
      </c>
      <c r="U76" s="11">
        <f>'OddsRatio_working_3-way'!S76-'OddsRatio_working_3-way'!R76^2/3</f>
        <v>-0.95847598406386914</v>
      </c>
      <c r="V76" s="11">
        <f>'OddsRatio_working_3-way'!S76*'OddsRatio_working_3-way'!R76/3-2*'OddsRatio_working_3-way'!R76^3/27-'OddsRatio_working_3-way'!T76</f>
        <v>0.2445091796081299</v>
      </c>
      <c r="W76" s="11">
        <f>'OddsRatio_working_3-way'!V76^2+4*'OddsRatio_working_3-way'!U76^3/27</f>
        <v>-7.0664014622002308E-2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0.18058845030527493</v>
      </c>
      <c r="Y76" s="11">
        <f>IF('OddsRatio_working_3-way'!W76&gt;=0,IF('OddsRatio_working_3-way'!V76+SQRT('OddsRatio_working_3-way'!W76)&gt;0,0,PI()),ACOS('OddsRatio_working_3-way'!V76/(2*'OddsRatio_working_3-way'!X76)))</f>
        <v>0.82714607823819286</v>
      </c>
      <c r="Z76" s="11">
        <f>'OddsRatio_working_3-way'!X76^(1/3)*COS('OddsRatio_working_3-way'!Y76/3)</f>
        <v>0.54388765111104775</v>
      </c>
      <c r="AA76" s="11">
        <f>'OddsRatio_working_3-way'!X76^(1/3)*COS(('OddsRatio_working_3-way'!Y76+2*PI())/3)</f>
        <v>-0.40520546010443581</v>
      </c>
      <c r="AB76" s="11">
        <f>'OddsRatio_working_3-way'!X76^(1/3)*COS(('OddsRatio_working_3-way'!Y76+4*PI())/3)</f>
        <v>-0.13868219100661178</v>
      </c>
      <c r="AC76" s="11">
        <f>'OddsRatio_working_3-way'!X76^(1/3)*SIN('OddsRatio_working_3-way'!Y76/3)</f>
        <v>0.15387728115892776</v>
      </c>
      <c r="AD76" s="11">
        <f>'OddsRatio_working_3-way'!X76^(1/3)*SIN(('OddsRatio_working_3-way'!Y76+2*PI())/3)</f>
        <v>0.39408188208735112</v>
      </c>
      <c r="AE76" s="11">
        <f>'OddsRatio_working_3-way'!X76^(1/3)*SIN(('OddsRatio_working_3-way'!Y76+4*PI())/3)</f>
        <v>-0.54795916324627891</v>
      </c>
      <c r="AF76" s="11">
        <f>-'OddsRatio_working_3-way'!U76/(3*'OddsRatio_working_3-way'!X76^(1/3))*COS(('OddsRatio_working_3-way'!Y76)/3)</f>
        <v>0.54388765111104764</v>
      </c>
      <c r="AG76" s="11">
        <f>-'OddsRatio_working_3-way'!U76/(3*'OddsRatio_working_3-way'!X76^(1/3))*COS(('OddsRatio_working_3-way'!Y76+2*PI())/3)</f>
        <v>-0.4052054601044357</v>
      </c>
      <c r="AH76" s="11">
        <f>-'OddsRatio_working_3-way'!U76/(3*'OddsRatio_working_3-way'!X76^(1/3))*COS(('OddsRatio_working_3-way'!Y76+4*PI())/3)</f>
        <v>-0.13868219100661175</v>
      </c>
      <c r="AI76" s="11">
        <f>'OddsRatio_working_3-way'!U76/(3*'OddsRatio_working_3-way'!X76^(1/3))*SIN(('OddsRatio_working_3-way'!Y76)/3)</f>
        <v>-0.15387728115892774</v>
      </c>
      <c r="AJ76" s="11">
        <f>'OddsRatio_working_3-way'!U76/(3*'OddsRatio_working_3-way'!X76^(1/3))*SIN(('OddsRatio_working_3-way'!Y76+2*PI())/3)</f>
        <v>-0.39408188208735107</v>
      </c>
      <c r="AK76" s="11">
        <f>'OddsRatio_working_3-way'!U76/(3*'OddsRatio_working_3-way'!X76^(1/3))*SIN(('OddsRatio_working_3-way'!Y76+4*PI())/3)</f>
        <v>0.5479591632462788</v>
      </c>
      <c r="AL76" s="11">
        <f>'OddsRatio_working_3-way'!Z76+'OddsRatio_working_3-way'!AF76</f>
        <v>1.0877753022220955</v>
      </c>
      <c r="AM76" s="11">
        <f>'OddsRatio_working_3-way'!AA76+'OddsRatio_working_3-way'!AG76</f>
        <v>-0.81041092020887151</v>
      </c>
      <c r="AN76" s="11">
        <f>'OddsRatio_working_3-way'!AB76+'OddsRatio_working_3-way'!AH76</f>
        <v>-0.27736438201322355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1.0877753022220955</v>
      </c>
      <c r="AS76" s="11">
        <f>IF(('OddsRatio_working_3-way'!X76=0),IF(Q76&gt;0,-Q76^(1/3),(-Q76)^(1/3)),'OddsRatio_working_3-way'!AM76-'OddsRatio_working_3-way'!R76/3)</f>
        <v>-0.81041092020887151</v>
      </c>
      <c r="AT76" s="11">
        <f>IF(('OddsRatio_working_3-way'!X76=0),IF(Q76&gt;0,-Q76^(1/3),(-Q76)^(1/3)),'OddsRatio_working_3-way'!AN76-'OddsRatio_working_3-way'!R76/3)</f>
        <v>-0.27736438201322355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2.59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3.19</v>
      </c>
      <c r="D77" s="9">
        <f t="shared" si="26"/>
        <v>0.37094931005930992</v>
      </c>
      <c r="E77" s="9">
        <f t="shared" si="27"/>
        <v>0.32926402464978166</v>
      </c>
      <c r="F77" s="9">
        <f t="shared" si="28"/>
        <v>0.29978666529090825</v>
      </c>
      <c r="G77" s="9">
        <f t="shared" si="29"/>
        <v>1.0665321487707211</v>
      </c>
      <c r="H77" s="9">
        <f t="shared" si="30"/>
        <v>2.6957861165454471</v>
      </c>
      <c r="I77" s="9">
        <f t="shared" si="31"/>
        <v>3.0370764041520779</v>
      </c>
      <c r="J77" s="9">
        <f t="shared" si="32"/>
        <v>3.3357054058078792</v>
      </c>
      <c r="K77" s="11">
        <f t="shared" si="33"/>
        <v>0.38610038610038611</v>
      </c>
      <c r="L77" s="11">
        <f t="shared" si="34"/>
        <v>0.3436426116838488</v>
      </c>
      <c r="M77" s="11">
        <f t="shared" si="35"/>
        <v>0.31347962382445144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-0.27662483652529857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0.2366621634307379</v>
      </c>
      <c r="Q77" s="11">
        <f>2*'OddsRatio_working_3-way'!K77*'OddsRatio_working_3-way'!L77*'OddsRatio_working_3-way'!M77</f>
        <v>8.3185294703247065E-2</v>
      </c>
      <c r="R77" s="11">
        <f t="shared" si="36"/>
        <v>0</v>
      </c>
      <c r="S77" s="11">
        <f t="shared" si="37"/>
        <v>-0.85553476109906024</v>
      </c>
      <c r="T77" s="11">
        <f t="shared" si="38"/>
        <v>-0.30071520601021451</v>
      </c>
      <c r="U77" s="11">
        <f>'OddsRatio_working_3-way'!S77-'OddsRatio_working_3-way'!R77^2/3</f>
        <v>-0.85553476109906024</v>
      </c>
      <c r="V77" s="11">
        <f>'OddsRatio_working_3-way'!S77*'OddsRatio_working_3-way'!R77/3-2*'OddsRatio_working_3-way'!R77^3/27-'OddsRatio_working_3-way'!T77</f>
        <v>0.30071520601021451</v>
      </c>
      <c r="W77" s="11">
        <f>'OddsRatio_working_3-way'!V77^2+4*'OddsRatio_working_3-way'!U77^3/27</f>
        <v>-2.3407174463590807E-3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0.15229112956121643</v>
      </c>
      <c r="Y77" s="11">
        <f>IF('OddsRatio_working_3-way'!W77&gt;=0,IF('OddsRatio_working_3-way'!V77+SQRT('OddsRatio_working_3-way'!W77)&gt;0,0,PI()),ACOS('OddsRatio_working_3-way'!V77/(2*'OddsRatio_working_3-way'!X77)))</f>
        <v>0.15951933500204141</v>
      </c>
      <c r="Z77" s="11">
        <f>'OddsRatio_working_3-way'!X77^(1/3)*COS('OddsRatio_working_3-way'!Y77/3)</f>
        <v>0.53326607438536056</v>
      </c>
      <c r="AA77" s="11">
        <f>'OddsRatio_working_3-way'!X77^(1/3)*COS(('OddsRatio_working_3-way'!Y77+2*PI())/3)</f>
        <v>-0.29121271796736392</v>
      </c>
      <c r="AB77" s="11">
        <f>'OddsRatio_working_3-way'!X77^(1/3)*COS(('OddsRatio_working_3-way'!Y77+4*PI())/3)</f>
        <v>-0.24205335641799672</v>
      </c>
      <c r="AC77" s="11">
        <f>'OddsRatio_working_3-way'!X77^(1/3)*SIN('OddsRatio_working_3-way'!Y77/3)</f>
        <v>2.8382170623717298E-2</v>
      </c>
      <c r="AD77" s="11">
        <f>'OddsRatio_working_3-way'!X77^(1/3)*SIN(('OddsRatio_working_3-way'!Y77+2*PI())/3)</f>
        <v>0.44763088208226565</v>
      </c>
      <c r="AE77" s="11">
        <f>'OddsRatio_working_3-way'!X77^(1/3)*SIN(('OddsRatio_working_3-way'!Y77+4*PI())/3)</f>
        <v>-0.47601305270598299</v>
      </c>
      <c r="AF77" s="11">
        <f>-'OddsRatio_working_3-way'!U77/(3*'OddsRatio_working_3-way'!X77^(1/3))*COS(('OddsRatio_working_3-way'!Y77)/3)</f>
        <v>0.53326607438536067</v>
      </c>
      <c r="AG77" s="11">
        <f>-'OddsRatio_working_3-way'!U77/(3*'OddsRatio_working_3-way'!X77^(1/3))*COS(('OddsRatio_working_3-way'!Y77+2*PI())/3)</f>
        <v>-0.29121271796736403</v>
      </c>
      <c r="AH77" s="11">
        <f>-'OddsRatio_working_3-way'!U77/(3*'OddsRatio_working_3-way'!X77^(1/3))*COS(('OddsRatio_working_3-way'!Y77+4*PI())/3)</f>
        <v>-0.24205335641799677</v>
      </c>
      <c r="AI77" s="11">
        <f>'OddsRatio_working_3-way'!U77/(3*'OddsRatio_working_3-way'!X77^(1/3))*SIN(('OddsRatio_working_3-way'!Y77)/3)</f>
        <v>-2.8382170623717305E-2</v>
      </c>
      <c r="AJ77" s="11">
        <f>'OddsRatio_working_3-way'!U77/(3*'OddsRatio_working_3-way'!X77^(1/3))*SIN(('OddsRatio_working_3-way'!Y77+2*PI())/3)</f>
        <v>-0.44763088208226576</v>
      </c>
      <c r="AK77" s="11">
        <f>'OddsRatio_working_3-way'!U77/(3*'OddsRatio_working_3-way'!X77^(1/3))*SIN(('OddsRatio_working_3-way'!Y77+4*PI())/3)</f>
        <v>0.4760130527059831</v>
      </c>
      <c r="AL77" s="11">
        <f>'OddsRatio_working_3-way'!Z77+'OddsRatio_working_3-way'!AF77</f>
        <v>1.0665321487707211</v>
      </c>
      <c r="AM77" s="11">
        <f>'OddsRatio_working_3-way'!AA77+'OddsRatio_working_3-way'!AG77</f>
        <v>-0.58242543593472795</v>
      </c>
      <c r="AN77" s="11">
        <f>'OddsRatio_working_3-way'!AB77+'OddsRatio_working_3-way'!AH77</f>
        <v>-0.48410671283599349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1.0665321487707211</v>
      </c>
      <c r="AS77" s="11">
        <f>IF(('OddsRatio_working_3-way'!X77=0),IF(Q77&gt;0,-Q77^(1/3),(-Q77)^(1/3)),'OddsRatio_working_3-way'!AM77-'OddsRatio_working_3-way'!R77/3)</f>
        <v>-0.58242543593472795</v>
      </c>
      <c r="AT77" s="11">
        <f>IF(('OddsRatio_working_3-way'!X77=0),IF(Q77&gt;0,-Q77^(1/3),(-Q77)^(1/3)),'OddsRatio_working_3-way'!AN77-'OddsRatio_working_3-way'!R77/3)</f>
        <v>-0.48410671283599349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1.81</v>
      </c>
      <c r="B78" s="4">
        <f>IF('True_Odds_Calculator_3-way'!B79="","",'True_Odds_Calculator_3-way'!B79)</f>
        <v>3.6</v>
      </c>
      <c r="C78" s="4">
        <f>IF('True_Odds_Calculator_3-way'!C79="","",'True_Odds_Calculator_3-way'!C79)</f>
        <v>4.62</v>
      </c>
      <c r="D78" s="9">
        <f t="shared" si="26"/>
        <v>0.5335228018544349</v>
      </c>
      <c r="E78" s="9">
        <f t="shared" si="27"/>
        <v>0.26270820500560693</v>
      </c>
      <c r="F78" s="9">
        <f t="shared" si="28"/>
        <v>0.20376899313995805</v>
      </c>
      <c r="G78" s="9">
        <f t="shared" si="29"/>
        <v>1.0794248596060543</v>
      </c>
      <c r="H78" s="9">
        <f t="shared" si="30"/>
        <v>1.8743341362809038</v>
      </c>
      <c r="I78" s="9">
        <f t="shared" si="31"/>
        <v>3.8065046349757412</v>
      </c>
      <c r="J78" s="9">
        <f t="shared" si="32"/>
        <v>4.9075179917739167</v>
      </c>
      <c r="K78" s="11">
        <f t="shared" si="33"/>
        <v>0.5524861878453039</v>
      </c>
      <c r="L78" s="11">
        <f t="shared" si="34"/>
        <v>0.27777777777777779</v>
      </c>
      <c r="M78" s="11">
        <f t="shared" si="35"/>
        <v>0.21645021645021645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-0.25324675324675328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0.23352440479512304</v>
      </c>
      <c r="Q78" s="11">
        <f>2*'OddsRatio_working_3-way'!K78*'OddsRatio_working_3-way'!L78*'OddsRatio_working_3-way'!M78</f>
        <v>6.6436530524928331E-2</v>
      </c>
      <c r="R78" s="11">
        <f t="shared" si="36"/>
        <v>0</v>
      </c>
      <c r="S78" s="11">
        <f t="shared" si="37"/>
        <v>-0.92212200867817806</v>
      </c>
      <c r="T78" s="11">
        <f t="shared" si="38"/>
        <v>-0.26233912053433234</v>
      </c>
      <c r="U78" s="11">
        <f>'OddsRatio_working_3-way'!S78-'OddsRatio_working_3-way'!R78^2/3</f>
        <v>-0.92212200867817806</v>
      </c>
      <c r="V78" s="11">
        <f>'OddsRatio_working_3-way'!S78*'OddsRatio_working_3-way'!R78/3-2*'OddsRatio_working_3-way'!R78^3/27-'OddsRatio_working_3-way'!T78</f>
        <v>0.26233912053433234</v>
      </c>
      <c r="W78" s="11">
        <f>'OddsRatio_working_3-way'!V78^2+4*'OddsRatio_working_3-way'!U78^3/27</f>
        <v>-4.7339466141326142E-2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0.17041220635862114</v>
      </c>
      <c r="Y78" s="11">
        <f>IF('OddsRatio_working_3-way'!W78&gt;=0,IF('OddsRatio_working_3-way'!V78+SQRT('OddsRatio_working_3-way'!W78)&gt;0,0,PI()),ACOS('OddsRatio_working_3-way'!V78/(2*'OddsRatio_working_3-way'!X78)))</f>
        <v>0.69239503286359849</v>
      </c>
      <c r="Z78" s="11">
        <f>'OddsRatio_working_3-way'!X78^(1/3)*COS('OddsRatio_working_3-way'!Y78/3)</f>
        <v>0.53971242980302714</v>
      </c>
      <c r="AA78" s="11">
        <f>'OddsRatio_working_3-way'!X78^(1/3)*COS(('OddsRatio_working_3-way'!Y78+2*PI())/3)</f>
        <v>-0.37968959783506884</v>
      </c>
      <c r="AB78" s="11">
        <f>'OddsRatio_working_3-way'!X78^(1/3)*COS(('OddsRatio_working_3-way'!Y78+4*PI())/3)</f>
        <v>-0.16002283196795816</v>
      </c>
      <c r="AC78" s="11">
        <f>'OddsRatio_working_3-way'!X78^(1/3)*SIN('OddsRatio_working_3-way'!Y78/3)</f>
        <v>0.12682466640539086</v>
      </c>
      <c r="AD78" s="11">
        <f>'OddsRatio_working_3-way'!X78^(1/3)*SIN(('OddsRatio_working_3-way'!Y78+2*PI())/3)</f>
        <v>0.40399234174495163</v>
      </c>
      <c r="AE78" s="11">
        <f>'OddsRatio_working_3-way'!X78^(1/3)*SIN(('OddsRatio_working_3-way'!Y78+4*PI())/3)</f>
        <v>-0.5308170081503425</v>
      </c>
      <c r="AF78" s="11">
        <f>-'OddsRatio_working_3-way'!U78/(3*'OddsRatio_working_3-way'!X78^(1/3))*COS(('OddsRatio_working_3-way'!Y78)/3)</f>
        <v>0.53971242980302703</v>
      </c>
      <c r="AG78" s="11">
        <f>-'OddsRatio_working_3-way'!U78/(3*'OddsRatio_working_3-way'!X78^(1/3))*COS(('OddsRatio_working_3-way'!Y78+2*PI())/3)</f>
        <v>-0.37968959783506873</v>
      </c>
      <c r="AH78" s="11">
        <f>-'OddsRatio_working_3-way'!U78/(3*'OddsRatio_working_3-way'!X78^(1/3))*COS(('OddsRatio_working_3-way'!Y78+4*PI())/3)</f>
        <v>-0.16002283196795813</v>
      </c>
      <c r="AI78" s="11">
        <f>'OddsRatio_working_3-way'!U78/(3*'OddsRatio_working_3-way'!X78^(1/3))*SIN(('OddsRatio_working_3-way'!Y78)/3)</f>
        <v>-0.12682466640539083</v>
      </c>
      <c r="AJ78" s="11">
        <f>'OddsRatio_working_3-way'!U78/(3*'OddsRatio_working_3-way'!X78^(1/3))*SIN(('OddsRatio_working_3-way'!Y78+2*PI())/3)</f>
        <v>-0.40399234174495158</v>
      </c>
      <c r="AK78" s="11">
        <f>'OddsRatio_working_3-way'!U78/(3*'OddsRatio_working_3-way'!X78^(1/3))*SIN(('OddsRatio_working_3-way'!Y78+4*PI())/3)</f>
        <v>0.53081700815034238</v>
      </c>
      <c r="AL78" s="11">
        <f>'OddsRatio_working_3-way'!Z78+'OddsRatio_working_3-way'!AF78</f>
        <v>1.0794248596060543</v>
      </c>
      <c r="AM78" s="11">
        <f>'OddsRatio_working_3-way'!AA78+'OddsRatio_working_3-way'!AG78</f>
        <v>-0.75937919567013756</v>
      </c>
      <c r="AN78" s="11">
        <f>'OddsRatio_working_3-way'!AB78+'OddsRatio_working_3-way'!AH78</f>
        <v>-0.32004566393591627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1.0794248596060543</v>
      </c>
      <c r="AS78" s="11">
        <f>IF(('OddsRatio_working_3-way'!X78=0),IF(Q78&gt;0,-Q78^(1/3),(-Q78)^(1/3)),'OddsRatio_working_3-way'!AM78-'OddsRatio_working_3-way'!R78/3)</f>
        <v>-0.75937919567013756</v>
      </c>
      <c r="AT78" s="11">
        <f>IF(('OddsRatio_working_3-way'!X78=0),IF(Q78&gt;0,-Q78^(1/3),(-Q78)^(1/3)),'OddsRatio_working_3-way'!AN78-'OddsRatio_working_3-way'!R78/3)</f>
        <v>-0.32004566393591627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3.96</v>
      </c>
      <c r="B79" s="4">
        <f>IF('True_Odds_Calculator_3-way'!B80="","",'True_Odds_Calculator_3-way'!B80)</f>
        <v>3.01</v>
      </c>
      <c r="C79" s="4">
        <f>IF('True_Odds_Calculator_3-way'!C80="","",'True_Odds_Calculator_3-way'!C80)</f>
        <v>2.1800000000000002</v>
      </c>
      <c r="D79" s="9">
        <f t="shared" si="26"/>
        <v>0.24015898851637452</v>
      </c>
      <c r="E79" s="9">
        <f t="shared" si="27"/>
        <v>0.31761511783285268</v>
      </c>
      <c r="F79" s="9">
        <f t="shared" si="28"/>
        <v>0.44222589365077281</v>
      </c>
      <c r="G79" s="9">
        <f t="shared" si="29"/>
        <v>1.068887931307394</v>
      </c>
      <c r="H79" s="9">
        <f t="shared" si="30"/>
        <v>4.1639082766698863</v>
      </c>
      <c r="I79" s="9">
        <f t="shared" si="31"/>
        <v>3.148464741927862</v>
      </c>
      <c r="J79" s="9">
        <f t="shared" si="32"/>
        <v>2.2612877589427254</v>
      </c>
      <c r="K79" s="11">
        <f t="shared" si="33"/>
        <v>0.25252525252525254</v>
      </c>
      <c r="L79" s="11">
        <f t="shared" si="34"/>
        <v>0.33222591362126247</v>
      </c>
      <c r="M79" s="11">
        <f t="shared" si="35"/>
        <v>0.4587155963302752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-0.270179006684234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0.23667748225034335</v>
      </c>
      <c r="Q79" s="11">
        <f>2*'OddsRatio_working_3-way'!K79*'OddsRatio_working_3-way'!L79*'OddsRatio_working_3-way'!M79</f>
        <v>7.6968286910680778E-2</v>
      </c>
      <c r="R79" s="11">
        <f t="shared" si="36"/>
        <v>0</v>
      </c>
      <c r="S79" s="11">
        <f t="shared" si="37"/>
        <v>-0.87600248870170416</v>
      </c>
      <c r="T79" s="11">
        <f t="shared" si="38"/>
        <v>-0.28487885811437541</v>
      </c>
      <c r="U79" s="11">
        <f>'OddsRatio_working_3-way'!S79-'OddsRatio_working_3-way'!R79^2/3</f>
        <v>-0.87600248870170416</v>
      </c>
      <c r="V79" s="11">
        <f>'OddsRatio_working_3-way'!S79*'OddsRatio_working_3-way'!R79/3-2*'OddsRatio_working_3-way'!R79^3/27-'OddsRatio_working_3-way'!T79</f>
        <v>0.28487885811437541</v>
      </c>
      <c r="W79" s="11">
        <f>'OddsRatio_working_3-way'!V79^2+4*'OddsRatio_working_3-way'!U79^3/27</f>
        <v>-1.8433236988509363E-2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0.15778878349637199</v>
      </c>
      <c r="Y79" s="11">
        <f>IF('OddsRatio_working_3-way'!W79&gt;=0,IF('OddsRatio_working_3-way'!V79+SQRT('OddsRatio_working_3-way'!W79)&gt;0,0,PI()),ACOS('OddsRatio_working_3-way'!V79/(2*'OddsRatio_working_3-way'!X79)))</f>
        <v>0.44474095107235634</v>
      </c>
      <c r="Z79" s="11">
        <f>'OddsRatio_working_3-way'!X79^(1/3)*COS('OddsRatio_working_3-way'!Y79/3)</f>
        <v>0.53444396565369701</v>
      </c>
      <c r="AA79" s="11">
        <f>'OddsRatio_working_3-way'!X79^(1/3)*COS(('OddsRatio_working_3-way'!Y79+2*PI())/3)</f>
        <v>-0.3363440332716125</v>
      </c>
      <c r="AB79" s="11">
        <f>'OddsRatio_working_3-way'!X79^(1/3)*COS(('OddsRatio_working_3-way'!Y79+4*PI())/3)</f>
        <v>-0.1980999323820844</v>
      </c>
      <c r="AC79" s="11">
        <f>'OddsRatio_working_3-way'!X79^(1/3)*SIN('OddsRatio_working_3-way'!Y79/3)</f>
        <v>7.9815268862446831E-2</v>
      </c>
      <c r="AD79" s="11">
        <f>'OddsRatio_working_3-way'!X79^(1/3)*SIN(('OddsRatio_working_3-way'!Y79+2*PI())/3)</f>
        <v>0.42293441672417625</v>
      </c>
      <c r="AE79" s="11">
        <f>'OddsRatio_working_3-way'!X79^(1/3)*SIN(('OddsRatio_working_3-way'!Y79+4*PI())/3)</f>
        <v>-0.50274968558662303</v>
      </c>
      <c r="AF79" s="11">
        <f>-'OddsRatio_working_3-way'!U79/(3*'OddsRatio_working_3-way'!X79^(1/3))*COS(('OddsRatio_working_3-way'!Y79)/3)</f>
        <v>0.53444396565369701</v>
      </c>
      <c r="AG79" s="11">
        <f>-'OddsRatio_working_3-way'!U79/(3*'OddsRatio_working_3-way'!X79^(1/3))*COS(('OddsRatio_working_3-way'!Y79+2*PI())/3)</f>
        <v>-0.3363440332716125</v>
      </c>
      <c r="AH79" s="11">
        <f>-'OddsRatio_working_3-way'!U79/(3*'OddsRatio_working_3-way'!X79^(1/3))*COS(('OddsRatio_working_3-way'!Y79+4*PI())/3)</f>
        <v>-0.1980999323820844</v>
      </c>
      <c r="AI79" s="11">
        <f>'OddsRatio_working_3-way'!U79/(3*'OddsRatio_working_3-way'!X79^(1/3))*SIN(('OddsRatio_working_3-way'!Y79)/3)</f>
        <v>-7.9815268862446831E-2</v>
      </c>
      <c r="AJ79" s="11">
        <f>'OddsRatio_working_3-way'!U79/(3*'OddsRatio_working_3-way'!X79^(1/3))*SIN(('OddsRatio_working_3-way'!Y79+2*PI())/3)</f>
        <v>-0.42293441672417625</v>
      </c>
      <c r="AK79" s="11">
        <f>'OddsRatio_working_3-way'!U79/(3*'OddsRatio_working_3-way'!X79^(1/3))*SIN(('OddsRatio_working_3-way'!Y79+4*PI())/3)</f>
        <v>0.50274968558662303</v>
      </c>
      <c r="AL79" s="11">
        <f>'OddsRatio_working_3-way'!Z79+'OddsRatio_working_3-way'!AF79</f>
        <v>1.068887931307394</v>
      </c>
      <c r="AM79" s="11">
        <f>'OddsRatio_working_3-way'!AA79+'OddsRatio_working_3-way'!AG79</f>
        <v>-0.67268806654322499</v>
      </c>
      <c r="AN79" s="11">
        <f>'OddsRatio_working_3-way'!AB79+'OddsRatio_working_3-way'!AH79</f>
        <v>-0.3961998647641688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1.068887931307394</v>
      </c>
      <c r="AS79" s="11">
        <f>IF(('OddsRatio_working_3-way'!X79=0),IF(Q79&gt;0,-Q79^(1/3),(-Q79)^(1/3)),'OddsRatio_working_3-way'!AM79-'OddsRatio_working_3-way'!R79/3)</f>
        <v>-0.67268806654322499</v>
      </c>
      <c r="AT79" s="11">
        <f>IF(('OddsRatio_working_3-way'!X79=0),IF(Q79&gt;0,-Q79^(1/3),(-Q79)^(1/3)),'OddsRatio_working_3-way'!AN79-'OddsRatio_working_3-way'!R79/3)</f>
        <v>-0.3961998647641688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1.93</v>
      </c>
      <c r="B80" s="4">
        <f>IF('True_Odds_Calculator_3-way'!B81="","",'True_Odds_Calculator_3-way'!B81)</f>
        <v>3.13</v>
      </c>
      <c r="C80" s="4">
        <f>IF('True_Odds_Calculator_3-way'!C81="","",'True_Odds_Calculator_3-way'!C81)</f>
        <v>4.75</v>
      </c>
      <c r="D80" s="9">
        <f t="shared" si="26"/>
        <v>0.49893636847564715</v>
      </c>
      <c r="E80" s="9">
        <f t="shared" si="27"/>
        <v>0.30302226003158927</v>
      </c>
      <c r="F80" s="9">
        <f t="shared" si="28"/>
        <v>0.19804137149276357</v>
      </c>
      <c r="G80" s="9">
        <f t="shared" si="29"/>
        <v>1.0798533289111798</v>
      </c>
      <c r="H80" s="9">
        <f t="shared" si="30"/>
        <v>2.0042635958873971</v>
      </c>
      <c r="I80" s="9">
        <f t="shared" si="31"/>
        <v>3.3000875905808127</v>
      </c>
      <c r="J80" s="9">
        <f t="shared" si="32"/>
        <v>5.0494499834169249</v>
      </c>
      <c r="K80" s="11">
        <f t="shared" si="33"/>
        <v>0.5181347150259068</v>
      </c>
      <c r="L80" s="11">
        <f t="shared" si="34"/>
        <v>0.31948881789137379</v>
      </c>
      <c r="M80" s="11">
        <f t="shared" si="35"/>
        <v>0.21052631578947367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-0.25888003791697123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0.23732957183967882</v>
      </c>
      <c r="Q80" s="11">
        <f>2*'OddsRatio_working_3-way'!K80*'OddsRatio_working_3-way'!L80*'OddsRatio_working_3-way'!M80</f>
        <v>6.9700314784046646E-2</v>
      </c>
      <c r="R80" s="11">
        <f t="shared" si="36"/>
        <v>0</v>
      </c>
      <c r="S80" s="11">
        <f t="shared" si="37"/>
        <v>-0.91675501034883133</v>
      </c>
      <c r="T80" s="11">
        <f t="shared" si="38"/>
        <v>-0.26923788850185942</v>
      </c>
      <c r="U80" s="11">
        <f>'OddsRatio_working_3-way'!S80-'OddsRatio_working_3-way'!R80^2/3</f>
        <v>-0.91675501034883133</v>
      </c>
      <c r="V80" s="11">
        <f>'OddsRatio_working_3-way'!S80*'OddsRatio_working_3-way'!R80/3-2*'OddsRatio_working_3-way'!R80^3/27-'OddsRatio_working_3-way'!T80</f>
        <v>0.26923788850185942</v>
      </c>
      <c r="W80" s="11">
        <f>'OddsRatio_working_3-way'!V80^2+4*'OddsRatio_working_3-way'!U80^3/27</f>
        <v>-4.1655752104953092E-2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0.16892660588987513</v>
      </c>
      <c r="Y80" s="11">
        <f>IF('OddsRatio_working_3-way'!W80&gt;=0,IF('OddsRatio_working_3-way'!V80+SQRT('OddsRatio_working_3-way'!W80)&gt;0,0,PI()),ACOS('OddsRatio_working_3-way'!V80/(2*'OddsRatio_working_3-way'!X80)))</f>
        <v>0.64863707070238541</v>
      </c>
      <c r="Z80" s="11">
        <f>'OddsRatio_working_3-way'!X80^(1/3)*COS('OddsRatio_working_3-way'!Y80/3)</f>
        <v>0.5399266644555899</v>
      </c>
      <c r="AA80" s="11">
        <f>'OddsRatio_working_3-way'!X80^(1/3)*COS(('OddsRatio_working_3-way'!Y80+2*PI())/3)</f>
        <v>-0.37266752077238857</v>
      </c>
      <c r="AB80" s="11">
        <f>'OddsRatio_working_3-way'!X80^(1/3)*COS(('OddsRatio_working_3-way'!Y80+4*PI())/3)</f>
        <v>-0.16725914368320124</v>
      </c>
      <c r="AC80" s="11">
        <f>'OddsRatio_working_3-way'!X80^(1/3)*SIN('OddsRatio_working_3-way'!Y80/3)</f>
        <v>0.11859258180624647</v>
      </c>
      <c r="AD80" s="11">
        <f>'OddsRatio_working_3-way'!X80^(1/3)*SIN(('OddsRatio_working_3-way'!Y80+2*PI())/3)</f>
        <v>0.40829391669601423</v>
      </c>
      <c r="AE80" s="11">
        <f>'OddsRatio_working_3-way'!X80^(1/3)*SIN(('OddsRatio_working_3-way'!Y80+4*PI())/3)</f>
        <v>-0.52688649850226066</v>
      </c>
      <c r="AF80" s="11">
        <f>-'OddsRatio_working_3-way'!U80/(3*'OddsRatio_working_3-way'!X80^(1/3))*COS(('OddsRatio_working_3-way'!Y80)/3)</f>
        <v>0.5399266644555899</v>
      </c>
      <c r="AG80" s="11">
        <f>-'OddsRatio_working_3-way'!U80/(3*'OddsRatio_working_3-way'!X80^(1/3))*COS(('OddsRatio_working_3-way'!Y80+2*PI())/3)</f>
        <v>-0.37266752077238857</v>
      </c>
      <c r="AH80" s="11">
        <f>-'OddsRatio_working_3-way'!U80/(3*'OddsRatio_working_3-way'!X80^(1/3))*COS(('OddsRatio_working_3-way'!Y80+4*PI())/3)</f>
        <v>-0.16725914368320124</v>
      </c>
      <c r="AI80" s="11">
        <f>'OddsRatio_working_3-way'!U80/(3*'OddsRatio_working_3-way'!X80^(1/3))*SIN(('OddsRatio_working_3-way'!Y80)/3)</f>
        <v>-0.11859258180624647</v>
      </c>
      <c r="AJ80" s="11">
        <f>'OddsRatio_working_3-way'!U80/(3*'OddsRatio_working_3-way'!X80^(1/3))*SIN(('OddsRatio_working_3-way'!Y80+2*PI())/3)</f>
        <v>-0.40829391669601423</v>
      </c>
      <c r="AK80" s="11">
        <f>'OddsRatio_working_3-way'!U80/(3*'OddsRatio_working_3-way'!X80^(1/3))*SIN(('OddsRatio_working_3-way'!Y80+4*PI())/3)</f>
        <v>0.52688649850226066</v>
      </c>
      <c r="AL80" s="11">
        <f>'OddsRatio_working_3-way'!Z80+'OddsRatio_working_3-way'!AF80</f>
        <v>1.0798533289111798</v>
      </c>
      <c r="AM80" s="11">
        <f>'OddsRatio_working_3-way'!AA80+'OddsRatio_working_3-way'!AG80</f>
        <v>-0.74533504154477714</v>
      </c>
      <c r="AN80" s="11">
        <f>'OddsRatio_working_3-way'!AB80+'OddsRatio_working_3-way'!AH80</f>
        <v>-0.33451828736640249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1.0798533289111798</v>
      </c>
      <c r="AS80" s="11">
        <f>IF(('OddsRatio_working_3-way'!X80=0),IF(Q80&gt;0,-Q80^(1/3),(-Q80)^(1/3)),'OddsRatio_working_3-way'!AM80-'OddsRatio_working_3-way'!R80/3)</f>
        <v>-0.74533504154477714</v>
      </c>
      <c r="AT80" s="11">
        <f>IF(('OddsRatio_working_3-way'!X80=0),IF(Q80&gt;0,-Q80^(1/3),(-Q80)^(1/3)),'OddsRatio_working_3-way'!AN80-'OddsRatio_working_3-way'!R80/3)</f>
        <v>-0.33451828736640249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2.27</v>
      </c>
      <c r="B81" s="4">
        <f>IF('True_Odds_Calculator_3-way'!B82="","",'True_Odds_Calculator_3-way'!B82)</f>
        <v>3.15</v>
      </c>
      <c r="C81" s="4">
        <f>IF('True_Odds_Calculator_3-way'!C82="","",'True_Odds_Calculator_3-way'!C82)</f>
        <v>3.48</v>
      </c>
      <c r="D81" s="9">
        <f t="shared" si="26"/>
        <v>0.42369738206833235</v>
      </c>
      <c r="E81" s="9">
        <f t="shared" si="27"/>
        <v>0.3027863682817164</v>
      </c>
      <c r="F81" s="9">
        <f t="shared" si="28"/>
        <v>0.27351624964995153</v>
      </c>
      <c r="G81" s="9">
        <f t="shared" si="29"/>
        <v>1.0710039951329904</v>
      </c>
      <c r="H81" s="9">
        <f t="shared" si="30"/>
        <v>2.3601750738188976</v>
      </c>
      <c r="I81" s="9">
        <f t="shared" si="31"/>
        <v>3.3026585895359295</v>
      </c>
      <c r="J81" s="9">
        <f t="shared" si="32"/>
        <v>3.6560899079298164</v>
      </c>
      <c r="K81" s="11">
        <f t="shared" si="33"/>
        <v>0.44052863436123346</v>
      </c>
      <c r="L81" s="11">
        <f t="shared" si="34"/>
        <v>0.31746031746031744</v>
      </c>
      <c r="M81" s="11">
        <f t="shared" si="35"/>
        <v>0.28735632183908044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-0.27213111855372241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0.23710262203350457</v>
      </c>
      <c r="Q81" s="11">
        <f>2*'OddsRatio_working_3-way'!K81*'OddsRatio_working_3-way'!L81*'OddsRatio_working_3-way'!M81</f>
        <v>8.0373770180849E-2</v>
      </c>
      <c r="R81" s="11">
        <f t="shared" si="36"/>
        <v>0</v>
      </c>
      <c r="S81" s="11">
        <f t="shared" si="37"/>
        <v>-0.87128081232906585</v>
      </c>
      <c r="T81" s="11">
        <f t="shared" si="38"/>
        <v>-0.29534942790815788</v>
      </c>
      <c r="U81" s="11">
        <f>'OddsRatio_working_3-way'!S81-'OddsRatio_working_3-way'!R81^2/3</f>
        <v>-0.87128081232906585</v>
      </c>
      <c r="V81" s="11">
        <f>'OddsRatio_working_3-way'!S81*'OddsRatio_working_3-way'!R81/3-2*'OddsRatio_working_3-way'!R81^3/27-'OddsRatio_working_3-way'!T81</f>
        <v>0.29534942790815788</v>
      </c>
      <c r="W81" s="11">
        <f>'OddsRatio_working_3-way'!V81^2+4*'OddsRatio_working_3-way'!U81^3/27</f>
        <v>-1.0756215332121968E-2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0.15651477557869586</v>
      </c>
      <c r="Y81" s="11">
        <f>IF('OddsRatio_working_3-way'!W81&gt;=0,IF('OddsRatio_working_3-way'!V81+SQRT('OddsRatio_working_3-way'!W81)&gt;0,0,PI()),ACOS('OddsRatio_working_3-way'!V81/(2*'OddsRatio_working_3-way'!X81)))</f>
        <v>0.3376996253113933</v>
      </c>
      <c r="Z81" s="11">
        <f>'OddsRatio_working_3-way'!X81^(1/3)*COS('OddsRatio_working_3-way'!Y81/3)</f>
        <v>0.5355019975664953</v>
      </c>
      <c r="AA81" s="11">
        <f>'OddsRatio_working_3-way'!X81^(1/3)*COS(('OddsRatio_working_3-way'!Y81+2*PI())/3)</f>
        <v>-0.32017628880615973</v>
      </c>
      <c r="AB81" s="11">
        <f>'OddsRatio_working_3-way'!X81^(1/3)*COS(('OddsRatio_working_3-way'!Y81+4*PI())/3)</f>
        <v>-0.21532570876033591</v>
      </c>
      <c r="AC81" s="11">
        <f>'OddsRatio_working_3-way'!X81^(1/3)*SIN('OddsRatio_working_3-way'!Y81/3)</f>
        <v>6.0535510614144979E-2</v>
      </c>
      <c r="AD81" s="11">
        <f>'OddsRatio_working_3-way'!X81^(1/3)*SIN(('OddsRatio_working_3-way'!Y81+2*PI())/3)</f>
        <v>0.43349057836282512</v>
      </c>
      <c r="AE81" s="11">
        <f>'OddsRatio_working_3-way'!X81^(1/3)*SIN(('OddsRatio_working_3-way'!Y81+4*PI())/3)</f>
        <v>-0.49402608897696992</v>
      </c>
      <c r="AF81" s="11">
        <f>-'OddsRatio_working_3-way'!U81/(3*'OddsRatio_working_3-way'!X81^(1/3))*COS(('OddsRatio_working_3-way'!Y81)/3)</f>
        <v>0.53550199756649519</v>
      </c>
      <c r="AG81" s="11">
        <f>-'OddsRatio_working_3-way'!U81/(3*'OddsRatio_working_3-way'!X81^(1/3))*COS(('OddsRatio_working_3-way'!Y81+2*PI())/3)</f>
        <v>-0.32017628880615967</v>
      </c>
      <c r="AH81" s="11">
        <f>-'OddsRatio_working_3-way'!U81/(3*'OddsRatio_working_3-way'!X81^(1/3))*COS(('OddsRatio_working_3-way'!Y81+4*PI())/3)</f>
        <v>-0.21532570876033585</v>
      </c>
      <c r="AI81" s="11">
        <f>'OddsRatio_working_3-way'!U81/(3*'OddsRatio_working_3-way'!X81^(1/3))*SIN(('OddsRatio_working_3-way'!Y81)/3)</f>
        <v>-6.0535510614144965E-2</v>
      </c>
      <c r="AJ81" s="11">
        <f>'OddsRatio_working_3-way'!U81/(3*'OddsRatio_working_3-way'!X81^(1/3))*SIN(('OddsRatio_working_3-way'!Y81+2*PI())/3)</f>
        <v>-0.43349057836282501</v>
      </c>
      <c r="AK81" s="11">
        <f>'OddsRatio_working_3-way'!U81/(3*'OddsRatio_working_3-way'!X81^(1/3))*SIN(('OddsRatio_working_3-way'!Y81+4*PI())/3)</f>
        <v>0.49402608897696981</v>
      </c>
      <c r="AL81" s="11">
        <f>'OddsRatio_working_3-way'!Z81+'OddsRatio_working_3-way'!AF81</f>
        <v>1.0710039951329904</v>
      </c>
      <c r="AM81" s="11">
        <f>'OddsRatio_working_3-way'!AA81+'OddsRatio_working_3-way'!AG81</f>
        <v>-0.64035257761231934</v>
      </c>
      <c r="AN81" s="11">
        <f>'OddsRatio_working_3-way'!AB81+'OddsRatio_working_3-way'!AH81</f>
        <v>-0.43065141752067176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1.0710039951329904</v>
      </c>
      <c r="AS81" s="11">
        <f>IF(('OddsRatio_working_3-way'!X81=0),IF(Q81&gt;0,-Q81^(1/3),(-Q81)^(1/3)),'OddsRatio_working_3-way'!AM81-'OddsRatio_working_3-way'!R81/3)</f>
        <v>-0.64035257761231934</v>
      </c>
      <c r="AT81" s="11">
        <f>IF(('OddsRatio_working_3-way'!X81=0),IF(Q81&gt;0,-Q81^(1/3),(-Q81)^(1/3)),'OddsRatio_working_3-way'!AN81-'OddsRatio_working_3-way'!R81/3)</f>
        <v>-0.43065141752067176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2.67</v>
      </c>
      <c r="B82" s="4">
        <f>IF('True_Odds_Calculator_3-way'!B83="","",'True_Odds_Calculator_3-way'!B83)</f>
        <v>2.87</v>
      </c>
      <c r="C82" s="4">
        <f>IF('True_Odds_Calculator_3-way'!C83="","",'True_Odds_Calculator_3-way'!C83)</f>
        <v>3.11</v>
      </c>
      <c r="D82" s="9">
        <f t="shared" si="26"/>
        <v>0.35916065798868002</v>
      </c>
      <c r="E82" s="9">
        <f t="shared" si="27"/>
        <v>0.33356079228244562</v>
      </c>
      <c r="F82" s="9">
        <f t="shared" si="28"/>
        <v>0.30727854972887436</v>
      </c>
      <c r="G82" s="9">
        <f t="shared" si="29"/>
        <v>1.0684247408662579</v>
      </c>
      <c r="H82" s="9">
        <f t="shared" si="30"/>
        <v>2.7842693172466508</v>
      </c>
      <c r="I82" s="9">
        <f t="shared" si="31"/>
        <v>2.9979542654199025</v>
      </c>
      <c r="J82" s="9">
        <f t="shared" si="32"/>
        <v>3.2543762032278036</v>
      </c>
      <c r="K82" s="11">
        <f t="shared" si="33"/>
        <v>0.37453183520599254</v>
      </c>
      <c r="L82" s="11">
        <f t="shared" si="34"/>
        <v>0.34843205574912889</v>
      </c>
      <c r="M82" s="11">
        <f t="shared" si="35"/>
        <v>0.32154340836012862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-0.27649481136803999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0.23707999024321424</v>
      </c>
      <c r="Q82" s="11">
        <f>2*'OddsRatio_working_3-way'!K82*'OddsRatio_working_3-way'!L82*'OddsRatio_working_3-way'!M82</f>
        <v>8.392212044007584E-2</v>
      </c>
      <c r="R82" s="11">
        <f t="shared" si="36"/>
        <v>0</v>
      </c>
      <c r="S82" s="11">
        <f t="shared" si="37"/>
        <v>-0.85744824313407819</v>
      </c>
      <c r="T82" s="11">
        <f t="shared" si="38"/>
        <v>-0.30352150199436395</v>
      </c>
      <c r="U82" s="11">
        <f>'OddsRatio_working_3-way'!S82-'OddsRatio_working_3-way'!R82^2/3</f>
        <v>-0.85744824313407819</v>
      </c>
      <c r="V82" s="11">
        <f>'OddsRatio_working_3-way'!S82*'OddsRatio_working_3-way'!R82/3-2*'OddsRatio_working_3-way'!R82^3/27-'OddsRatio_working_3-way'!T82</f>
        <v>0.30352150199436395</v>
      </c>
      <c r="W82" s="11">
        <f>'OddsRatio_working_3-way'!V82^2+4*'OddsRatio_working_3-way'!U82^3/27</f>
        <v>-1.2689118752374912E-3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0.15280233477286281</v>
      </c>
      <c r="Y82" s="11">
        <f>IF('OddsRatio_working_3-way'!W82&gt;=0,IF('OddsRatio_working_3-way'!V82+SQRT('OddsRatio_working_3-way'!W82)&gt;0,0,PI()),ACOS('OddsRatio_working_3-way'!V82/(2*'OddsRatio_working_3-way'!X82)))</f>
        <v>0.1168272391980425</v>
      </c>
      <c r="Z82" s="11">
        <f>'OddsRatio_working_3-way'!X82^(1/3)*COS('OddsRatio_working_3-way'!Y82/3)</f>
        <v>0.53421237043312908</v>
      </c>
      <c r="AA82" s="11">
        <f>'OddsRatio_working_3-way'!X82^(1/3)*COS(('OddsRatio_working_3-way'!Y82+2*PI())/3)</f>
        <v>-0.28513167385578203</v>
      </c>
      <c r="AB82" s="11">
        <f>'OddsRatio_working_3-way'!X82^(1/3)*COS(('OddsRatio_working_3-way'!Y82+4*PI())/3)</f>
        <v>-0.24908069657734733</v>
      </c>
      <c r="AC82" s="11">
        <f>'OddsRatio_working_3-way'!X82^(1/3)*SIN('OddsRatio_working_3-way'!Y82/3)</f>
        <v>2.0814041436253587E-2</v>
      </c>
      <c r="AD82" s="11">
        <f>'OddsRatio_working_3-way'!X82^(1/3)*SIN(('OddsRatio_working_3-way'!Y82+2*PI())/3)</f>
        <v>0.45223446309286597</v>
      </c>
      <c r="AE82" s="11">
        <f>'OddsRatio_working_3-way'!X82^(1/3)*SIN(('OddsRatio_working_3-way'!Y82+4*PI())/3)</f>
        <v>-0.47304850452911934</v>
      </c>
      <c r="AF82" s="11">
        <f>-'OddsRatio_working_3-way'!U82/(3*'OddsRatio_working_3-way'!X82^(1/3))*COS(('OddsRatio_working_3-way'!Y82)/3)</f>
        <v>0.53421237043312897</v>
      </c>
      <c r="AG82" s="11">
        <f>-'OddsRatio_working_3-way'!U82/(3*'OddsRatio_working_3-way'!X82^(1/3))*COS(('OddsRatio_working_3-way'!Y82+2*PI())/3)</f>
        <v>-0.28513167385578198</v>
      </c>
      <c r="AH82" s="11">
        <f>-'OddsRatio_working_3-way'!U82/(3*'OddsRatio_working_3-way'!X82^(1/3))*COS(('OddsRatio_working_3-way'!Y82+4*PI())/3)</f>
        <v>-0.24908069657734727</v>
      </c>
      <c r="AI82" s="11">
        <f>'OddsRatio_working_3-way'!U82/(3*'OddsRatio_working_3-way'!X82^(1/3))*SIN(('OddsRatio_working_3-way'!Y82)/3)</f>
        <v>-2.0814041436253584E-2</v>
      </c>
      <c r="AJ82" s="11">
        <f>'OddsRatio_working_3-way'!U82/(3*'OddsRatio_working_3-way'!X82^(1/3))*SIN(('OddsRatio_working_3-way'!Y82+2*PI())/3)</f>
        <v>-0.45223446309286586</v>
      </c>
      <c r="AK82" s="11">
        <f>'OddsRatio_working_3-way'!U82/(3*'OddsRatio_working_3-way'!X82^(1/3))*SIN(('OddsRatio_working_3-way'!Y82+4*PI())/3)</f>
        <v>0.47304850452911923</v>
      </c>
      <c r="AL82" s="11">
        <f>'OddsRatio_working_3-way'!Z82+'OddsRatio_working_3-way'!AF82</f>
        <v>1.0684247408662579</v>
      </c>
      <c r="AM82" s="11">
        <f>'OddsRatio_working_3-way'!AA82+'OddsRatio_working_3-way'!AG82</f>
        <v>-0.57026334771156395</v>
      </c>
      <c r="AN82" s="11">
        <f>'OddsRatio_working_3-way'!AB82+'OddsRatio_working_3-way'!AH82</f>
        <v>-0.4981613931546946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1.0684247408662579</v>
      </c>
      <c r="AS82" s="11">
        <f>IF(('OddsRatio_working_3-way'!X82=0),IF(Q82&gt;0,-Q82^(1/3),(-Q82)^(1/3)),'OddsRatio_working_3-way'!AM82-'OddsRatio_working_3-way'!R82/3)</f>
        <v>-0.57026334771156395</v>
      </c>
      <c r="AT82" s="11">
        <f>IF(('OddsRatio_working_3-way'!X82=0),IF(Q82&gt;0,-Q82^(1/3),(-Q82)^(1/3)),'OddsRatio_working_3-way'!AN82-'OddsRatio_working_3-way'!R82/3)</f>
        <v>-0.4981613931546946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1.76</v>
      </c>
      <c r="B83" s="4">
        <f>IF('True_Odds_Calculator_3-way'!B84="","",'True_Odds_Calculator_3-way'!B84)</f>
        <v>3.49</v>
      </c>
      <c r="C83" s="4">
        <f>IF('True_Odds_Calculator_3-way'!C84="","",'True_Odds_Calculator_3-way'!C84)</f>
        <v>5.22</v>
      </c>
      <c r="D83" s="9">
        <f t="shared" si="26"/>
        <v>0.5491237562451774</v>
      </c>
      <c r="E83" s="9">
        <f t="shared" si="27"/>
        <v>0.27099334122899155</v>
      </c>
      <c r="F83" s="9">
        <f t="shared" si="28"/>
        <v>0.17988290252583106</v>
      </c>
      <c r="G83" s="9">
        <f t="shared" si="29"/>
        <v>1.0803725184346042</v>
      </c>
      <c r="H83" s="9">
        <f t="shared" si="30"/>
        <v>1.821083114010299</v>
      </c>
      <c r="I83" s="9">
        <f t="shared" si="31"/>
        <v>3.6901275709021646</v>
      </c>
      <c r="J83" s="9">
        <f t="shared" si="32"/>
        <v>5.5591720277940295</v>
      </c>
      <c r="K83" s="11">
        <f t="shared" si="33"/>
        <v>0.56818181818181823</v>
      </c>
      <c r="L83" s="11">
        <f t="shared" si="34"/>
        <v>0.28653295128939826</v>
      </c>
      <c r="M83" s="11">
        <f t="shared" si="35"/>
        <v>0.19157088122605365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-0.24906734572281453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0.23297643962598019</v>
      </c>
      <c r="Q83" s="11">
        <f>2*'OddsRatio_working_3-way'!K83*'OddsRatio_working_3-way'!L83*'OddsRatio_working_3-way'!M83</f>
        <v>6.2376556794104476E-2</v>
      </c>
      <c r="R83" s="11">
        <f t="shared" si="36"/>
        <v>0</v>
      </c>
      <c r="S83" s="11">
        <f t="shared" si="37"/>
        <v>-0.93539536043901239</v>
      </c>
      <c r="T83" s="11">
        <f t="shared" si="38"/>
        <v>-0.25044052488326973</v>
      </c>
      <c r="U83" s="11">
        <f>'OddsRatio_working_3-way'!S83-'OddsRatio_working_3-way'!R83^2/3</f>
        <v>-0.93539536043901239</v>
      </c>
      <c r="V83" s="11">
        <f>'OddsRatio_working_3-way'!S83*'OddsRatio_working_3-way'!R83/3-2*'OddsRatio_working_3-way'!R83^3/27-'OddsRatio_working_3-way'!T83</f>
        <v>0.25044052488326973</v>
      </c>
      <c r="W83" s="11">
        <f>'OddsRatio_working_3-way'!V83^2+4*'OddsRatio_working_3-way'!U83^3/27</f>
        <v>-5.8529575414768623E-2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0.17410487638100222</v>
      </c>
      <c r="Y83" s="11">
        <f>IF('OddsRatio_working_3-way'!W83&gt;=0,IF('OddsRatio_working_3-way'!V83+SQRT('OddsRatio_working_3-way'!W83)&gt;0,0,PI()),ACOS('OddsRatio_working_3-way'!V83/(2*'OddsRatio_working_3-way'!X83)))</f>
        <v>0.76811274118756712</v>
      </c>
      <c r="Z83" s="11">
        <f>'OddsRatio_working_3-way'!X83^(1/3)*COS('OddsRatio_working_3-way'!Y83/3)</f>
        <v>0.54018625921730212</v>
      </c>
      <c r="AA83" s="11">
        <f>'OddsRatio_working_3-way'!X83^(1/3)*COS(('OddsRatio_working_3-way'!Y83+2*PI())/3)</f>
        <v>-0.39255922338307653</v>
      </c>
      <c r="AB83" s="11">
        <f>'OddsRatio_working_3-way'!X83^(1/3)*COS(('OddsRatio_working_3-way'!Y83+4*PI())/3)</f>
        <v>-0.14762703583422568</v>
      </c>
      <c r="AC83" s="11">
        <f>'OddsRatio_working_3-way'!X83^(1/3)*SIN('OddsRatio_working_3-way'!Y83/3)</f>
        <v>0.14141166441453304</v>
      </c>
      <c r="AD83" s="11">
        <f>'OddsRatio_working_3-way'!X83^(1/3)*SIN(('OddsRatio_working_3-way'!Y83+2*PI())/3)</f>
        <v>0.39710919105020298</v>
      </c>
      <c r="AE83" s="11">
        <f>'OddsRatio_working_3-way'!X83^(1/3)*SIN(('OddsRatio_working_3-way'!Y83+4*PI())/3)</f>
        <v>-0.53852085546473605</v>
      </c>
      <c r="AF83" s="11">
        <f>-'OddsRatio_working_3-way'!U83/(3*'OddsRatio_working_3-way'!X83^(1/3))*COS(('OddsRatio_working_3-way'!Y83)/3)</f>
        <v>0.54018625921730212</v>
      </c>
      <c r="AG83" s="11">
        <f>-'OddsRatio_working_3-way'!U83/(3*'OddsRatio_working_3-way'!X83^(1/3))*COS(('OddsRatio_working_3-way'!Y83+2*PI())/3)</f>
        <v>-0.39255922338307653</v>
      </c>
      <c r="AH83" s="11">
        <f>-'OddsRatio_working_3-way'!U83/(3*'OddsRatio_working_3-way'!X83^(1/3))*COS(('OddsRatio_working_3-way'!Y83+4*PI())/3)</f>
        <v>-0.14762703583422568</v>
      </c>
      <c r="AI83" s="11">
        <f>'OddsRatio_working_3-way'!U83/(3*'OddsRatio_working_3-way'!X83^(1/3))*SIN(('OddsRatio_working_3-way'!Y83)/3)</f>
        <v>-0.14141166441453304</v>
      </c>
      <c r="AJ83" s="11">
        <f>'OddsRatio_working_3-way'!U83/(3*'OddsRatio_working_3-way'!X83^(1/3))*SIN(('OddsRatio_working_3-way'!Y83+2*PI())/3)</f>
        <v>-0.39710919105020298</v>
      </c>
      <c r="AK83" s="11">
        <f>'OddsRatio_working_3-way'!U83/(3*'OddsRatio_working_3-way'!X83^(1/3))*SIN(('OddsRatio_working_3-way'!Y83+4*PI())/3)</f>
        <v>0.53852085546473605</v>
      </c>
      <c r="AL83" s="11">
        <f>'OddsRatio_working_3-way'!Z83+'OddsRatio_working_3-way'!AF83</f>
        <v>1.0803725184346042</v>
      </c>
      <c r="AM83" s="11">
        <f>'OddsRatio_working_3-way'!AA83+'OddsRatio_working_3-way'!AG83</f>
        <v>-0.78511844676615306</v>
      </c>
      <c r="AN83" s="11">
        <f>'OddsRatio_working_3-way'!AB83+'OddsRatio_working_3-way'!AH83</f>
        <v>-0.29525407166845136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1.0803725184346042</v>
      </c>
      <c r="AS83" s="11">
        <f>IF(('OddsRatio_working_3-way'!X83=0),IF(Q83&gt;0,-Q83^(1/3),(-Q83)^(1/3)),'OddsRatio_working_3-way'!AM83-'OddsRatio_working_3-way'!R83/3)</f>
        <v>-0.78511844676615306</v>
      </c>
      <c r="AT83" s="11">
        <f>IF(('OddsRatio_working_3-way'!X83=0),IF(Q83&gt;0,-Q83^(1/3),(-Q83)^(1/3)),'OddsRatio_working_3-way'!AN83-'OddsRatio_working_3-way'!R83/3)</f>
        <v>-0.29525407166845136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3.28</v>
      </c>
      <c r="B84" s="4">
        <f>IF('True_Odds_Calculator_3-way'!B85="","",'True_Odds_Calculator_3-way'!B85)</f>
        <v>3.32</v>
      </c>
      <c r="C84" s="4">
        <f>IF('True_Odds_Calculator_3-way'!C85="","",'True_Odds_Calculator_3-way'!C85)</f>
        <v>2.23</v>
      </c>
      <c r="D84" s="9">
        <f t="shared" si="26"/>
        <v>0.2877015402229165</v>
      </c>
      <c r="E84" s="9">
        <f t="shared" si="27"/>
        <v>0.28415066165031722</v>
      </c>
      <c r="F84" s="9">
        <f t="shared" si="28"/>
        <v>0.42814779812676634</v>
      </c>
      <c r="G84" s="9">
        <f t="shared" si="29"/>
        <v>1.0858878437818762</v>
      </c>
      <c r="H84" s="9">
        <f t="shared" si="30"/>
        <v>3.4758242838226776</v>
      </c>
      <c r="I84" s="9">
        <f t="shared" si="31"/>
        <v>3.5192597975739526</v>
      </c>
      <c r="J84" s="9">
        <f t="shared" si="32"/>
        <v>2.3356420478517075</v>
      </c>
      <c r="K84" s="11">
        <f t="shared" si="33"/>
        <v>0.3048780487804878</v>
      </c>
      <c r="L84" s="11">
        <f t="shared" si="34"/>
        <v>0.30120481927710846</v>
      </c>
      <c r="M84" s="11">
        <f t="shared" si="35"/>
        <v>0.44843049327354262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-0.26792371278837324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0.24007766821414506</v>
      </c>
      <c r="Q84" s="11">
        <f>2*'OddsRatio_working_3-way'!K84*'OddsRatio_working_3-way'!L84*'OddsRatio_working_3-way'!M84</f>
        <v>8.2359405905367084E-2</v>
      </c>
      <c r="R84" s="11">
        <f t="shared" si="36"/>
        <v>0</v>
      </c>
      <c r="S84" s="11">
        <f t="shared" si="37"/>
        <v>-0.89606726375793722</v>
      </c>
      <c r="T84" s="11">
        <f t="shared" si="38"/>
        <v>-0.30739871827030435</v>
      </c>
      <c r="U84" s="11">
        <f>'OddsRatio_working_3-way'!S84-'OddsRatio_working_3-way'!R84^2/3</f>
        <v>-0.89606726375793722</v>
      </c>
      <c r="V84" s="11">
        <f>'OddsRatio_working_3-way'!S84*'OddsRatio_working_3-way'!R84/3-2*'OddsRatio_working_3-way'!R84^3/27-'OddsRatio_working_3-way'!T84</f>
        <v>0.30739871827030435</v>
      </c>
      <c r="W84" s="11">
        <f>'OddsRatio_working_3-way'!V84^2+4*'OddsRatio_working_3-way'!U84^3/27</f>
        <v>-1.2096420513211567E-2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0.16324092050358996</v>
      </c>
      <c r="Y84" s="11">
        <f>IF('OddsRatio_working_3-way'!W84&gt;=0,IF('OddsRatio_working_3-way'!V84+SQRT('OddsRatio_working_3-way'!W84)&gt;0,0,PI()),ACOS('OddsRatio_working_3-way'!V84/(2*'OddsRatio_working_3-way'!X84)))</f>
        <v>0.34359643564556275</v>
      </c>
      <c r="Z84" s="11">
        <f>'OddsRatio_working_3-way'!X84^(1/3)*COS('OddsRatio_working_3-way'!Y84/3)</f>
        <v>0.5429439218909381</v>
      </c>
      <c r="AA84" s="11">
        <f>'OddsRatio_working_3-way'!X84^(1/3)*COS(('OddsRatio_working_3-way'!Y84+2*PI())/3)</f>
        <v>-0.32556206355906625</v>
      </c>
      <c r="AB84" s="11">
        <f>'OddsRatio_working_3-way'!X84^(1/3)*COS(('OddsRatio_working_3-way'!Y84+4*PI())/3)</f>
        <v>-0.21738185833187199</v>
      </c>
      <c r="AC84" s="11">
        <f>'OddsRatio_working_3-way'!X84^(1/3)*SIN('OddsRatio_working_3-way'!Y84/3)</f>
        <v>6.2457870608909553E-2</v>
      </c>
      <c r="AD84" s="11">
        <f>'OddsRatio_working_3-way'!X84^(1/3)*SIN(('OddsRatio_working_3-way'!Y84+2*PI())/3)</f>
        <v>0.43897429388345155</v>
      </c>
      <c r="AE84" s="11">
        <f>'OddsRatio_working_3-way'!X84^(1/3)*SIN(('OddsRatio_working_3-way'!Y84+4*PI())/3)</f>
        <v>-0.50143216449236117</v>
      </c>
      <c r="AF84" s="11">
        <f>-'OddsRatio_working_3-way'!U84/(3*'OddsRatio_working_3-way'!X84^(1/3))*COS(('OddsRatio_working_3-way'!Y84)/3)</f>
        <v>0.5429439218909381</v>
      </c>
      <c r="AG84" s="11">
        <f>-'OddsRatio_working_3-way'!U84/(3*'OddsRatio_working_3-way'!X84^(1/3))*COS(('OddsRatio_working_3-way'!Y84+2*PI())/3)</f>
        <v>-0.32556206355906625</v>
      </c>
      <c r="AH84" s="11">
        <f>-'OddsRatio_working_3-way'!U84/(3*'OddsRatio_working_3-way'!X84^(1/3))*COS(('OddsRatio_working_3-way'!Y84+4*PI())/3)</f>
        <v>-0.21738185833187199</v>
      </c>
      <c r="AI84" s="11">
        <f>'OddsRatio_working_3-way'!U84/(3*'OddsRatio_working_3-way'!X84^(1/3))*SIN(('OddsRatio_working_3-way'!Y84)/3)</f>
        <v>-6.2457870608909553E-2</v>
      </c>
      <c r="AJ84" s="11">
        <f>'OddsRatio_working_3-way'!U84/(3*'OddsRatio_working_3-way'!X84^(1/3))*SIN(('OddsRatio_working_3-way'!Y84+2*PI())/3)</f>
        <v>-0.43897429388345155</v>
      </c>
      <c r="AK84" s="11">
        <f>'OddsRatio_working_3-way'!U84/(3*'OddsRatio_working_3-way'!X84^(1/3))*SIN(('OddsRatio_working_3-way'!Y84+4*PI())/3)</f>
        <v>0.50143216449236117</v>
      </c>
      <c r="AL84" s="11">
        <f>'OddsRatio_working_3-way'!Z84+'OddsRatio_working_3-way'!AF84</f>
        <v>1.0858878437818762</v>
      </c>
      <c r="AM84" s="11">
        <f>'OddsRatio_working_3-way'!AA84+'OddsRatio_working_3-way'!AG84</f>
        <v>-0.6511241271181325</v>
      </c>
      <c r="AN84" s="11">
        <f>'OddsRatio_working_3-way'!AB84+'OddsRatio_working_3-way'!AH84</f>
        <v>-0.43476371666374397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1.0858878437818762</v>
      </c>
      <c r="AS84" s="11">
        <f>IF(('OddsRatio_working_3-way'!X84=0),IF(Q84&gt;0,-Q84^(1/3),(-Q84)^(1/3)),'OddsRatio_working_3-way'!AM84-'OddsRatio_working_3-way'!R84/3)</f>
        <v>-0.6511241271181325</v>
      </c>
      <c r="AT84" s="11">
        <f>IF(('OddsRatio_working_3-way'!X84=0),IF(Q84&gt;0,-Q84^(1/3),(-Q84)^(1/3)),'OddsRatio_working_3-way'!AN84-'OddsRatio_working_3-way'!R84/3)</f>
        <v>-0.43476371666374397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1.77</v>
      </c>
      <c r="B85" s="4">
        <f>IF('True_Odds_Calculator_3-way'!B86="","",'True_Odds_Calculator_3-way'!B86)</f>
        <v>3.52</v>
      </c>
      <c r="C85" s="4">
        <f>IF('True_Odds_Calculator_3-way'!C86="","",'True_Odds_Calculator_3-way'!C86)</f>
        <v>4.7699999999999996</v>
      </c>
      <c r="D85" s="9">
        <f t="shared" si="26"/>
        <v>0.54107982583633008</v>
      </c>
      <c r="E85" s="9">
        <f t="shared" si="27"/>
        <v>0.26484567841575446</v>
      </c>
      <c r="F85" s="9">
        <f t="shared" si="28"/>
        <v>0.19407449574791544</v>
      </c>
      <c r="G85" s="9">
        <f t="shared" si="29"/>
        <v>1.1015014748800982</v>
      </c>
      <c r="H85" s="9">
        <f t="shared" si="30"/>
        <v>1.8481561356576757</v>
      </c>
      <c r="I85" s="9">
        <f t="shared" si="31"/>
        <v>3.7757837166978465</v>
      </c>
      <c r="J85" s="9">
        <f t="shared" si="32"/>
        <v>5.1526605602979698</v>
      </c>
      <c r="K85" s="11">
        <f t="shared" si="33"/>
        <v>0.56497175141242939</v>
      </c>
      <c r="L85" s="11">
        <f t="shared" si="34"/>
        <v>0.28409090909090912</v>
      </c>
      <c r="M85" s="11">
        <f t="shared" si="35"/>
        <v>0.20964360587002098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-0.24614913122268411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0.23755840033422387</v>
      </c>
      <c r="Q85" s="11">
        <f>2*'OddsRatio_working_3-way'!K85*'OddsRatio_working_3-way'!L85*'OddsRatio_working_3-way'!M85</f>
        <v>6.7296997261819785E-2</v>
      </c>
      <c r="R85" s="11">
        <f t="shared" si="36"/>
        <v>0</v>
      </c>
      <c r="S85" s="11">
        <f t="shared" si="37"/>
        <v>-0.96509948726697536</v>
      </c>
      <c r="T85" s="11">
        <f t="shared" si="38"/>
        <v>-0.27339928817761339</v>
      </c>
      <c r="U85" s="11">
        <f>'OddsRatio_working_3-way'!S85-'OddsRatio_working_3-way'!R85^2/3</f>
        <v>-0.96509948726697536</v>
      </c>
      <c r="V85" s="11">
        <f>'OddsRatio_working_3-way'!S85*'OddsRatio_working_3-way'!R85/3-2*'OddsRatio_working_3-way'!R85^3/27-'OddsRatio_working_3-way'!T85</f>
        <v>0.27339928817761339</v>
      </c>
      <c r="W85" s="11">
        <f>'OddsRatio_working_3-way'!V85^2+4*'OddsRatio_working_3-way'!U85^3/27</f>
        <v>-5.8424694223298879E-2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0.182463602534399</v>
      </c>
      <c r="Y85" s="11">
        <f>IF('OddsRatio_working_3-way'!W85&gt;=0,IF('OddsRatio_working_3-way'!V85+SQRT('OddsRatio_working_3-way'!W85)&gt;0,0,PI()),ACOS('OddsRatio_working_3-way'!V85/(2*'OddsRatio_working_3-way'!X85)))</f>
        <v>0.72396017426791526</v>
      </c>
      <c r="Z85" s="11">
        <f>'OddsRatio_working_3-way'!X85^(1/3)*COS('OddsRatio_working_3-way'!Y85/3)</f>
        <v>0.55075073744004921</v>
      </c>
      <c r="AA85" s="11">
        <f>'OddsRatio_working_3-way'!X85^(1/3)*COS(('OddsRatio_working_3-way'!Y85+2*PI())/3)</f>
        <v>-0.39276399987174804</v>
      </c>
      <c r="AB85" s="11">
        <f>'OddsRatio_working_3-way'!X85^(1/3)*COS(('OddsRatio_working_3-way'!Y85+4*PI())/3)</f>
        <v>-0.15798673756830103</v>
      </c>
      <c r="AC85" s="11">
        <f>'OddsRatio_working_3-way'!X85^(1/3)*SIN('OddsRatio_working_3-way'!Y85/3)</f>
        <v>0.13554871559049844</v>
      </c>
      <c r="AD85" s="11">
        <f>'OddsRatio_working_3-way'!X85^(1/3)*SIN(('OddsRatio_working_3-way'!Y85+2*PI())/3)</f>
        <v>0.40918977198084677</v>
      </c>
      <c r="AE85" s="11">
        <f>'OddsRatio_working_3-way'!X85^(1/3)*SIN(('OddsRatio_working_3-way'!Y85+4*PI())/3)</f>
        <v>-0.54473848757134513</v>
      </c>
      <c r="AF85" s="11">
        <f>-'OddsRatio_working_3-way'!U85/(3*'OddsRatio_working_3-way'!X85^(1/3))*COS(('OddsRatio_working_3-way'!Y85)/3)</f>
        <v>0.5507507374400491</v>
      </c>
      <c r="AG85" s="11">
        <f>-'OddsRatio_working_3-way'!U85/(3*'OddsRatio_working_3-way'!X85^(1/3))*COS(('OddsRatio_working_3-way'!Y85+2*PI())/3)</f>
        <v>-0.39276399987174798</v>
      </c>
      <c r="AH85" s="11">
        <f>-'OddsRatio_working_3-way'!U85/(3*'OddsRatio_working_3-way'!X85^(1/3))*COS(('OddsRatio_working_3-way'!Y85+4*PI())/3)</f>
        <v>-0.15798673756830101</v>
      </c>
      <c r="AI85" s="11">
        <f>'OddsRatio_working_3-way'!U85/(3*'OddsRatio_working_3-way'!X85^(1/3))*SIN(('OddsRatio_working_3-way'!Y85)/3)</f>
        <v>-0.13554871559049841</v>
      </c>
      <c r="AJ85" s="11">
        <f>'OddsRatio_working_3-way'!U85/(3*'OddsRatio_working_3-way'!X85^(1/3))*SIN(('OddsRatio_working_3-way'!Y85+2*PI())/3)</f>
        <v>-0.40918977198084666</v>
      </c>
      <c r="AK85" s="11">
        <f>'OddsRatio_working_3-way'!U85/(3*'OddsRatio_working_3-way'!X85^(1/3))*SIN(('OddsRatio_working_3-way'!Y85+4*PI())/3)</f>
        <v>0.54473848757134502</v>
      </c>
      <c r="AL85" s="11">
        <f>'OddsRatio_working_3-way'!Z85+'OddsRatio_working_3-way'!AF85</f>
        <v>1.1015014748800982</v>
      </c>
      <c r="AM85" s="11">
        <f>'OddsRatio_working_3-way'!AA85+'OddsRatio_working_3-way'!AG85</f>
        <v>-0.78552799974349607</v>
      </c>
      <c r="AN85" s="11">
        <f>'OddsRatio_working_3-way'!AB85+'OddsRatio_working_3-way'!AH85</f>
        <v>-0.31597347513660201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1.1015014748800982</v>
      </c>
      <c r="AS85" s="11">
        <f>IF(('OddsRatio_working_3-way'!X85=0),IF(Q85&gt;0,-Q85^(1/3),(-Q85)^(1/3)),'OddsRatio_working_3-way'!AM85-'OddsRatio_working_3-way'!R85/3)</f>
        <v>-0.78552799974349607</v>
      </c>
      <c r="AT85" s="11">
        <f>IF(('OddsRatio_working_3-way'!X85=0),IF(Q85&gt;0,-Q85^(1/3),(-Q85)^(1/3)),'OddsRatio_working_3-way'!AN85-'OddsRatio_working_3-way'!R85/3)</f>
        <v>-0.31597347513660201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1.91</v>
      </c>
      <c r="B86" s="4">
        <f>IF('True_Odds_Calculator_3-way'!B87="","",'True_Odds_Calculator_3-way'!B87)</f>
        <v>3.47</v>
      </c>
      <c r="C86" s="4">
        <f>IF('True_Odds_Calculator_3-way'!C87="","",'True_Odds_Calculator_3-way'!C87)</f>
        <v>4.0599999999999996</v>
      </c>
      <c r="D86" s="9">
        <f t="shared" si="26"/>
        <v>0.50062137187936195</v>
      </c>
      <c r="E86" s="9">
        <f t="shared" si="27"/>
        <v>0.26972005851318864</v>
      </c>
      <c r="F86" s="9">
        <f t="shared" si="28"/>
        <v>0.22965856960744974</v>
      </c>
      <c r="G86" s="9">
        <f t="shared" si="29"/>
        <v>1.096173184036044</v>
      </c>
      <c r="H86" s="9">
        <f t="shared" si="30"/>
        <v>1.9975175974727994</v>
      </c>
      <c r="I86" s="9">
        <f t="shared" si="31"/>
        <v>3.707547764569028</v>
      </c>
      <c r="J86" s="9">
        <f t="shared" si="32"/>
        <v>4.3542899431502935</v>
      </c>
      <c r="K86" s="11">
        <f t="shared" si="33"/>
        <v>0.52356020942408377</v>
      </c>
      <c r="L86" s="11">
        <f t="shared" si="34"/>
        <v>0.28818443804034583</v>
      </c>
      <c r="M86" s="11">
        <f t="shared" si="35"/>
        <v>0.24630541871921185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-0.25560591311387471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0.2393299178526071</v>
      </c>
      <c r="Q86" s="11">
        <f>2*'OddsRatio_working_3-way'!K86*'OddsRatio_working_3-way'!L86*'OddsRatio_working_3-way'!M86</f>
        <v>7.4326061444909053E-2</v>
      </c>
      <c r="R86" s="11">
        <f t="shared" si="36"/>
        <v>0</v>
      </c>
      <c r="S86" s="11">
        <f t="shared" si="37"/>
        <v>-0.93632387035578279</v>
      </c>
      <c r="T86" s="11">
        <f t="shared" si="38"/>
        <v>-0.29078381066949782</v>
      </c>
      <c r="U86" s="11">
        <f>'OddsRatio_working_3-way'!S86-'OddsRatio_working_3-way'!R86^2/3</f>
        <v>-0.93632387035578279</v>
      </c>
      <c r="V86" s="11">
        <f>'OddsRatio_working_3-way'!S86*'OddsRatio_working_3-way'!R86/3-2*'OddsRatio_working_3-way'!R86^3/27-'OddsRatio_working_3-way'!T86</f>
        <v>0.29078381066949782</v>
      </c>
      <c r="W86" s="11">
        <f>'OddsRatio_working_3-way'!V86^2+4*'OddsRatio_working_3-way'!U86^3/27</f>
        <v>-3.705623843628679E-2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0.17436417563806014</v>
      </c>
      <c r="Y86" s="11">
        <f>IF('OddsRatio_working_3-way'!W86&gt;=0,IF('OddsRatio_working_3-way'!V86+SQRT('OddsRatio_working_3-way'!W86)&gt;0,0,PI()),ACOS('OddsRatio_working_3-way'!V86/(2*'OddsRatio_working_3-way'!X86)))</f>
        <v>0.58476747186867351</v>
      </c>
      <c r="Z86" s="11">
        <f>'OddsRatio_working_3-way'!X86^(1/3)*COS('OddsRatio_working_3-way'!Y86/3)</f>
        <v>0.54808659201802212</v>
      </c>
      <c r="AA86" s="11">
        <f>'OddsRatio_working_3-way'!X86^(1/3)*COS(('OddsRatio_working_3-way'!Y86+2*PI())/3)</f>
        <v>-0.36775446570877701</v>
      </c>
      <c r="AB86" s="11">
        <f>'OddsRatio_working_3-way'!X86^(1/3)*COS(('OddsRatio_working_3-way'!Y86+4*PI())/3)</f>
        <v>-0.18033212630924503</v>
      </c>
      <c r="AC86" s="11">
        <f>'OddsRatio_working_3-way'!X86^(1/3)*SIN('OddsRatio_working_3-way'!Y86/3)</f>
        <v>0.1082083381044692</v>
      </c>
      <c r="AD86" s="11">
        <f>'OddsRatio_working_3-way'!X86^(1/3)*SIN(('OddsRatio_working_3-way'!Y86+2*PI())/3)</f>
        <v>0.42055274310900992</v>
      </c>
      <c r="AE86" s="11">
        <f>'OddsRatio_working_3-way'!X86^(1/3)*SIN(('OddsRatio_working_3-way'!Y86+4*PI())/3)</f>
        <v>-0.5287610812134792</v>
      </c>
      <c r="AF86" s="11">
        <f>-'OddsRatio_working_3-way'!U86/(3*'OddsRatio_working_3-way'!X86^(1/3))*COS(('OddsRatio_working_3-way'!Y86)/3)</f>
        <v>0.54808659201802201</v>
      </c>
      <c r="AG86" s="11">
        <f>-'OddsRatio_working_3-way'!U86/(3*'OddsRatio_working_3-way'!X86^(1/3))*COS(('OddsRatio_working_3-way'!Y86+2*PI())/3)</f>
        <v>-0.36775446570877696</v>
      </c>
      <c r="AH86" s="11">
        <f>-'OddsRatio_working_3-way'!U86/(3*'OddsRatio_working_3-way'!X86^(1/3))*COS(('OddsRatio_working_3-way'!Y86+4*PI())/3)</f>
        <v>-0.180332126309245</v>
      </c>
      <c r="AI86" s="11">
        <f>'OddsRatio_working_3-way'!U86/(3*'OddsRatio_working_3-way'!X86^(1/3))*SIN(('OddsRatio_working_3-way'!Y86)/3)</f>
        <v>-0.10820833810446918</v>
      </c>
      <c r="AJ86" s="11">
        <f>'OddsRatio_working_3-way'!U86/(3*'OddsRatio_working_3-way'!X86^(1/3))*SIN(('OddsRatio_working_3-way'!Y86+2*PI())/3)</f>
        <v>-0.42055274310900986</v>
      </c>
      <c r="AK86" s="11">
        <f>'OddsRatio_working_3-way'!U86/(3*'OddsRatio_working_3-way'!X86^(1/3))*SIN(('OddsRatio_working_3-way'!Y86+4*PI())/3)</f>
        <v>0.52876108121347909</v>
      </c>
      <c r="AL86" s="11">
        <f>'OddsRatio_working_3-way'!Z86+'OddsRatio_working_3-way'!AF86</f>
        <v>1.096173184036044</v>
      </c>
      <c r="AM86" s="11">
        <f>'OddsRatio_working_3-way'!AA86+'OddsRatio_working_3-way'!AG86</f>
        <v>-0.73550893141755402</v>
      </c>
      <c r="AN86" s="11">
        <f>'OddsRatio_working_3-way'!AB86+'OddsRatio_working_3-way'!AH86</f>
        <v>-0.36066425261849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1.096173184036044</v>
      </c>
      <c r="AS86" s="11">
        <f>IF(('OddsRatio_working_3-way'!X86=0),IF(Q86&gt;0,-Q86^(1/3),(-Q86)^(1/3)),'OddsRatio_working_3-way'!AM86-'OddsRatio_working_3-way'!R86/3)</f>
        <v>-0.73550893141755402</v>
      </c>
      <c r="AT86" s="11">
        <f>IF(('OddsRatio_working_3-way'!X86=0),IF(Q86&gt;0,-Q86^(1/3),(-Q86)^(1/3)),'OddsRatio_working_3-way'!AN86-'OddsRatio_working_3-way'!R86/3)</f>
        <v>-0.36066425261849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2.33</v>
      </c>
      <c r="B87" s="4">
        <f>IF('True_Odds_Calculator_3-way'!B88="","",'True_Odds_Calculator_3-way'!B88)</f>
        <v>3.12</v>
      </c>
      <c r="C87" s="4">
        <f>IF('True_Odds_Calculator_3-way'!C88="","",'True_Odds_Calculator_3-way'!C88)</f>
        <v>3.27</v>
      </c>
      <c r="D87" s="9">
        <f t="shared" si="26"/>
        <v>0.40891764336281572</v>
      </c>
      <c r="E87" s="9">
        <f t="shared" si="27"/>
        <v>0.30265668699856113</v>
      </c>
      <c r="F87" s="9">
        <f t="shared" si="28"/>
        <v>0.28842566963862315</v>
      </c>
      <c r="G87" s="9">
        <f t="shared" si="29"/>
        <v>1.0868272175405216</v>
      </c>
      <c r="H87" s="9">
        <f t="shared" si="30"/>
        <v>2.4454801993288937</v>
      </c>
      <c r="I87" s="9">
        <f t="shared" si="31"/>
        <v>3.3040737011859056</v>
      </c>
      <c r="J87" s="9">
        <f t="shared" si="32"/>
        <v>3.4670977838169845</v>
      </c>
      <c r="K87" s="11">
        <f t="shared" si="33"/>
        <v>0.42918454935622319</v>
      </c>
      <c r="L87" s="11">
        <f t="shared" si="34"/>
        <v>0.32051282051282048</v>
      </c>
      <c r="M87" s="11">
        <f t="shared" si="35"/>
        <v>0.3058103975535168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-0.26924961525504898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0.24062334571449823</v>
      </c>
      <c r="Q87" s="11">
        <f>2*'OddsRatio_working_3-way'!K87*'OddsRatio_working_3-way'!L87*'OddsRatio_working_3-way'!M87</f>
        <v>8.4134036963111253E-2</v>
      </c>
      <c r="R87" s="11">
        <f t="shared" si="36"/>
        <v>0</v>
      </c>
      <c r="S87" s="11">
        <f t="shared" si="37"/>
        <v>-0.89368129825019704</v>
      </c>
      <c r="T87" s="11">
        <f t="shared" si="38"/>
        <v>-0.31247597840915975</v>
      </c>
      <c r="U87" s="11">
        <f>'OddsRatio_working_3-way'!S87-'OddsRatio_working_3-way'!R87^2/3</f>
        <v>-0.89368129825019704</v>
      </c>
      <c r="V87" s="11">
        <f>'OddsRatio_working_3-way'!S87*'OddsRatio_working_3-way'!R87/3-2*'OddsRatio_working_3-way'!R87^3/27-'OddsRatio_working_3-way'!T87</f>
        <v>0.31247597840915975</v>
      </c>
      <c r="W87" s="11">
        <f>'OddsRatio_working_3-way'!V87^2+4*'OddsRatio_working_3-way'!U87^3/27</f>
        <v>-8.0999633091513173E-3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0.16258936034678975</v>
      </c>
      <c r="Y87" s="11">
        <f>IF('OddsRatio_working_3-way'!W87&gt;=0,IF('OddsRatio_working_3-way'!V87+SQRT('OddsRatio_working_3-way'!W87)&gt;0,0,PI()),ACOS('OddsRatio_working_3-way'!V87/(2*'OddsRatio_working_3-way'!X87)))</f>
        <v>0.28043143007072024</v>
      </c>
      <c r="Z87" s="11">
        <f>'OddsRatio_working_3-way'!X87^(1/3)*COS('OddsRatio_working_3-way'!Y87/3)</f>
        <v>0.54341360877026079</v>
      </c>
      <c r="AA87" s="11">
        <f>'OddsRatio_working_3-way'!X87^(1/3)*COS(('OddsRatio_working_3-way'!Y87+2*PI())/3)</f>
        <v>-0.31582666289590461</v>
      </c>
      <c r="AB87" s="11">
        <f>'OddsRatio_working_3-way'!X87^(1/3)*COS(('OddsRatio_working_3-way'!Y87+4*PI())/3)</f>
        <v>-0.22758694587435641</v>
      </c>
      <c r="AC87" s="11">
        <f>'OddsRatio_working_3-way'!X87^(1/3)*SIN('OddsRatio_working_3-way'!Y87/3)</f>
        <v>5.0945224375607376E-2</v>
      </c>
      <c r="AD87" s="11">
        <f>'OddsRatio_working_3-way'!X87^(1/3)*SIN(('OddsRatio_working_3-way'!Y87+2*PI())/3)</f>
        <v>0.44513737776942047</v>
      </c>
      <c r="AE87" s="11">
        <f>'OddsRatio_working_3-way'!X87^(1/3)*SIN(('OddsRatio_working_3-way'!Y87+4*PI())/3)</f>
        <v>-0.4960826021450277</v>
      </c>
      <c r="AF87" s="11">
        <f>-'OddsRatio_working_3-way'!U87/(3*'OddsRatio_working_3-way'!X87^(1/3))*COS(('OddsRatio_working_3-way'!Y87)/3)</f>
        <v>0.54341360877026068</v>
      </c>
      <c r="AG87" s="11">
        <f>-'OddsRatio_working_3-way'!U87/(3*'OddsRatio_working_3-way'!X87^(1/3))*COS(('OddsRatio_working_3-way'!Y87+2*PI())/3)</f>
        <v>-0.3158266628959045</v>
      </c>
      <c r="AH87" s="11">
        <f>-'OddsRatio_working_3-way'!U87/(3*'OddsRatio_working_3-way'!X87^(1/3))*COS(('OddsRatio_working_3-way'!Y87+4*PI())/3)</f>
        <v>-0.22758694587435635</v>
      </c>
      <c r="AI87" s="11">
        <f>'OddsRatio_working_3-way'!U87/(3*'OddsRatio_working_3-way'!X87^(1/3))*SIN(('OddsRatio_working_3-way'!Y87)/3)</f>
        <v>-5.0945224375607369E-2</v>
      </c>
      <c r="AJ87" s="11">
        <f>'OddsRatio_working_3-way'!U87/(3*'OddsRatio_working_3-way'!X87^(1/3))*SIN(('OddsRatio_working_3-way'!Y87+2*PI())/3)</f>
        <v>-0.44513737776942036</v>
      </c>
      <c r="AK87" s="11">
        <f>'OddsRatio_working_3-way'!U87/(3*'OddsRatio_working_3-way'!X87^(1/3))*SIN(('OddsRatio_working_3-way'!Y87+4*PI())/3)</f>
        <v>0.49608260214502758</v>
      </c>
      <c r="AL87" s="11">
        <f>'OddsRatio_working_3-way'!Z87+'OddsRatio_working_3-way'!AF87</f>
        <v>1.0868272175405216</v>
      </c>
      <c r="AM87" s="11">
        <f>'OddsRatio_working_3-way'!AA87+'OddsRatio_working_3-way'!AG87</f>
        <v>-0.63165332579180911</v>
      </c>
      <c r="AN87" s="11">
        <f>'OddsRatio_working_3-way'!AB87+'OddsRatio_working_3-way'!AH87</f>
        <v>-0.45517389174871276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1.0868272175405216</v>
      </c>
      <c r="AS87" s="11">
        <f>IF(('OddsRatio_working_3-way'!X87=0),IF(Q87&gt;0,-Q87^(1/3),(-Q87)^(1/3)),'OddsRatio_working_3-way'!AM87-'OddsRatio_working_3-way'!R87/3)</f>
        <v>-0.63165332579180911</v>
      </c>
      <c r="AT87" s="11">
        <f>IF(('OddsRatio_working_3-way'!X87=0),IF(Q87&gt;0,-Q87^(1/3),(-Q87)^(1/3)),'OddsRatio_working_3-way'!AN87-'OddsRatio_working_3-way'!R87/3)</f>
        <v>-0.45517389174871276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2.06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3.97</v>
      </c>
      <c r="D88" s="9">
        <f t="shared" si="26"/>
        <v>0.47674894428200232</v>
      </c>
      <c r="E88" s="9">
        <f t="shared" si="27"/>
        <v>0.27786329922308117</v>
      </c>
      <c r="F88" s="9">
        <f t="shared" si="28"/>
        <v>0.24538775649491665</v>
      </c>
      <c r="G88" s="9">
        <f t="shared" si="29"/>
        <v>1.0354151327497934</v>
      </c>
      <c r="H88" s="9">
        <f t="shared" si="30"/>
        <v>2.0975400407147808</v>
      </c>
      <c r="I88" s="9">
        <f t="shared" si="31"/>
        <v>3.5988919832019808</v>
      </c>
      <c r="J88" s="9">
        <f t="shared" si="32"/>
        <v>4.0751829442668859</v>
      </c>
      <c r="K88" s="11">
        <f t="shared" si="33"/>
        <v>0.4854368932038835</v>
      </c>
      <c r="L88" s="11">
        <f t="shared" si="34"/>
        <v>0.28490028490028491</v>
      </c>
      <c r="M88" s="11">
        <f t="shared" si="35"/>
        <v>0.25188916876574308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-0.27527780233754662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0.22783104634856854</v>
      </c>
      <c r="Q88" s="11">
        <f>2*'OddsRatio_working_3-way'!K88*'OddsRatio_working_3-way'!L88*'OddsRatio_working_3-way'!M88</f>
        <v>6.967310285888946E-2</v>
      </c>
      <c r="R88" s="11">
        <f t="shared" si="36"/>
        <v>0</v>
      </c>
      <c r="S88" s="11">
        <f t="shared" si="37"/>
        <v>-0.82764045779906836</v>
      </c>
      <c r="T88" s="11">
        <f t="shared" si="38"/>
        <v>-0.25310105743090777</v>
      </c>
      <c r="U88" s="11">
        <f>'OddsRatio_working_3-way'!S88-'OddsRatio_working_3-way'!R88^2/3</f>
        <v>-0.82764045779906836</v>
      </c>
      <c r="V88" s="11">
        <f>'OddsRatio_working_3-way'!S88*'OddsRatio_working_3-way'!R88/3-2*'OddsRatio_working_3-way'!R88^3/27-'OddsRatio_working_3-way'!T88</f>
        <v>0.25310105743090777</v>
      </c>
      <c r="W88" s="11">
        <f>'OddsRatio_working_3-way'!V88^2+4*'OddsRatio_working_3-way'!U88^3/27</f>
        <v>-1.9928652345256676E-2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0.14490410416711835</v>
      </c>
      <c r="Y88" s="11">
        <f>IF('OddsRatio_working_3-way'!W88&gt;=0,IF('OddsRatio_working_3-way'!V88+SQRT('OddsRatio_working_3-way'!W88)&gt;0,0,PI()),ACOS('OddsRatio_working_3-way'!V88/(2*'OddsRatio_working_3-way'!X88)))</f>
        <v>0.50877914481670761</v>
      </c>
      <c r="Z88" s="11">
        <f>'OddsRatio_working_3-way'!X88^(1/3)*COS('OddsRatio_working_3-way'!Y88/3)</f>
        <v>0.51770756637489679</v>
      </c>
      <c r="AA88" s="11">
        <f>'OddsRatio_working_3-way'!X88^(1/3)*COS(('OddsRatio_working_3-way'!Y88+2*PI())/3)</f>
        <v>-0.33562794054787498</v>
      </c>
      <c r="AB88" s="11">
        <f>'OddsRatio_working_3-way'!X88^(1/3)*COS(('OddsRatio_working_3-way'!Y88+4*PI())/3)</f>
        <v>-0.18207962582702186</v>
      </c>
      <c r="AC88" s="11">
        <f>'OddsRatio_working_3-way'!X88^(1/3)*SIN('OddsRatio_working_3-way'!Y88/3)</f>
        <v>8.8651160837698126E-2</v>
      </c>
      <c r="AD88" s="11">
        <f>'OddsRatio_working_3-way'!X88^(1/3)*SIN(('OddsRatio_working_3-way'!Y88+2*PI())/3)</f>
        <v>0.40402232379323005</v>
      </c>
      <c r="AE88" s="11">
        <f>'OddsRatio_working_3-way'!X88^(1/3)*SIN(('OddsRatio_working_3-way'!Y88+4*PI())/3)</f>
        <v>-0.49267348463092797</v>
      </c>
      <c r="AF88" s="11">
        <f>-'OddsRatio_working_3-way'!U88/(3*'OddsRatio_working_3-way'!X88^(1/3))*COS(('OddsRatio_working_3-way'!Y88)/3)</f>
        <v>0.51770756637489668</v>
      </c>
      <c r="AG88" s="11">
        <f>-'OddsRatio_working_3-way'!U88/(3*'OddsRatio_working_3-way'!X88^(1/3))*COS(('OddsRatio_working_3-way'!Y88+2*PI())/3)</f>
        <v>-0.33562794054787493</v>
      </c>
      <c r="AH88" s="11">
        <f>-'OddsRatio_working_3-way'!U88/(3*'OddsRatio_working_3-way'!X88^(1/3))*COS(('OddsRatio_working_3-way'!Y88+4*PI())/3)</f>
        <v>-0.18207962582702181</v>
      </c>
      <c r="AI88" s="11">
        <f>'OddsRatio_working_3-way'!U88/(3*'OddsRatio_working_3-way'!X88^(1/3))*SIN(('OddsRatio_working_3-way'!Y88)/3)</f>
        <v>-8.8651160837698098E-2</v>
      </c>
      <c r="AJ88" s="11">
        <f>'OddsRatio_working_3-way'!U88/(3*'OddsRatio_working_3-way'!X88^(1/3))*SIN(('OddsRatio_working_3-way'!Y88+2*PI())/3)</f>
        <v>-0.40402232379322994</v>
      </c>
      <c r="AK88" s="11">
        <f>'OddsRatio_working_3-way'!U88/(3*'OddsRatio_working_3-way'!X88^(1/3))*SIN(('OddsRatio_working_3-way'!Y88+4*PI())/3)</f>
        <v>0.49267348463092786</v>
      </c>
      <c r="AL88" s="11">
        <f>'OddsRatio_working_3-way'!Z88+'OddsRatio_working_3-way'!AF88</f>
        <v>1.0354151327497934</v>
      </c>
      <c r="AM88" s="11">
        <f>'OddsRatio_working_3-way'!AA88+'OddsRatio_working_3-way'!AG88</f>
        <v>-0.67125588109574985</v>
      </c>
      <c r="AN88" s="11">
        <f>'OddsRatio_working_3-way'!AB88+'OddsRatio_working_3-way'!AH88</f>
        <v>-0.36415925165404367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1.0354151327497934</v>
      </c>
      <c r="AS88" s="11">
        <f>IF(('OddsRatio_working_3-way'!X88=0),IF(Q88&gt;0,-Q88^(1/3),(-Q88)^(1/3)),'OddsRatio_working_3-way'!AM88-'OddsRatio_working_3-way'!R88/3)</f>
        <v>-0.67125588109574985</v>
      </c>
      <c r="AT88" s="11">
        <f>IF(('OddsRatio_working_3-way'!X88=0),IF(Q88&gt;0,-Q88^(1/3),(-Q88)^(1/3)),'OddsRatio_working_3-way'!AN88-'OddsRatio_working_3-way'!R88/3)</f>
        <v>-0.36415925165404367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1.36</v>
      </c>
      <c r="B89" s="4">
        <f>IF('True_Odds_Calculator_3-way'!B90="","",'True_Odds_Calculator_3-way'!B90)</f>
        <v>5.42</v>
      </c>
      <c r="C89" s="4">
        <f>IF('True_Odds_Calculator_3-way'!C90="","",'True_Odds_Calculator_3-way'!C90)</f>
        <v>9.19</v>
      </c>
      <c r="D89" s="9">
        <f t="shared" si="26"/>
        <v>0.7224317325205154</v>
      </c>
      <c r="E89" s="9">
        <f t="shared" si="27"/>
        <v>0.17490797778134662</v>
      </c>
      <c r="F89" s="9">
        <f t="shared" si="28"/>
        <v>0.10266028969813798</v>
      </c>
      <c r="G89" s="9">
        <f t="shared" si="29"/>
        <v>1.0672606566308258</v>
      </c>
      <c r="H89" s="9">
        <f t="shared" si="30"/>
        <v>1.3842138363870973</v>
      </c>
      <c r="I89" s="9">
        <f t="shared" si="31"/>
        <v>5.7172921023082504</v>
      </c>
      <c r="J89" s="9">
        <f t="shared" si="32"/>
        <v>9.740864777806463</v>
      </c>
      <c r="K89" s="11">
        <f t="shared" si="33"/>
        <v>0.73529411764705876</v>
      </c>
      <c r="L89" s="11">
        <f t="shared" si="34"/>
        <v>0.18450184501845018</v>
      </c>
      <c r="M89" s="11">
        <f t="shared" si="35"/>
        <v>0.1088139281828074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-0.19237780517087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0.19146362173472592</v>
      </c>
      <c r="Q89" s="11">
        <f>2*'OddsRatio_working_3-way'!K89*'OddsRatio_working_3-way'!L89*'OddsRatio_working_3-way'!M89</f>
        <v>2.9524074284460439E-2</v>
      </c>
      <c r="R89" s="11">
        <f t="shared" si="36"/>
        <v>0</v>
      </c>
      <c r="S89" s="11">
        <f t="shared" si="37"/>
        <v>-0.99524797865672654</v>
      </c>
      <c r="T89" s="11">
        <f t="shared" si="38"/>
        <v>-0.15346923340890156</v>
      </c>
      <c r="U89" s="11">
        <f>'OddsRatio_working_3-way'!S89-'OddsRatio_working_3-way'!R89^2/3</f>
        <v>-0.99524797865672654</v>
      </c>
      <c r="V89" s="11">
        <f>'OddsRatio_working_3-way'!S89*'OddsRatio_working_3-way'!R89/3-2*'OddsRatio_working_3-way'!R89^3/27-'OddsRatio_working_3-way'!T89</f>
        <v>0.15346923340890156</v>
      </c>
      <c r="W89" s="11">
        <f>'OddsRatio_working_3-way'!V89^2+4*'OddsRatio_working_3-way'!U89^3/27</f>
        <v>-0.12249335347569409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0.19107993031635348</v>
      </c>
      <c r="Y89" s="11">
        <f>IF('OddsRatio_working_3-way'!W89&gt;=0,IF('OddsRatio_working_3-way'!V89+SQRT('OddsRatio_working_3-way'!W89)&gt;0,0,PI()),ACOS('OddsRatio_working_3-way'!V89/(2*'OddsRatio_working_3-way'!X89)))</f>
        <v>1.157550690628846</v>
      </c>
      <c r="Z89" s="11">
        <f>'OddsRatio_working_3-way'!X89^(1/3)*COS('OddsRatio_working_3-way'!Y89/3)</f>
        <v>0.53363032831541291</v>
      </c>
      <c r="AA89" s="11">
        <f>'OddsRatio_working_3-way'!X89^(1/3)*COS(('OddsRatio_working_3-way'!Y89+2*PI())/3)</f>
        <v>-0.454541025963346</v>
      </c>
      <c r="AB89" s="11">
        <f>'OddsRatio_working_3-way'!X89^(1/3)*COS(('OddsRatio_working_3-way'!Y89+4*PI())/3)</f>
        <v>-7.9089302352067098E-2</v>
      </c>
      <c r="AC89" s="11">
        <f>'OddsRatio_working_3-way'!X89^(1/3)*SIN('OddsRatio_working_3-way'!Y89/3)</f>
        <v>0.216767153694681</v>
      </c>
      <c r="AD89" s="11">
        <f>'OddsRatio_working_3-way'!X89^(1/3)*SIN(('OddsRatio_working_3-way'!Y89+2*PI())/3)</f>
        <v>0.3537538437036376</v>
      </c>
      <c r="AE89" s="11">
        <f>'OddsRatio_working_3-way'!X89^(1/3)*SIN(('OddsRatio_working_3-way'!Y89+4*PI())/3)</f>
        <v>-0.57052099739831852</v>
      </c>
      <c r="AF89" s="11">
        <f>-'OddsRatio_working_3-way'!U89/(3*'OddsRatio_working_3-way'!X89^(1/3))*COS(('OddsRatio_working_3-way'!Y89)/3)</f>
        <v>0.53363032831541302</v>
      </c>
      <c r="AG89" s="11">
        <f>-'OddsRatio_working_3-way'!U89/(3*'OddsRatio_working_3-way'!X89^(1/3))*COS(('OddsRatio_working_3-way'!Y89+2*PI())/3)</f>
        <v>-0.45454102596334606</v>
      </c>
      <c r="AH89" s="11">
        <f>-'OddsRatio_working_3-way'!U89/(3*'OddsRatio_working_3-way'!X89^(1/3))*COS(('OddsRatio_working_3-way'!Y89+4*PI())/3)</f>
        <v>-7.9089302352067112E-2</v>
      </c>
      <c r="AI89" s="11">
        <f>'OddsRatio_working_3-way'!U89/(3*'OddsRatio_working_3-way'!X89^(1/3))*SIN(('OddsRatio_working_3-way'!Y89)/3)</f>
        <v>-0.21676715369468105</v>
      </c>
      <c r="AJ89" s="11">
        <f>'OddsRatio_working_3-way'!U89/(3*'OddsRatio_working_3-way'!X89^(1/3))*SIN(('OddsRatio_working_3-way'!Y89+2*PI())/3)</f>
        <v>-0.35375384370363766</v>
      </c>
      <c r="AK89" s="11">
        <f>'OddsRatio_working_3-way'!U89/(3*'OddsRatio_working_3-way'!X89^(1/3))*SIN(('OddsRatio_working_3-way'!Y89+4*PI())/3)</f>
        <v>0.57052099739831863</v>
      </c>
      <c r="AL89" s="11">
        <f>'OddsRatio_working_3-way'!Z89+'OddsRatio_working_3-way'!AF89</f>
        <v>1.0672606566308258</v>
      </c>
      <c r="AM89" s="11">
        <f>'OddsRatio_working_3-way'!AA89+'OddsRatio_working_3-way'!AG89</f>
        <v>-0.909082051926692</v>
      </c>
      <c r="AN89" s="11">
        <f>'OddsRatio_working_3-way'!AB89+'OddsRatio_working_3-way'!AH89</f>
        <v>-0.1581786047041342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1.0672606566308258</v>
      </c>
      <c r="AS89" s="11">
        <f>IF(('OddsRatio_working_3-way'!X89=0),IF(Q89&gt;0,-Q89^(1/3),(-Q89)^(1/3)),'OddsRatio_working_3-way'!AM89-'OddsRatio_working_3-way'!R89/3)</f>
        <v>-0.909082051926692</v>
      </c>
      <c r="AT89" s="11">
        <f>IF(('OddsRatio_working_3-way'!X89=0),IF(Q89&gt;0,-Q89^(1/3),(-Q89)^(1/3)),'OddsRatio_working_3-way'!AN89-'OddsRatio_working_3-way'!R89/3)</f>
        <v>-0.1581786047041342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6.42</v>
      </c>
      <c r="B90" s="4">
        <f>IF('True_Odds_Calculator_3-way'!B91="","",'True_Odds_Calculator_3-way'!B91)</f>
        <v>4.05</v>
      </c>
      <c r="C90" s="4">
        <f>IF('True_Odds_Calculator_3-way'!C91="","",'True_Odds_Calculator_3-way'!C91)</f>
        <v>1.61</v>
      </c>
      <c r="D90" s="9">
        <f t="shared" si="26"/>
        <v>0.15015830472915331</v>
      </c>
      <c r="E90" s="9">
        <f t="shared" si="27"/>
        <v>0.23895708682558692</v>
      </c>
      <c r="F90" s="9">
        <f t="shared" si="28"/>
        <v>0.61088460844525994</v>
      </c>
      <c r="G90" s="9">
        <f t="shared" si="29"/>
        <v>1.0442137118816075</v>
      </c>
      <c r="H90" s="9">
        <f t="shared" si="30"/>
        <v>6.6596383183983132</v>
      </c>
      <c r="I90" s="9">
        <f t="shared" si="31"/>
        <v>4.1848518212389028</v>
      </c>
      <c r="J90" s="9">
        <f t="shared" si="32"/>
        <v>1.6369703642477806</v>
      </c>
      <c r="K90" s="11">
        <f t="shared" si="33"/>
        <v>0.1557632398753894</v>
      </c>
      <c r="L90" s="11">
        <f t="shared" si="34"/>
        <v>0.24691358024691359</v>
      </c>
      <c r="M90" s="11">
        <f t="shared" si="35"/>
        <v>0.6211180124223602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-0.24088681730110251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0.21690517875447213</v>
      </c>
      <c r="Q90" s="11">
        <f>2*'OddsRatio_working_3-way'!K90*'OddsRatio_working_3-way'!L90*'OddsRatio_working_3-way'!M90</f>
        <v>4.7776471091293425E-2</v>
      </c>
      <c r="R90" s="11">
        <f t="shared" si="36"/>
        <v>0</v>
      </c>
      <c r="S90" s="11">
        <f t="shared" si="37"/>
        <v>-0.90044437128058386</v>
      </c>
      <c r="T90" s="11">
        <f t="shared" si="38"/>
        <v>-0.19833576459924757</v>
      </c>
      <c r="U90" s="11">
        <f>'OddsRatio_working_3-way'!S90-'OddsRatio_working_3-way'!R90^2/3</f>
        <v>-0.90044437128058386</v>
      </c>
      <c r="V90" s="11">
        <f>'OddsRatio_working_3-way'!S90*'OddsRatio_working_3-way'!R90/3-2*'OddsRatio_working_3-way'!R90^3/27-'OddsRatio_working_3-way'!T90</f>
        <v>0.19833576459924757</v>
      </c>
      <c r="W90" s="11">
        <f>'OddsRatio_working_3-way'!V90^2+4*'OddsRatio_working_3-way'!U90^3/27</f>
        <v>-6.8822977141175773E-2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0.16443847835919054</v>
      </c>
      <c r="Y90" s="11">
        <f>IF('OddsRatio_working_3-way'!W90&gt;=0,IF('OddsRatio_working_3-way'!V90+SQRT('OddsRatio_working_3-way'!W90)&gt;0,0,PI()),ACOS('OddsRatio_working_3-way'!V90/(2*'OddsRatio_working_3-way'!X90)))</f>
        <v>0.92345240531502626</v>
      </c>
      <c r="Z90" s="11">
        <f>'OddsRatio_working_3-way'!X90^(1/3)*COS('OddsRatio_working_3-way'!Y90/3)</f>
        <v>0.52210685594080375</v>
      </c>
      <c r="AA90" s="11">
        <f>'OddsRatio_working_3-way'!X90^(1/3)*COS(('OddsRatio_working_3-way'!Y90+2*PI())/3)</f>
        <v>-0.40480465772115071</v>
      </c>
      <c r="AB90" s="11">
        <f>'OddsRatio_working_3-way'!X90^(1/3)*COS(('OddsRatio_working_3-way'!Y90+4*PI())/3)</f>
        <v>-0.1173021982196531</v>
      </c>
      <c r="AC90" s="11">
        <f>'OddsRatio_working_3-way'!X90^(1/3)*SIN('OddsRatio_working_3-way'!Y90/3)</f>
        <v>0.16598962238586917</v>
      </c>
      <c r="AD90" s="11">
        <f>'OddsRatio_working_3-way'!X90^(1/3)*SIN(('OddsRatio_working_3-way'!Y90+2*PI())/3)</f>
        <v>0.36916298954182364</v>
      </c>
      <c r="AE90" s="11">
        <f>'OddsRatio_working_3-way'!X90^(1/3)*SIN(('OddsRatio_working_3-way'!Y90+4*PI())/3)</f>
        <v>-0.53515261192769281</v>
      </c>
      <c r="AF90" s="11">
        <f>-'OddsRatio_working_3-way'!U90/(3*'OddsRatio_working_3-way'!X90^(1/3))*COS(('OddsRatio_working_3-way'!Y90)/3)</f>
        <v>0.52210685594080375</v>
      </c>
      <c r="AG90" s="11">
        <f>-'OddsRatio_working_3-way'!U90/(3*'OddsRatio_working_3-way'!X90^(1/3))*COS(('OddsRatio_working_3-way'!Y90+2*PI())/3)</f>
        <v>-0.40480465772115076</v>
      </c>
      <c r="AH90" s="11">
        <f>-'OddsRatio_working_3-way'!U90/(3*'OddsRatio_working_3-way'!X90^(1/3))*COS(('OddsRatio_working_3-way'!Y90+4*PI())/3)</f>
        <v>-0.11730219821965313</v>
      </c>
      <c r="AI90" s="11">
        <f>'OddsRatio_working_3-way'!U90/(3*'OddsRatio_working_3-way'!X90^(1/3))*SIN(('OddsRatio_working_3-way'!Y90)/3)</f>
        <v>-0.1659896223858692</v>
      </c>
      <c r="AJ90" s="11">
        <f>'OddsRatio_working_3-way'!U90/(3*'OddsRatio_working_3-way'!X90^(1/3))*SIN(('OddsRatio_working_3-way'!Y90+2*PI())/3)</f>
        <v>-0.36916298954182369</v>
      </c>
      <c r="AK90" s="11">
        <f>'OddsRatio_working_3-way'!U90/(3*'OddsRatio_working_3-way'!X90^(1/3))*SIN(('OddsRatio_working_3-way'!Y90+4*PI())/3)</f>
        <v>0.53515261192769292</v>
      </c>
      <c r="AL90" s="11">
        <f>'OddsRatio_working_3-way'!Z90+'OddsRatio_working_3-way'!AF90</f>
        <v>1.0442137118816075</v>
      </c>
      <c r="AM90" s="11">
        <f>'OddsRatio_working_3-way'!AA90+'OddsRatio_working_3-way'!AG90</f>
        <v>-0.80960931544230141</v>
      </c>
      <c r="AN90" s="11">
        <f>'OddsRatio_working_3-way'!AB90+'OddsRatio_working_3-way'!AH90</f>
        <v>-0.23460439643930622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1.0442137118816075</v>
      </c>
      <c r="AS90" s="11">
        <f>IF(('OddsRatio_working_3-way'!X90=0),IF(Q90&gt;0,-Q90^(1/3),(-Q90)^(1/3)),'OddsRatio_working_3-way'!AM90-'OddsRatio_working_3-way'!R90/3)</f>
        <v>-0.80960931544230141</v>
      </c>
      <c r="AT90" s="11">
        <f>IF(('OddsRatio_working_3-way'!X90=0),IF(Q90&gt;0,-Q90^(1/3),(-Q90)^(1/3)),'OddsRatio_working_3-way'!AN90-'OddsRatio_working_3-way'!R90/3)</f>
        <v>-0.23460439643930622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1.83</v>
      </c>
      <c r="B91" s="4">
        <f>IF('True_Odds_Calculator_3-way'!B92="","",'True_Odds_Calculator_3-way'!B92)</f>
        <v>3.4</v>
      </c>
      <c r="C91" s="4">
        <f>IF('True_Odds_Calculator_3-way'!C92="","",'True_Odds_Calculator_3-way'!C92)</f>
        <v>5.28</v>
      </c>
      <c r="D91" s="9">
        <f t="shared" si="26"/>
        <v>0.53414925033023331</v>
      </c>
      <c r="E91" s="9">
        <f t="shared" si="27"/>
        <v>0.28394258017734914</v>
      </c>
      <c r="F91" s="9">
        <f t="shared" si="28"/>
        <v>0.18190816949241756</v>
      </c>
      <c r="G91" s="9">
        <f t="shared" si="29"/>
        <v>1.0507661727701614</v>
      </c>
      <c r="H91" s="9">
        <f t="shared" si="30"/>
        <v>1.8721359233992341</v>
      </c>
      <c r="I91" s="9">
        <f t="shared" si="31"/>
        <v>3.5218388146483877</v>
      </c>
      <c r="J91" s="9">
        <f t="shared" si="32"/>
        <v>5.4972792194562912</v>
      </c>
      <c r="K91" s="11">
        <f t="shared" si="33"/>
        <v>0.54644808743169393</v>
      </c>
      <c r="L91" s="11">
        <f t="shared" si="34"/>
        <v>0.29411764705882354</v>
      </c>
      <c r="M91" s="11">
        <f t="shared" si="35"/>
        <v>0.18939393939393939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-0.25951900879576872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0.22859988506083012</v>
      </c>
      <c r="Q91" s="11">
        <f>2*'OddsRatio_working_3-way'!K91*'OddsRatio_working_3-way'!L91*'OddsRatio_working_3-way'!M91</f>
        <v>6.0878797619395492E-2</v>
      </c>
      <c r="R91" s="11">
        <f t="shared" si="36"/>
        <v>0</v>
      </c>
      <c r="S91" s="11">
        <f t="shared" si="37"/>
        <v>-0.88085988815073368</v>
      </c>
      <c r="T91" s="11">
        <f t="shared" si="38"/>
        <v>-0.23458319258341773</v>
      </c>
      <c r="U91" s="11">
        <f>'OddsRatio_working_3-way'!S91-'OddsRatio_working_3-way'!R91^2/3</f>
        <v>-0.88085988815073368</v>
      </c>
      <c r="V91" s="11">
        <f>'OddsRatio_working_3-way'!S91*'OddsRatio_working_3-way'!R91/3-2*'OddsRatio_working_3-way'!R91^3/27-'OddsRatio_working_3-way'!T91</f>
        <v>0.23458319258341773</v>
      </c>
      <c r="W91" s="11">
        <f>'OddsRatio_working_3-way'!V91^2+4*'OddsRatio_working_3-way'!U91^3/27</f>
        <v>-4.6225784249777108E-2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0.1591030000443156</v>
      </c>
      <c r="Y91" s="11">
        <f>IF('OddsRatio_working_3-way'!W91&gt;=0,IF('OddsRatio_working_3-way'!V91+SQRT('OddsRatio_working_3-way'!W91)&gt;0,0,PI()),ACOS('OddsRatio_working_3-way'!V91/(2*'OddsRatio_working_3-way'!X91)))</f>
        <v>0.74187135467105025</v>
      </c>
      <c r="Z91" s="11">
        <f>'OddsRatio_working_3-way'!X91^(1/3)*COS('OddsRatio_working_3-way'!Y91/3)</f>
        <v>0.5253830863850808</v>
      </c>
      <c r="AA91" s="11">
        <f>'OddsRatio_working_3-way'!X91^(1/3)*COS(('OddsRatio_working_3-way'!Y91+2*PI())/3)</f>
        <v>-0.37755855953338791</v>
      </c>
      <c r="AB91" s="11">
        <f>'OddsRatio_working_3-way'!X91^(1/3)*COS(('OddsRatio_working_3-way'!Y91+4*PI())/3)</f>
        <v>-0.14782452685169303</v>
      </c>
      <c r="AC91" s="11">
        <f>'OddsRatio_working_3-way'!X91^(1/3)*SIN('OddsRatio_working_3-way'!Y91/3)</f>
        <v>0.13263700561079481</v>
      </c>
      <c r="AD91" s="11">
        <f>'OddsRatio_working_3-way'!X91^(1/3)*SIN(('OddsRatio_working_3-way'!Y91+2*PI())/3)</f>
        <v>0.38867659672275678</v>
      </c>
      <c r="AE91" s="11">
        <f>'OddsRatio_working_3-way'!X91^(1/3)*SIN(('OddsRatio_working_3-way'!Y91+4*PI())/3)</f>
        <v>-0.52131360233355162</v>
      </c>
      <c r="AF91" s="11">
        <f>-'OddsRatio_working_3-way'!U91/(3*'OddsRatio_working_3-way'!X91^(1/3))*COS(('OddsRatio_working_3-way'!Y91)/3)</f>
        <v>0.52538308638508058</v>
      </c>
      <c r="AG91" s="11">
        <f>-'OddsRatio_working_3-way'!U91/(3*'OddsRatio_working_3-way'!X91^(1/3))*COS(('OddsRatio_working_3-way'!Y91+2*PI())/3)</f>
        <v>-0.37755855953338774</v>
      </c>
      <c r="AH91" s="11">
        <f>-'OddsRatio_working_3-way'!U91/(3*'OddsRatio_working_3-way'!X91^(1/3))*COS(('OddsRatio_working_3-way'!Y91+4*PI())/3)</f>
        <v>-0.14782452685169298</v>
      </c>
      <c r="AI91" s="11">
        <f>'OddsRatio_working_3-way'!U91/(3*'OddsRatio_working_3-way'!X91^(1/3))*SIN(('OddsRatio_working_3-way'!Y91)/3)</f>
        <v>-0.13263700561079478</v>
      </c>
      <c r="AJ91" s="11">
        <f>'OddsRatio_working_3-way'!U91/(3*'OddsRatio_working_3-way'!X91^(1/3))*SIN(('OddsRatio_working_3-way'!Y91+2*PI())/3)</f>
        <v>-0.38867659672275662</v>
      </c>
      <c r="AK91" s="11">
        <f>'OddsRatio_working_3-way'!U91/(3*'OddsRatio_working_3-way'!X91^(1/3))*SIN(('OddsRatio_working_3-way'!Y91+4*PI())/3)</f>
        <v>0.5213136023335514</v>
      </c>
      <c r="AL91" s="11">
        <f>'OddsRatio_working_3-way'!Z91+'OddsRatio_working_3-way'!AF91</f>
        <v>1.0507661727701614</v>
      </c>
      <c r="AM91" s="11">
        <f>'OddsRatio_working_3-way'!AA91+'OddsRatio_working_3-way'!AG91</f>
        <v>-0.75511711906677559</v>
      </c>
      <c r="AN91" s="11">
        <f>'OddsRatio_working_3-way'!AB91+'OddsRatio_working_3-way'!AH91</f>
        <v>-0.29564905370338601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1.0507661727701614</v>
      </c>
      <c r="AS91" s="11">
        <f>IF(('OddsRatio_working_3-way'!X91=0),IF(Q91&gt;0,-Q91^(1/3),(-Q91)^(1/3)),'OddsRatio_working_3-way'!AM91-'OddsRatio_working_3-way'!R91/3)</f>
        <v>-0.75511711906677559</v>
      </c>
      <c r="AT91" s="11">
        <f>IF(('OddsRatio_working_3-way'!X91=0),IF(Q91&gt;0,-Q91^(1/3),(-Q91)^(1/3)),'OddsRatio_working_3-way'!AN91-'OddsRatio_working_3-way'!R91/3)</f>
        <v>-0.29564905370338601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2.91</v>
      </c>
      <c r="B92" s="4">
        <f>IF('True_Odds_Calculator_3-way'!B93="","",'True_Odds_Calculator_3-way'!B93)</f>
        <v>3.43</v>
      </c>
      <c r="C92" s="4">
        <f>IF('True_Odds_Calculator_3-way'!C93="","",'True_Odds_Calculator_3-way'!C93)</f>
        <v>2.5499999999999998</v>
      </c>
      <c r="D92" s="9">
        <f t="shared" si="26"/>
        <v>0.33444407055444747</v>
      </c>
      <c r="E92" s="9">
        <f t="shared" si="27"/>
        <v>0.28313960627003465</v>
      </c>
      <c r="F92" s="9">
        <f t="shared" si="28"/>
        <v>0.3824163231755176</v>
      </c>
      <c r="G92" s="9">
        <f t="shared" si="29"/>
        <v>1.041903960881331</v>
      </c>
      <c r="H92" s="9">
        <f t="shared" si="30"/>
        <v>2.9900365652833427</v>
      </c>
      <c r="I92" s="9">
        <f t="shared" si="31"/>
        <v>3.5318266249416355</v>
      </c>
      <c r="J92" s="9">
        <f t="shared" si="32"/>
        <v>2.6149511393660623</v>
      </c>
      <c r="K92" s="11">
        <f t="shared" si="33"/>
        <v>0.3436426116838488</v>
      </c>
      <c r="L92" s="11">
        <f t="shared" si="34"/>
        <v>0.29154518950437314</v>
      </c>
      <c r="M92" s="11">
        <f t="shared" si="35"/>
        <v>0.39215686274509809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-0.28264678478165917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0.23141313471878688</v>
      </c>
      <c r="Q92" s="11">
        <f>2*'OddsRatio_working_3-way'!K92*'OddsRatio_working_3-way'!L92*'OddsRatio_working_3-way'!M92</f>
        <v>7.8578313996192486E-2</v>
      </c>
      <c r="R92" s="11">
        <f t="shared" si="36"/>
        <v>0</v>
      </c>
      <c r="S92" s="11">
        <f t="shared" si="37"/>
        <v>-0.81873612996358835</v>
      </c>
      <c r="T92" s="11">
        <f t="shared" si="38"/>
        <v>-0.27800887265317092</v>
      </c>
      <c r="U92" s="11">
        <f>'OddsRatio_working_3-way'!S92-'OddsRatio_working_3-way'!R92^2/3</f>
        <v>-0.81873612996358835</v>
      </c>
      <c r="V92" s="11">
        <f>'OddsRatio_working_3-way'!S92*'OddsRatio_working_3-way'!R92/3-2*'OddsRatio_working_3-way'!R92^3/27-'OddsRatio_working_3-way'!T92</f>
        <v>0.27800887265317092</v>
      </c>
      <c r="W92" s="11">
        <f>'OddsRatio_working_3-way'!V92^2+4*'OddsRatio_working_3-way'!U92^3/27</f>
        <v>-4.0180961879884014E-3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0.14257193751039807</v>
      </c>
      <c r="Y92" s="11">
        <f>IF('OddsRatio_working_3-way'!W92&gt;=0,IF('OddsRatio_working_3-way'!V92+SQRT('OddsRatio_working_3-way'!W92)&gt;0,0,PI()),ACOS('OddsRatio_working_3-way'!V92/(2*'OddsRatio_working_3-way'!X92)))</f>
        <v>0.2241763591046888</v>
      </c>
      <c r="Z92" s="11">
        <f>'OddsRatio_working_3-way'!X92^(1/3)*COS('OddsRatio_working_3-way'!Y92/3)</f>
        <v>0.52095198044066549</v>
      </c>
      <c r="AA92" s="11">
        <f>'OddsRatio_working_3-way'!X92^(1/3)*COS(('OddsRatio_working_3-way'!Y92+2*PI())/3)</f>
        <v>-0.29425184027785878</v>
      </c>
      <c r="AB92" s="11">
        <f>'OddsRatio_working_3-way'!X92^(1/3)*COS(('OddsRatio_working_3-way'!Y92+4*PI())/3)</f>
        <v>-0.22670014016280671</v>
      </c>
      <c r="AC92" s="11">
        <f>'OddsRatio_working_3-way'!X92^(1/3)*SIN('OddsRatio_working_3-way'!Y92/3)</f>
        <v>3.9000992245642185E-2</v>
      </c>
      <c r="AD92" s="11">
        <f>'OddsRatio_working_3-way'!X92^(1/3)*SIN(('OddsRatio_working_3-way'!Y92+2*PI())/3)</f>
        <v>0.43165715309060909</v>
      </c>
      <c r="AE92" s="11">
        <f>'OddsRatio_working_3-way'!X92^(1/3)*SIN(('OddsRatio_working_3-way'!Y92+4*PI())/3)</f>
        <v>-0.47065814533625133</v>
      </c>
      <c r="AF92" s="11">
        <f>-'OddsRatio_working_3-way'!U92/(3*'OddsRatio_working_3-way'!X92^(1/3))*COS(('OddsRatio_working_3-way'!Y92)/3)</f>
        <v>0.52095198044066549</v>
      </c>
      <c r="AG92" s="11">
        <f>-'OddsRatio_working_3-way'!U92/(3*'OddsRatio_working_3-way'!X92^(1/3))*COS(('OddsRatio_working_3-way'!Y92+2*PI())/3)</f>
        <v>-0.29425184027785878</v>
      </c>
      <c r="AH92" s="11">
        <f>-'OddsRatio_working_3-way'!U92/(3*'OddsRatio_working_3-way'!X92^(1/3))*COS(('OddsRatio_working_3-way'!Y92+4*PI())/3)</f>
        <v>-0.22670014016280671</v>
      </c>
      <c r="AI92" s="11">
        <f>'OddsRatio_working_3-way'!U92/(3*'OddsRatio_working_3-way'!X92^(1/3))*SIN(('OddsRatio_working_3-way'!Y92)/3)</f>
        <v>-3.9000992245642185E-2</v>
      </c>
      <c r="AJ92" s="11">
        <f>'OddsRatio_working_3-way'!U92/(3*'OddsRatio_working_3-way'!X92^(1/3))*SIN(('OddsRatio_working_3-way'!Y92+2*PI())/3)</f>
        <v>-0.43165715309060909</v>
      </c>
      <c r="AK92" s="11">
        <f>'OddsRatio_working_3-way'!U92/(3*'OddsRatio_working_3-way'!X92^(1/3))*SIN(('OddsRatio_working_3-way'!Y92+4*PI())/3)</f>
        <v>0.47065814533625133</v>
      </c>
      <c r="AL92" s="11">
        <f>'OddsRatio_working_3-way'!Z92+'OddsRatio_working_3-way'!AF92</f>
        <v>1.041903960881331</v>
      </c>
      <c r="AM92" s="11">
        <f>'OddsRatio_working_3-way'!AA92+'OddsRatio_working_3-way'!AG92</f>
        <v>-0.58850368055571756</v>
      </c>
      <c r="AN92" s="11">
        <f>'OddsRatio_working_3-way'!AB92+'OddsRatio_working_3-way'!AH92</f>
        <v>-0.45340028032561341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1.041903960881331</v>
      </c>
      <c r="AS92" s="11">
        <f>IF(('OddsRatio_working_3-way'!X92=0),IF(Q92&gt;0,-Q92^(1/3),(-Q92)^(1/3)),'OddsRatio_working_3-way'!AM92-'OddsRatio_working_3-way'!R92/3)</f>
        <v>-0.58850368055571756</v>
      </c>
      <c r="AT92" s="11">
        <f>IF(('OddsRatio_working_3-way'!X92=0),IF(Q92&gt;0,-Q92^(1/3),(-Q92)^(1/3)),'OddsRatio_working_3-way'!AN92-'OddsRatio_working_3-way'!R92/3)</f>
        <v>-0.45340028032561341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1.57</v>
      </c>
      <c r="B93" s="4">
        <f>IF('True_Odds_Calculator_3-way'!B94="","",'True_Odds_Calculator_3-way'!B94)</f>
        <v>3.99</v>
      </c>
      <c r="C93" s="4">
        <f>IF('True_Odds_Calculator_3-way'!C94="","",'True_Odds_Calculator_3-way'!C94)</f>
        <v>6.95</v>
      </c>
      <c r="D93" s="9">
        <f t="shared" si="26"/>
        <v>0.62333673418696089</v>
      </c>
      <c r="E93" s="9">
        <f t="shared" si="27"/>
        <v>0.23982174699769646</v>
      </c>
      <c r="F93" s="9">
        <f t="shared" si="28"/>
        <v>0.13684151881534265</v>
      </c>
      <c r="G93" s="9">
        <f t="shared" si="29"/>
        <v>1.0601216177357813</v>
      </c>
      <c r="H93" s="9">
        <f t="shared" si="30"/>
        <v>1.6042693221093951</v>
      </c>
      <c r="I93" s="9">
        <f t="shared" si="31"/>
        <v>4.1697636370299866</v>
      </c>
      <c r="J93" s="9">
        <f t="shared" si="32"/>
        <v>7.307723625527899</v>
      </c>
      <c r="K93" s="11">
        <f t="shared" si="33"/>
        <v>0.63694267515923564</v>
      </c>
      <c r="L93" s="11">
        <f t="shared" si="34"/>
        <v>0.25062656641604009</v>
      </c>
      <c r="M93" s="11">
        <f t="shared" si="35"/>
        <v>0.14388489208633093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-0.2329193969665031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0.2184354714399066</v>
      </c>
      <c r="Q93" s="11">
        <f>2*'OddsRatio_working_3-way'!K93*'OddsRatio_working_3-way'!L93*'OddsRatio_working_3-way'!M93</f>
        <v>4.5938059188203283E-2</v>
      </c>
      <c r="R93" s="11">
        <f t="shared" si="36"/>
        <v>0</v>
      </c>
      <c r="S93" s="11">
        <f t="shared" si="37"/>
        <v>-0.93781571773226136</v>
      </c>
      <c r="T93" s="11">
        <f t="shared" si="38"/>
        <v>-0.19722728028018116</v>
      </c>
      <c r="U93" s="11">
        <f>'OddsRatio_working_3-way'!S93-'OddsRatio_working_3-way'!R93^2/3</f>
        <v>-0.93781571773226136</v>
      </c>
      <c r="V93" s="11">
        <f>'OddsRatio_working_3-way'!S93*'OddsRatio_working_3-way'!R93/3-2*'OddsRatio_working_3-way'!R93^3/27-'OddsRatio_working_3-way'!T93</f>
        <v>0.19722728028018116</v>
      </c>
      <c r="W93" s="11">
        <f>'OddsRatio_working_3-way'!V93^2+4*'OddsRatio_working_3-way'!U93^3/27</f>
        <v>-8.329508118947905E-2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0.17478106396017004</v>
      </c>
      <c r="Y93" s="11">
        <f>IF('OddsRatio_working_3-way'!W93&gt;=0,IF('OddsRatio_working_3-way'!V93+SQRT('OddsRatio_working_3-way'!W93)&gt;0,0,PI()),ACOS('OddsRatio_working_3-way'!V93/(2*'OddsRatio_working_3-way'!X93)))</f>
        <v>0.97131734685025517</v>
      </c>
      <c r="Z93" s="11">
        <f>'OddsRatio_working_3-way'!X93^(1/3)*COS('OddsRatio_working_3-way'!Y93/3)</f>
        <v>0.53006080886789075</v>
      </c>
      <c r="AA93" s="11">
        <f>'OddsRatio_working_3-way'!X93^(1/3)*COS(('OddsRatio_working_3-way'!Y93+2*PI())/3)</f>
        <v>-0.41907774653955715</v>
      </c>
      <c r="AB93" s="11">
        <f>'OddsRatio_working_3-way'!X93^(1/3)*COS(('OddsRatio_working_3-way'!Y93+4*PI())/3)</f>
        <v>-0.11098306232833326</v>
      </c>
      <c r="AC93" s="11">
        <f>'OddsRatio_working_3-way'!X93^(1/3)*SIN('OddsRatio_working_3-way'!Y93/3)</f>
        <v>0.17787854886524279</v>
      </c>
      <c r="AD93" s="11">
        <f>'OddsRatio_working_3-way'!X93^(1/3)*SIN(('OddsRatio_working_3-way'!Y93+2*PI())/3)</f>
        <v>0.37010685159749995</v>
      </c>
      <c r="AE93" s="11">
        <f>'OddsRatio_working_3-way'!X93^(1/3)*SIN(('OddsRatio_working_3-way'!Y93+4*PI())/3)</f>
        <v>-0.54798540046274269</v>
      </c>
      <c r="AF93" s="11">
        <f>-'OddsRatio_working_3-way'!U93/(3*'OddsRatio_working_3-way'!X93^(1/3))*COS(('OddsRatio_working_3-way'!Y93)/3)</f>
        <v>0.53006080886789064</v>
      </c>
      <c r="AG93" s="11">
        <f>-'OddsRatio_working_3-way'!U93/(3*'OddsRatio_working_3-way'!X93^(1/3))*COS(('OddsRatio_working_3-way'!Y93+2*PI())/3)</f>
        <v>-0.41907774653955709</v>
      </c>
      <c r="AH93" s="11">
        <f>-'OddsRatio_working_3-way'!U93/(3*'OddsRatio_working_3-way'!X93^(1/3))*COS(('OddsRatio_working_3-way'!Y93+4*PI())/3)</f>
        <v>-0.11098306232833323</v>
      </c>
      <c r="AI93" s="11">
        <f>'OddsRatio_working_3-way'!U93/(3*'OddsRatio_working_3-way'!X93^(1/3))*SIN(('OddsRatio_working_3-way'!Y93)/3)</f>
        <v>-0.17787854886524274</v>
      </c>
      <c r="AJ93" s="11">
        <f>'OddsRatio_working_3-way'!U93/(3*'OddsRatio_working_3-way'!X93^(1/3))*SIN(('OddsRatio_working_3-way'!Y93+2*PI())/3)</f>
        <v>-0.37010685159749984</v>
      </c>
      <c r="AK93" s="11">
        <f>'OddsRatio_working_3-way'!U93/(3*'OddsRatio_working_3-way'!X93^(1/3))*SIN(('OddsRatio_working_3-way'!Y93+4*PI())/3)</f>
        <v>0.54798540046274258</v>
      </c>
      <c r="AL93" s="11">
        <f>'OddsRatio_working_3-way'!Z93+'OddsRatio_working_3-way'!AF93</f>
        <v>1.0601216177357813</v>
      </c>
      <c r="AM93" s="11">
        <f>'OddsRatio_working_3-way'!AA93+'OddsRatio_working_3-way'!AG93</f>
        <v>-0.83815549307911419</v>
      </c>
      <c r="AN93" s="11">
        <f>'OddsRatio_working_3-way'!AB93+'OddsRatio_working_3-way'!AH93</f>
        <v>-0.22196612465666649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1.0601216177357813</v>
      </c>
      <c r="AS93" s="11">
        <f>IF(('OddsRatio_working_3-way'!X93=0),IF(Q93&gt;0,-Q93^(1/3),(-Q93)^(1/3)),'OddsRatio_working_3-way'!AM93-'OddsRatio_working_3-way'!R93/3)</f>
        <v>-0.83815549307911419</v>
      </c>
      <c r="AT93" s="11">
        <f>IF(('OddsRatio_working_3-way'!X93=0),IF(Q93&gt;0,-Q93^(1/3),(-Q93)^(1/3)),'OddsRatio_working_3-way'!AN93-'OddsRatio_working_3-way'!R93/3)</f>
        <v>-0.22196612465666649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2.67</v>
      </c>
      <c r="B94" s="4">
        <f>IF('True_Odds_Calculator_3-way'!B95="","",'True_Odds_Calculator_3-way'!B95)</f>
        <v>3.17</v>
      </c>
      <c r="C94" s="4">
        <f>IF('True_Odds_Calculator_3-way'!C95="","",'True_Odds_Calculator_3-way'!C95)</f>
        <v>2.96</v>
      </c>
      <c r="D94" s="9">
        <f t="shared" si="26"/>
        <v>0.36484636549749672</v>
      </c>
      <c r="E94" s="9">
        <f t="shared" si="27"/>
        <v>0.30655088401737884</v>
      </c>
      <c r="F94" s="9">
        <f t="shared" si="28"/>
        <v>0.32860275048512411</v>
      </c>
      <c r="G94" s="9">
        <f t="shared" si="29"/>
        <v>1.0424429393658827</v>
      </c>
      <c r="H94" s="9">
        <f t="shared" si="30"/>
        <v>2.7408797087410242</v>
      </c>
      <c r="I94" s="9">
        <f t="shared" si="31"/>
        <v>3.2621011784239657</v>
      </c>
      <c r="J94" s="9">
        <f t="shared" si="32"/>
        <v>3.0431881611571301</v>
      </c>
      <c r="K94" s="11">
        <f t="shared" si="33"/>
        <v>0.37453183520599254</v>
      </c>
      <c r="L94" s="11">
        <f t="shared" si="34"/>
        <v>0.31545741324921134</v>
      </c>
      <c r="M94" s="11">
        <f t="shared" si="35"/>
        <v>0.33783783783783783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-0.28351108347918308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0.23150786983062888</v>
      </c>
      <c r="Q94" s="11">
        <f>2*'OddsRatio_working_3-way'!K94*'OddsRatio_working_3-way'!L94*'OddsRatio_working_3-way'!M94</f>
        <v>7.9830299941596156E-2</v>
      </c>
      <c r="R94" s="11">
        <f t="shared" si="36"/>
        <v>0</v>
      </c>
      <c r="S94" s="11">
        <f t="shared" si="37"/>
        <v>-0.81657431868136277</v>
      </c>
      <c r="T94" s="11">
        <f t="shared" si="38"/>
        <v>-0.28157735126943539</v>
      </c>
      <c r="U94" s="11">
        <f>'OddsRatio_working_3-way'!S94-'OddsRatio_working_3-way'!R94^2/3</f>
        <v>-0.81657431868136277</v>
      </c>
      <c r="V94" s="11">
        <f>'OddsRatio_working_3-way'!S94*'OddsRatio_working_3-way'!R94/3-2*'OddsRatio_working_3-way'!R94^3/27-'OddsRatio_working_3-way'!T94</f>
        <v>0.28157735126943539</v>
      </c>
      <c r="W94" s="11">
        <f>'OddsRatio_working_3-way'!V94^2+4*'OddsRatio_working_3-way'!U94^3/27</f>
        <v>-1.3788684761208148E-3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0.14200763467506936</v>
      </c>
      <c r="Y94" s="11">
        <f>IF('OddsRatio_working_3-way'!W94&gt;=0,IF('OddsRatio_working_3-way'!V94+SQRT('OddsRatio_working_3-way'!W94)&gt;0,0,PI()),ACOS('OddsRatio_working_3-way'!V94/(2*'OddsRatio_working_3-way'!X94)))</f>
        <v>0.13111876616482476</v>
      </c>
      <c r="Z94" s="11">
        <f>'OddsRatio_working_3-way'!X94^(1/3)*COS('OddsRatio_working_3-way'!Y94/3)</f>
        <v>0.52122146968294136</v>
      </c>
      <c r="AA94" s="11">
        <f>'OddsRatio_working_3-way'!X94^(1/3)*COS(('OddsRatio_working_3-way'!Y94+2*PI())/3)</f>
        <v>-0.28035191835479428</v>
      </c>
      <c r="AB94" s="11">
        <f>'OddsRatio_working_3-way'!X94^(1/3)*COS(('OddsRatio_working_3-way'!Y94+4*PI())/3)</f>
        <v>-0.24086955132814719</v>
      </c>
      <c r="AC94" s="11">
        <f>'OddsRatio_working_3-way'!X94^(1/3)*SIN('OddsRatio_working_3-way'!Y94/3)</f>
        <v>2.2795155231078314E-2</v>
      </c>
      <c r="AD94" s="11">
        <f>'OddsRatio_working_3-way'!X94^(1/3)*SIN(('OddsRatio_working_3-way'!Y94+2*PI())/3)</f>
        <v>0.43999345612774865</v>
      </c>
      <c r="AE94" s="11">
        <f>'OddsRatio_working_3-way'!X94^(1/3)*SIN(('OddsRatio_working_3-way'!Y94+4*PI())/3)</f>
        <v>-0.46278861135882693</v>
      </c>
      <c r="AF94" s="11">
        <f>-'OddsRatio_working_3-way'!U94/(3*'OddsRatio_working_3-way'!X94^(1/3))*COS(('OddsRatio_working_3-way'!Y94)/3)</f>
        <v>0.52122146968294136</v>
      </c>
      <c r="AG94" s="11">
        <f>-'OddsRatio_working_3-way'!U94/(3*'OddsRatio_working_3-way'!X94^(1/3))*COS(('OddsRatio_working_3-way'!Y94+2*PI())/3)</f>
        <v>-0.28035191835479428</v>
      </c>
      <c r="AH94" s="11">
        <f>-'OddsRatio_working_3-way'!U94/(3*'OddsRatio_working_3-way'!X94^(1/3))*COS(('OddsRatio_working_3-way'!Y94+4*PI())/3)</f>
        <v>-0.24086955132814719</v>
      </c>
      <c r="AI94" s="11">
        <f>'OddsRatio_working_3-way'!U94/(3*'OddsRatio_working_3-way'!X94^(1/3))*SIN(('OddsRatio_working_3-way'!Y94)/3)</f>
        <v>-2.2795155231078314E-2</v>
      </c>
      <c r="AJ94" s="11">
        <f>'OddsRatio_working_3-way'!U94/(3*'OddsRatio_working_3-way'!X94^(1/3))*SIN(('OddsRatio_working_3-way'!Y94+2*PI())/3)</f>
        <v>-0.43999345612774865</v>
      </c>
      <c r="AK94" s="11">
        <f>'OddsRatio_working_3-way'!U94/(3*'OddsRatio_working_3-way'!X94^(1/3))*SIN(('OddsRatio_working_3-way'!Y94+4*PI())/3)</f>
        <v>0.46278861135882693</v>
      </c>
      <c r="AL94" s="11">
        <f>'OddsRatio_working_3-way'!Z94+'OddsRatio_working_3-way'!AF94</f>
        <v>1.0424429393658827</v>
      </c>
      <c r="AM94" s="11">
        <f>'OddsRatio_working_3-way'!AA94+'OddsRatio_working_3-way'!AG94</f>
        <v>-0.56070383670958857</v>
      </c>
      <c r="AN94" s="11">
        <f>'OddsRatio_working_3-way'!AB94+'OddsRatio_working_3-way'!AH94</f>
        <v>-0.48173910265629438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1.0424429393658827</v>
      </c>
      <c r="AS94" s="11">
        <f>IF(('OddsRatio_working_3-way'!X94=0),IF(Q94&gt;0,-Q94^(1/3),(-Q94)^(1/3)),'OddsRatio_working_3-way'!AM94-'OddsRatio_working_3-way'!R94/3)</f>
        <v>-0.56070383670958857</v>
      </c>
      <c r="AT94" s="11">
        <f>IF(('OddsRatio_working_3-way'!X94=0),IF(Q94&gt;0,-Q94^(1/3),(-Q94)^(1/3)),'OddsRatio_working_3-way'!AN94-'OddsRatio_working_3-way'!R94/3)</f>
        <v>-0.48173910265629438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1.52</v>
      </c>
      <c r="B95" s="4">
        <f>IF('True_Odds_Calculator_3-way'!B96="","",'True_Odds_Calculator_3-way'!B96)</f>
        <v>4.5199999999999996</v>
      </c>
      <c r="C95" s="4">
        <f>IF('True_Odds_Calculator_3-way'!C96="","",'True_Odds_Calculator_3-way'!C96)</f>
        <v>6.64</v>
      </c>
      <c r="D95" s="9">
        <f t="shared" si="26"/>
        <v>0.64496056628467213</v>
      </c>
      <c r="E95" s="9">
        <f t="shared" si="27"/>
        <v>0.21158010365886382</v>
      </c>
      <c r="F95" s="9">
        <f t="shared" si="28"/>
        <v>0.14345933005646411</v>
      </c>
      <c r="G95" s="9">
        <f t="shared" si="29"/>
        <v>1.0586199799677161</v>
      </c>
      <c r="H95" s="9">
        <f t="shared" si="30"/>
        <v>1.5504823895832118</v>
      </c>
      <c r="I95" s="9">
        <f t="shared" si="31"/>
        <v>4.7263423294863607</v>
      </c>
      <c r="J95" s="9">
        <f t="shared" si="32"/>
        <v>6.9706166870179187</v>
      </c>
      <c r="K95" s="11">
        <f t="shared" si="33"/>
        <v>0.65789473684210531</v>
      </c>
      <c r="L95" s="11">
        <f t="shared" si="34"/>
        <v>0.22123893805309736</v>
      </c>
      <c r="M95" s="11">
        <f t="shared" si="35"/>
        <v>0.15060240963855423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-0.22629502640276988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0.2121901672830119</v>
      </c>
      <c r="Q95" s="11">
        <f>2*'OddsRatio_working_3-way'!K95*'OddsRatio_working_3-way'!L95*'OddsRatio_working_3-way'!M95</f>
        <v>4.3840943653514867E-2</v>
      </c>
      <c r="R95" s="11">
        <f t="shared" si="36"/>
        <v>0</v>
      </c>
      <c r="S95" s="11">
        <f t="shared" si="37"/>
        <v>-0.93767048554282617</v>
      </c>
      <c r="T95" s="11">
        <f t="shared" si="38"/>
        <v>-0.19373357139314595</v>
      </c>
      <c r="U95" s="11">
        <f>'OddsRatio_working_3-way'!S95-'OddsRatio_working_3-way'!R95^2/3</f>
        <v>-0.93767048554282617</v>
      </c>
      <c r="V95" s="11">
        <f>'OddsRatio_working_3-way'!S95*'OddsRatio_working_3-way'!R95/3-2*'OddsRatio_working_3-way'!R95^3/27-'OddsRatio_working_3-way'!T95</f>
        <v>0.19373357139314595</v>
      </c>
      <c r="W95" s="11">
        <f>'OddsRatio_working_3-way'!V95^2+4*'OddsRatio_working_3-way'!U95^3/27</f>
        <v>-8.4604223841707515E-2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0.174740465066374</v>
      </c>
      <c r="Y95" s="11">
        <f>IF('OddsRatio_working_3-way'!W95&gt;=0,IF('OddsRatio_working_3-way'!V95+SQRT('OddsRatio_working_3-way'!W95)&gt;0,0,PI()),ACOS('OddsRatio_working_3-way'!V95/(2*'OddsRatio_working_3-way'!X95)))</f>
        <v>0.98321861219141038</v>
      </c>
      <c r="Z95" s="11">
        <f>'OddsRatio_working_3-way'!X95^(1/3)*COS('OddsRatio_working_3-way'!Y95/3)</f>
        <v>0.52930998998385803</v>
      </c>
      <c r="AA95" s="11">
        <f>'OddsRatio_working_3-way'!X95^(1/3)*COS(('OddsRatio_working_3-way'!Y95+2*PI())/3)</f>
        <v>-0.42051012728847115</v>
      </c>
      <c r="AB95" s="11">
        <f>'OddsRatio_working_3-way'!X95^(1/3)*COS(('OddsRatio_working_3-way'!Y95+4*PI())/3)</f>
        <v>-0.10879986269538659</v>
      </c>
      <c r="AC95" s="11">
        <f>'OddsRatio_working_3-way'!X95^(1/3)*SIN('OddsRatio_working_3-way'!Y95/3)</f>
        <v>0.17996600517198674</v>
      </c>
      <c r="AD95" s="11">
        <f>'OddsRatio_working_3-way'!X95^(1/3)*SIN(('OddsRatio_working_3-way'!Y95+2*PI())/3)</f>
        <v>0.3684128952169145</v>
      </c>
      <c r="AE95" s="11">
        <f>'OddsRatio_working_3-way'!X95^(1/3)*SIN(('OddsRatio_working_3-way'!Y95+4*PI())/3)</f>
        <v>-0.54837890038890125</v>
      </c>
      <c r="AF95" s="11">
        <f>-'OddsRatio_working_3-way'!U95/(3*'OddsRatio_working_3-way'!X95^(1/3))*COS(('OddsRatio_working_3-way'!Y95)/3)</f>
        <v>0.52930998998385792</v>
      </c>
      <c r="AG95" s="11">
        <f>-'OddsRatio_working_3-way'!U95/(3*'OddsRatio_working_3-way'!X95^(1/3))*COS(('OddsRatio_working_3-way'!Y95+2*PI())/3)</f>
        <v>-0.42051012728847104</v>
      </c>
      <c r="AH95" s="11">
        <f>-'OddsRatio_working_3-way'!U95/(3*'OddsRatio_working_3-way'!X95^(1/3))*COS(('OddsRatio_working_3-way'!Y95+4*PI())/3)</f>
        <v>-0.10879986269538656</v>
      </c>
      <c r="AI95" s="11">
        <f>'OddsRatio_working_3-way'!U95/(3*'OddsRatio_working_3-way'!X95^(1/3))*SIN(('OddsRatio_working_3-way'!Y95)/3)</f>
        <v>-0.17996600517198671</v>
      </c>
      <c r="AJ95" s="11">
        <f>'OddsRatio_working_3-way'!U95/(3*'OddsRatio_working_3-way'!X95^(1/3))*SIN(('OddsRatio_working_3-way'!Y95+2*PI())/3)</f>
        <v>-0.36841289521691445</v>
      </c>
      <c r="AK95" s="11">
        <f>'OddsRatio_working_3-way'!U95/(3*'OddsRatio_working_3-way'!X95^(1/3))*SIN(('OddsRatio_working_3-way'!Y95+4*PI())/3)</f>
        <v>0.54837890038890114</v>
      </c>
      <c r="AL95" s="11">
        <f>'OddsRatio_working_3-way'!Z95+'OddsRatio_working_3-way'!AF95</f>
        <v>1.0586199799677161</v>
      </c>
      <c r="AM95" s="11">
        <f>'OddsRatio_working_3-way'!AA95+'OddsRatio_working_3-way'!AG95</f>
        <v>-0.84102025457694218</v>
      </c>
      <c r="AN95" s="11">
        <f>'OddsRatio_working_3-way'!AB95+'OddsRatio_working_3-way'!AH95</f>
        <v>-0.21759972539077316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1.0586199799677161</v>
      </c>
      <c r="AS95" s="11">
        <f>IF(('OddsRatio_working_3-way'!X95=0),IF(Q95&gt;0,-Q95^(1/3),(-Q95)^(1/3)),'OddsRatio_working_3-way'!AM95-'OddsRatio_working_3-way'!R95/3)</f>
        <v>-0.84102025457694218</v>
      </c>
      <c r="AT95" s="11">
        <f>IF(('OddsRatio_working_3-way'!X95=0),IF(Q95&gt;0,-Q95^(1/3),(-Q95)^(1/3)),'OddsRatio_working_3-way'!AN95-'OddsRatio_working_3-way'!R95/3)</f>
        <v>-0.21759972539077316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1.1100000000000001</v>
      </c>
      <c r="B96" s="4">
        <f>IF('True_Odds_Calculator_3-way'!B97="","",'True_Odds_Calculator_3-way'!B97)</f>
        <v>10.32</v>
      </c>
      <c r="C96" s="4">
        <f>IF('True_Odds_Calculator_3-way'!C97="","",'True_Odds_Calculator_3-way'!C97)</f>
        <v>26.47</v>
      </c>
      <c r="D96" s="9">
        <f t="shared" si="26"/>
        <v>0.88478942292663743</v>
      </c>
      <c r="E96" s="9">
        <f t="shared" si="27"/>
        <v>8.3107946573623609E-2</v>
      </c>
      <c r="F96" s="9">
        <f t="shared" si="28"/>
        <v>3.2102630499739326E-2</v>
      </c>
      <c r="G96" s="9">
        <f t="shared" si="29"/>
        <v>1.1837493253713527</v>
      </c>
      <c r="H96" s="9">
        <f t="shared" si="30"/>
        <v>1.1302124257908486</v>
      </c>
      <c r="I96" s="9">
        <f t="shared" si="31"/>
        <v>12.032543712461006</v>
      </c>
      <c r="J96" s="9">
        <f t="shared" si="32"/>
        <v>31.150095317208351</v>
      </c>
      <c r="K96" s="11">
        <f t="shared" si="33"/>
        <v>0.9009009009009008</v>
      </c>
      <c r="L96" s="11">
        <f t="shared" si="34"/>
        <v>9.6899224806201542E-2</v>
      </c>
      <c r="M96" s="11">
        <f t="shared" si="35"/>
        <v>3.7778617302606725E-2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-8.6115420205790327E-2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0.1150982736103232</v>
      </c>
      <c r="Q96" s="11">
        <f>2*'OddsRatio_working_3-way'!K96*'OddsRatio_working_3-way'!L96*'OddsRatio_working_3-way'!M96</f>
        <v>6.5958896051761147E-3</v>
      </c>
      <c r="R96" s="11">
        <f t="shared" si="36"/>
        <v>0</v>
      </c>
      <c r="S96" s="11">
        <f t="shared" si="37"/>
        <v>-1.3365582300506975</v>
      </c>
      <c r="T96" s="11">
        <f t="shared" si="38"/>
        <v>-7.6593594845312182E-2</v>
      </c>
      <c r="U96" s="11">
        <f>'OddsRatio_working_3-way'!S96-'OddsRatio_working_3-way'!R96^2/3</f>
        <v>-1.3365582300506975</v>
      </c>
      <c r="V96" s="11">
        <f>'OddsRatio_working_3-way'!S96*'OddsRatio_working_3-way'!R96/3-2*'OddsRatio_working_3-way'!R96^3/27-'OddsRatio_working_3-way'!T96</f>
        <v>7.6593594845312182E-2</v>
      </c>
      <c r="W96" s="11">
        <f>'OddsRatio_working_3-way'!V96^2+4*'OddsRatio_working_3-way'!U96^3/27</f>
        <v>-0.34785363647367806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0.29737191160439391</v>
      </c>
      <c r="Y96" s="11">
        <f>IF('OddsRatio_working_3-way'!W96&gt;=0,IF('OddsRatio_working_3-way'!V96+SQRT('OddsRatio_working_3-way'!W96)&gt;0,0,PI()),ACOS('OddsRatio_working_3-way'!V96/(2*'OddsRatio_working_3-way'!X96)))</f>
        <v>1.4416534758507877</v>
      </c>
      <c r="Z96" s="11">
        <f>'OddsRatio_working_3-way'!X96^(1/3)*COS('OddsRatio_working_3-way'!Y96/3)</f>
        <v>0.59187466268567634</v>
      </c>
      <c r="AA96" s="11">
        <f>'OddsRatio_working_3-way'!X96^(1/3)*COS(('OddsRatio_working_3-way'!Y96+2*PI())/3)</f>
        <v>-0.56315043967720102</v>
      </c>
      <c r="AB96" s="11">
        <f>'OddsRatio_working_3-way'!X96^(1/3)*COS(('OddsRatio_working_3-way'!Y96+4*PI())/3)</f>
        <v>-2.8724223008475401E-2</v>
      </c>
      <c r="AC96" s="11">
        <f>'OddsRatio_working_3-way'!X96^(1/3)*SIN('OddsRatio_working_3-way'!Y96/3)</f>
        <v>0.30855112005568208</v>
      </c>
      <c r="AD96" s="11">
        <f>'OddsRatio_working_3-way'!X96^(1/3)*SIN(('OddsRatio_working_3-way'!Y96+2*PI())/3)</f>
        <v>0.35830293371430022</v>
      </c>
      <c r="AE96" s="11">
        <f>'OddsRatio_working_3-way'!X96^(1/3)*SIN(('OddsRatio_working_3-way'!Y96+4*PI())/3)</f>
        <v>-0.6668540537699823</v>
      </c>
      <c r="AF96" s="11">
        <f>-'OddsRatio_working_3-way'!U96/(3*'OddsRatio_working_3-way'!X96^(1/3))*COS(('OddsRatio_working_3-way'!Y96)/3)</f>
        <v>0.59187466268567646</v>
      </c>
      <c r="AG96" s="11">
        <f>-'OddsRatio_working_3-way'!U96/(3*'OddsRatio_working_3-way'!X96^(1/3))*COS(('OddsRatio_working_3-way'!Y96+2*PI())/3)</f>
        <v>-0.56315043967720113</v>
      </c>
      <c r="AH96" s="11">
        <f>-'OddsRatio_working_3-way'!U96/(3*'OddsRatio_working_3-way'!X96^(1/3))*COS(('OddsRatio_working_3-way'!Y96+4*PI())/3)</f>
        <v>-2.8724223008475408E-2</v>
      </c>
      <c r="AI96" s="11">
        <f>'OddsRatio_working_3-way'!U96/(3*'OddsRatio_working_3-way'!X96^(1/3))*SIN(('OddsRatio_working_3-way'!Y96)/3)</f>
        <v>-0.30855112005568214</v>
      </c>
      <c r="AJ96" s="11">
        <f>'OddsRatio_working_3-way'!U96/(3*'OddsRatio_working_3-way'!X96^(1/3))*SIN(('OddsRatio_working_3-way'!Y96+2*PI())/3)</f>
        <v>-0.35830293371430028</v>
      </c>
      <c r="AK96" s="11">
        <f>'OddsRatio_working_3-way'!U96/(3*'OddsRatio_working_3-way'!X96^(1/3))*SIN(('OddsRatio_working_3-way'!Y96+4*PI())/3)</f>
        <v>0.66685405376998241</v>
      </c>
      <c r="AL96" s="11">
        <f>'OddsRatio_working_3-way'!Z96+'OddsRatio_working_3-way'!AF96</f>
        <v>1.1837493253713527</v>
      </c>
      <c r="AM96" s="11">
        <f>'OddsRatio_working_3-way'!AA96+'OddsRatio_working_3-way'!AG96</f>
        <v>-1.1263008793544023</v>
      </c>
      <c r="AN96" s="11">
        <f>'OddsRatio_working_3-way'!AB96+'OddsRatio_working_3-way'!AH96</f>
        <v>-5.7448446016950809E-2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1.1837493253713527</v>
      </c>
      <c r="AS96" s="11">
        <f>IF(('OddsRatio_working_3-way'!X96=0),IF(Q96&gt;0,-Q96^(1/3),(-Q96)^(1/3)),'OddsRatio_working_3-way'!AM96-'OddsRatio_working_3-way'!R96/3)</f>
        <v>-1.1263008793544023</v>
      </c>
      <c r="AT96" s="11">
        <f>IF(('OddsRatio_working_3-way'!X96=0),IF(Q96&gt;0,-Q96^(1/3),(-Q96)^(1/3)),'OddsRatio_working_3-way'!AN96-'OddsRatio_working_3-way'!R96/3)</f>
        <v>-5.7448446016950809E-2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4.07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1.95</v>
      </c>
      <c r="D97" s="9">
        <f t="shared" si="26"/>
        <v>0.23688969933890788</v>
      </c>
      <c r="E97" s="9">
        <f t="shared" si="27"/>
        <v>0.26231957569326098</v>
      </c>
      <c r="F97" s="9">
        <f t="shared" si="28"/>
        <v>0.50079072496783128</v>
      </c>
      <c r="G97" s="9">
        <f t="shared" si="29"/>
        <v>1.0493074675774756</v>
      </c>
      <c r="H97" s="9">
        <f t="shared" si="30"/>
        <v>4.2213739254628502</v>
      </c>
      <c r="I97" s="9">
        <f t="shared" si="31"/>
        <v>3.8121440131076354</v>
      </c>
      <c r="J97" s="9">
        <f t="shared" si="32"/>
        <v>1.9968420941986014</v>
      </c>
      <c r="K97" s="11">
        <f t="shared" si="33"/>
        <v>0.24570024570024568</v>
      </c>
      <c r="L97" s="11">
        <f t="shared" si="34"/>
        <v>0.27173913043478259</v>
      </c>
      <c r="M97" s="11">
        <f t="shared" si="35"/>
        <v>0.51282051282051289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-0.26762084370780026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0.22940240331544681</v>
      </c>
      <c r="Q97" s="11">
        <f>2*'OddsRatio_working_3-way'!K97*'OddsRatio_working_3-way'!L97*'OddsRatio_working_3-way'!M97</f>
        <v>6.8478329347894565E-2</v>
      </c>
      <c r="R97" s="11">
        <f t="shared" si="36"/>
        <v>0</v>
      </c>
      <c r="S97" s="11">
        <f t="shared" si="37"/>
        <v>-0.85719183953368761</v>
      </c>
      <c r="T97" s="11">
        <f t="shared" si="38"/>
        <v>-0.25587816105483208</v>
      </c>
      <c r="U97" s="11">
        <f>'OddsRatio_working_3-way'!S97-'OddsRatio_working_3-way'!R97^2/3</f>
        <v>-0.85719183953368761</v>
      </c>
      <c r="V97" s="11">
        <f>'OddsRatio_working_3-way'!S97*'OddsRatio_working_3-way'!R97/3-2*'OddsRatio_working_3-way'!R97^3/27-'OddsRatio_working_3-way'!T97</f>
        <v>0.25587816105483208</v>
      </c>
      <c r="W97" s="11">
        <f>'OddsRatio_working_3-way'!V97^2+4*'OddsRatio_working_3-way'!U97^3/27</f>
        <v>-2.7836822500690708E-2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0.15273380094587224</v>
      </c>
      <c r="Y97" s="11">
        <f>IF('OddsRatio_working_3-way'!W97&gt;=0,IF('OddsRatio_working_3-way'!V97+SQRT('OddsRatio_working_3-way'!W97)&gt;0,0,PI()),ACOS('OddsRatio_working_3-way'!V97/(2*'OddsRatio_working_3-way'!X97)))</f>
        <v>0.57781047622020054</v>
      </c>
      <c r="Z97" s="11">
        <f>'OddsRatio_working_3-way'!X97^(1/3)*COS('OddsRatio_working_3-way'!Y97/3)</f>
        <v>0.52465373378873792</v>
      </c>
      <c r="AA97" s="11">
        <f>'OddsRatio_working_3-way'!X97^(1/3)*COS(('OddsRatio_working_3-way'!Y97+2*PI())/3)</f>
        <v>-0.35093727598705987</v>
      </c>
      <c r="AB97" s="11">
        <f>'OddsRatio_working_3-way'!X97^(1/3)*COS(('OddsRatio_working_3-way'!Y97+4*PI())/3)</f>
        <v>-0.17371645780167791</v>
      </c>
      <c r="AC97" s="11">
        <f>'OddsRatio_working_3-way'!X97^(1/3)*SIN('OddsRatio_working_3-way'!Y97/3)</f>
        <v>0.10231848708533599</v>
      </c>
      <c r="AD97" s="11">
        <f>'OddsRatio_working_3-way'!X97^(1/3)*SIN(('OddsRatio_working_3-way'!Y97+2*PI())/3)</f>
        <v>0.40320421810873719</v>
      </c>
      <c r="AE97" s="11">
        <f>'OddsRatio_working_3-way'!X97^(1/3)*SIN(('OddsRatio_working_3-way'!Y97+4*PI())/3)</f>
        <v>-0.50552270519407316</v>
      </c>
      <c r="AF97" s="11">
        <f>-'OddsRatio_working_3-way'!U97/(3*'OddsRatio_working_3-way'!X97^(1/3))*COS(('OddsRatio_working_3-way'!Y97)/3)</f>
        <v>0.52465373378873781</v>
      </c>
      <c r="AG97" s="11">
        <f>-'OddsRatio_working_3-way'!U97/(3*'OddsRatio_working_3-way'!X97^(1/3))*COS(('OddsRatio_working_3-way'!Y97+2*PI())/3)</f>
        <v>-0.35093727598705976</v>
      </c>
      <c r="AH97" s="11">
        <f>-'OddsRatio_working_3-way'!U97/(3*'OddsRatio_working_3-way'!X97^(1/3))*COS(('OddsRatio_working_3-way'!Y97+4*PI())/3)</f>
        <v>-0.17371645780167788</v>
      </c>
      <c r="AI97" s="11">
        <f>'OddsRatio_working_3-way'!U97/(3*'OddsRatio_working_3-way'!X97^(1/3))*SIN(('OddsRatio_working_3-way'!Y97)/3)</f>
        <v>-0.10231848708533596</v>
      </c>
      <c r="AJ97" s="11">
        <f>'OddsRatio_working_3-way'!U97/(3*'OddsRatio_working_3-way'!X97^(1/3))*SIN(('OddsRatio_working_3-way'!Y97+2*PI())/3)</f>
        <v>-0.40320421810873708</v>
      </c>
      <c r="AK97" s="11">
        <f>'OddsRatio_working_3-way'!U97/(3*'OddsRatio_working_3-way'!X97^(1/3))*SIN(('OddsRatio_working_3-way'!Y97+4*PI())/3)</f>
        <v>0.50552270519407305</v>
      </c>
      <c r="AL97" s="11">
        <f>'OddsRatio_working_3-way'!Z97+'OddsRatio_working_3-way'!AF97</f>
        <v>1.0493074675774756</v>
      </c>
      <c r="AM97" s="11">
        <f>'OddsRatio_working_3-way'!AA97+'OddsRatio_working_3-way'!AG97</f>
        <v>-0.70187455197411963</v>
      </c>
      <c r="AN97" s="11">
        <f>'OddsRatio_working_3-way'!AB97+'OddsRatio_working_3-way'!AH97</f>
        <v>-0.34743291560335576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1.0493074675774756</v>
      </c>
      <c r="AS97" s="11">
        <f>IF(('OddsRatio_working_3-way'!X97=0),IF(Q97&gt;0,-Q97^(1/3),(-Q97)^(1/3)),'OddsRatio_working_3-way'!AM97-'OddsRatio_working_3-way'!R97/3)</f>
        <v>-0.70187455197411963</v>
      </c>
      <c r="AT97" s="11">
        <f>IF(('OddsRatio_working_3-way'!X97=0),IF(Q97&gt;0,-Q97^(1/3),(-Q97)^(1/3)),'OddsRatio_working_3-way'!AN97-'OddsRatio_working_3-way'!R97/3)</f>
        <v>-0.34743291560335576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2.41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3.35</v>
      </c>
      <c r="D98" s="9">
        <f t="shared" si="26"/>
        <v>0.40476128697709385</v>
      </c>
      <c r="E98" s="9">
        <f t="shared" si="27"/>
        <v>0.30546651346780818</v>
      </c>
      <c r="F98" s="9">
        <f t="shared" si="28"/>
        <v>0.28977219955509814</v>
      </c>
      <c r="G98" s="9">
        <f t="shared" si="29"/>
        <v>1.0429730539990425</v>
      </c>
      <c r="H98" s="9">
        <f t="shared" si="30"/>
        <v>2.4705920061386495</v>
      </c>
      <c r="I98" s="9">
        <f t="shared" si="31"/>
        <v>3.2736812577179126</v>
      </c>
      <c r="J98" s="9">
        <f t="shared" si="32"/>
        <v>3.4509866768977506</v>
      </c>
      <c r="K98" s="11">
        <f t="shared" si="33"/>
        <v>0.41493775933609955</v>
      </c>
      <c r="L98" s="11">
        <f t="shared" si="34"/>
        <v>0.31446540880503143</v>
      </c>
      <c r="M98" s="11">
        <f t="shared" si="35"/>
        <v>0.29850746268656714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-0.28135491025262016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0.23136490100970911</v>
      </c>
      <c r="Q98" s="11">
        <f>2*'OddsRatio_working_3-way'!K98*'OddsRatio_working_3-way'!L98*'OddsRatio_working_3-way'!M98</f>
        <v>7.7900640070609123E-2</v>
      </c>
      <c r="R98" s="11">
        <f t="shared" si="36"/>
        <v>0</v>
      </c>
      <c r="S98" s="11">
        <f t="shared" si="37"/>
        <v>-0.82232402058301912</v>
      </c>
      <c r="T98" s="11">
        <f t="shared" si="38"/>
        <v>-0.2768767746070771</v>
      </c>
      <c r="U98" s="11">
        <f>'OddsRatio_working_3-way'!S98-'OddsRatio_working_3-way'!R98^2/3</f>
        <v>-0.82232402058301912</v>
      </c>
      <c r="V98" s="11">
        <f>'OddsRatio_working_3-way'!S98*'OddsRatio_working_3-way'!R98/3-2*'OddsRatio_working_3-way'!R98^3/27-'OddsRatio_working_3-way'!T98</f>
        <v>0.2768767746070771</v>
      </c>
      <c r="W98" s="11">
        <f>'OddsRatio_working_3-way'!V98^2+4*'OddsRatio_working_3-way'!U98^3/27</f>
        <v>-5.7198907214895262E-3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0.1435101381769836</v>
      </c>
      <c r="Y98" s="11">
        <f>IF('OddsRatio_working_3-way'!W98&gt;=0,IF('OddsRatio_working_3-way'!V98+SQRT('OddsRatio_working_3-way'!W98)&gt;0,0,PI()),ACOS('OddsRatio_working_3-way'!V98/(2*'OddsRatio_working_3-way'!X98)))</f>
        <v>0.26664905851303278</v>
      </c>
      <c r="Z98" s="11">
        <f>'OddsRatio_working_3-way'!X98^(1/3)*COS('OddsRatio_working_3-way'!Y98/3)</f>
        <v>0.52148652699952136</v>
      </c>
      <c r="AA98" s="11">
        <f>'OddsRatio_working_3-way'!X98^(1/3)*COS(('OddsRatio_working_3-way'!Y98+2*PI())/3)</f>
        <v>-0.30099070769486369</v>
      </c>
      <c r="AB98" s="11">
        <f>'OddsRatio_working_3-way'!X98^(1/3)*COS(('OddsRatio_working_3-way'!Y98+4*PI())/3)</f>
        <v>-0.220495819304658</v>
      </c>
      <c r="AC98" s="11">
        <f>'OddsRatio_working_3-way'!X98^(1/3)*SIN('OddsRatio_working_3-way'!Y98/3)</f>
        <v>4.6473745480474352E-2</v>
      </c>
      <c r="AD98" s="11">
        <f>'OddsRatio_working_3-way'!X98^(1/3)*SIN(('OddsRatio_working_3-way'!Y98+2*PI())/3)</f>
        <v>0.42838370737266795</v>
      </c>
      <c r="AE98" s="11">
        <f>'OddsRatio_working_3-way'!X98^(1/3)*SIN(('OddsRatio_working_3-way'!Y98+4*PI())/3)</f>
        <v>-0.47485745285314213</v>
      </c>
      <c r="AF98" s="11">
        <f>-'OddsRatio_working_3-way'!U98/(3*'OddsRatio_working_3-way'!X98^(1/3))*COS(('OddsRatio_working_3-way'!Y98)/3)</f>
        <v>0.52148652699952114</v>
      </c>
      <c r="AG98" s="11">
        <f>-'OddsRatio_working_3-way'!U98/(3*'OddsRatio_working_3-way'!X98^(1/3))*COS(('OddsRatio_working_3-way'!Y98+2*PI())/3)</f>
        <v>-0.30099070769486352</v>
      </c>
      <c r="AH98" s="11">
        <f>-'OddsRatio_working_3-way'!U98/(3*'OddsRatio_working_3-way'!X98^(1/3))*COS(('OddsRatio_working_3-way'!Y98+4*PI())/3)</f>
        <v>-0.22049581930465792</v>
      </c>
      <c r="AI98" s="11">
        <f>'OddsRatio_working_3-way'!U98/(3*'OddsRatio_working_3-way'!X98^(1/3))*SIN(('OddsRatio_working_3-way'!Y98)/3)</f>
        <v>-4.6473745480474331E-2</v>
      </c>
      <c r="AJ98" s="11">
        <f>'OddsRatio_working_3-way'!U98/(3*'OddsRatio_working_3-way'!X98^(1/3))*SIN(('OddsRatio_working_3-way'!Y98+2*PI())/3)</f>
        <v>-0.42838370737266773</v>
      </c>
      <c r="AK98" s="11">
        <f>'OddsRatio_working_3-way'!U98/(3*'OddsRatio_working_3-way'!X98^(1/3))*SIN(('OddsRatio_working_3-way'!Y98+4*PI())/3)</f>
        <v>0.4748574528531419</v>
      </c>
      <c r="AL98" s="11">
        <f>'OddsRatio_working_3-way'!Z98+'OddsRatio_working_3-way'!AF98</f>
        <v>1.0429730539990425</v>
      </c>
      <c r="AM98" s="11">
        <f>'OddsRatio_working_3-way'!AA98+'OddsRatio_working_3-way'!AG98</f>
        <v>-0.60198141538972716</v>
      </c>
      <c r="AN98" s="11">
        <f>'OddsRatio_working_3-way'!AB98+'OddsRatio_working_3-way'!AH98</f>
        <v>-0.44099163860931589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1.0429730539990425</v>
      </c>
      <c r="AS98" s="11">
        <f>IF(('OddsRatio_working_3-way'!X98=0),IF(Q98&gt;0,-Q98^(1/3),(-Q98)^(1/3)),'OddsRatio_working_3-way'!AM98-'OddsRatio_working_3-way'!R98/3)</f>
        <v>-0.60198141538972716</v>
      </c>
      <c r="AT98" s="11">
        <f>IF(('OddsRatio_working_3-way'!X98=0),IF(Q98&gt;0,-Q98^(1/3),(-Q98)^(1/3)),'OddsRatio_working_3-way'!AN98-'OddsRatio_working_3-way'!R98/3)</f>
        <v>-0.44099163860931589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1.17</v>
      </c>
      <c r="B99" s="4">
        <f>IF('True_Odds_Calculator_3-way'!B100="","",'True_Odds_Calculator_3-way'!B100)</f>
        <v>7.7</v>
      </c>
      <c r="C99" s="4">
        <f>IF('True_Odds_Calculator_3-way'!C100="","",'True_Odds_Calculator_3-way'!C100)</f>
        <v>18.57</v>
      </c>
      <c r="D99" s="9">
        <f t="shared" si="26"/>
        <v>0.83719061179958709</v>
      </c>
      <c r="E99" s="9">
        <f t="shared" si="27"/>
        <v>0.11541413930278945</v>
      </c>
      <c r="F99" s="9">
        <f t="shared" si="28"/>
        <v>4.7395248897623449E-2</v>
      </c>
      <c r="G99" s="9">
        <f t="shared" si="29"/>
        <v>1.1439477103944209</v>
      </c>
      <c r="H99" s="9">
        <f t="shared" si="30"/>
        <v>1.1944711107670511</v>
      </c>
      <c r="I99" s="9">
        <f t="shared" si="31"/>
        <v>8.6644496596426208</v>
      </c>
      <c r="J99" s="9">
        <f t="shared" si="32"/>
        <v>21.099161271629978</v>
      </c>
      <c r="K99" s="11">
        <f t="shared" si="33"/>
        <v>0.85470085470085477</v>
      </c>
      <c r="L99" s="11">
        <f t="shared" si="34"/>
        <v>0.12987012987012986</v>
      </c>
      <c r="M99" s="11">
        <f t="shared" si="35"/>
        <v>5.3850296176628967E-2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-0.1196208805255653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0.1460873835671897</v>
      </c>
      <c r="Q99" s="11">
        <f>2*'OddsRatio_working_3-way'!K99*'OddsRatio_working_3-way'!L99*'OddsRatio_working_3-way'!M99</f>
        <v>1.1954777705989336E-2</v>
      </c>
      <c r="R99" s="11">
        <f t="shared" si="36"/>
        <v>0</v>
      </c>
      <c r="S99" s="11">
        <f t="shared" si="37"/>
        <v>-1.2212532036659602</v>
      </c>
      <c r="T99" s="11">
        <f t="shared" si="38"/>
        <v>-9.9938887370373181E-2</v>
      </c>
      <c r="U99" s="11">
        <f>'OddsRatio_working_3-way'!S99-'OddsRatio_working_3-way'!R99^2/3</f>
        <v>-1.2212532036659602</v>
      </c>
      <c r="V99" s="11">
        <f>'OddsRatio_working_3-way'!S99*'OddsRatio_working_3-way'!R99/3-2*'OddsRatio_working_3-way'!R99^3/27-'OddsRatio_working_3-way'!T99</f>
        <v>9.9938887370373181E-2</v>
      </c>
      <c r="W99" s="11">
        <f>'OddsRatio_working_3-way'!V99^2+4*'OddsRatio_working_3-way'!U99^3/27</f>
        <v>-0.25985659732132504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0.25973273692882515</v>
      </c>
      <c r="Y99" s="11">
        <f>IF('OddsRatio_working_3-way'!W99&gt;=0,IF('OddsRatio_working_3-way'!V99+SQRT('OddsRatio_working_3-way'!W99)&gt;0,0,PI()),ACOS('OddsRatio_working_3-way'!V99/(2*'OddsRatio_working_3-way'!X99)))</f>
        <v>1.3772013694971157</v>
      </c>
      <c r="Z99" s="11">
        <f>'OddsRatio_working_3-way'!X99^(1/3)*COS('OddsRatio_working_3-way'!Y99/3)</f>
        <v>0.57197385519721045</v>
      </c>
      <c r="AA99" s="11">
        <f>'OddsRatio_working_3-way'!X99^(1/3)*COS(('OddsRatio_working_3-way'!Y99+2*PI())/3)</f>
        <v>-0.53082918833931236</v>
      </c>
      <c r="AB99" s="11">
        <f>'OddsRatio_working_3-way'!X99^(1/3)*COS(('OddsRatio_working_3-way'!Y99+4*PI())/3)</f>
        <v>-4.1144666857898325E-2</v>
      </c>
      <c r="AC99" s="11">
        <f>'OddsRatio_working_3-way'!X99^(1/3)*SIN('OddsRatio_working_3-way'!Y99/3)</f>
        <v>0.28271949029528765</v>
      </c>
      <c r="AD99" s="11">
        <f>'OddsRatio_working_3-way'!X99^(1/3)*SIN(('OddsRatio_working_3-way'!Y99+2*PI())/3)</f>
        <v>0.35398414375366249</v>
      </c>
      <c r="AE99" s="11">
        <f>'OddsRatio_working_3-way'!X99^(1/3)*SIN(('OddsRatio_working_3-way'!Y99+4*PI())/3)</f>
        <v>-0.63670363404895003</v>
      </c>
      <c r="AF99" s="11">
        <f>-'OddsRatio_working_3-way'!U99/(3*'OddsRatio_working_3-way'!X99^(1/3))*COS(('OddsRatio_working_3-way'!Y99)/3)</f>
        <v>0.57197385519721045</v>
      </c>
      <c r="AG99" s="11">
        <f>-'OddsRatio_working_3-way'!U99/(3*'OddsRatio_working_3-way'!X99^(1/3))*COS(('OddsRatio_working_3-way'!Y99+2*PI())/3)</f>
        <v>-0.53082918833931236</v>
      </c>
      <c r="AH99" s="11">
        <f>-'OddsRatio_working_3-way'!U99/(3*'OddsRatio_working_3-way'!X99^(1/3))*COS(('OddsRatio_working_3-way'!Y99+4*PI())/3)</f>
        <v>-4.1144666857898325E-2</v>
      </c>
      <c r="AI99" s="11">
        <f>'OddsRatio_working_3-way'!U99/(3*'OddsRatio_working_3-way'!X99^(1/3))*SIN(('OddsRatio_working_3-way'!Y99)/3)</f>
        <v>-0.28271949029528765</v>
      </c>
      <c r="AJ99" s="11">
        <f>'OddsRatio_working_3-way'!U99/(3*'OddsRatio_working_3-way'!X99^(1/3))*SIN(('OddsRatio_working_3-way'!Y99+2*PI())/3)</f>
        <v>-0.35398414375366249</v>
      </c>
      <c r="AK99" s="11">
        <f>'OddsRatio_working_3-way'!U99/(3*'OddsRatio_working_3-way'!X99^(1/3))*SIN(('OddsRatio_working_3-way'!Y99+4*PI())/3)</f>
        <v>0.63670363404895003</v>
      </c>
      <c r="AL99" s="11">
        <f>'OddsRatio_working_3-way'!Z99+'OddsRatio_working_3-way'!AF99</f>
        <v>1.1439477103944209</v>
      </c>
      <c r="AM99" s="11">
        <f>'OddsRatio_working_3-way'!AA99+'OddsRatio_working_3-way'!AG99</f>
        <v>-1.0616583766786247</v>
      </c>
      <c r="AN99" s="11">
        <f>'OddsRatio_working_3-way'!AB99+'OddsRatio_working_3-way'!AH99</f>
        <v>-8.228933371579665E-2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1.1439477103944209</v>
      </c>
      <c r="AS99" s="11">
        <f>IF(('OddsRatio_working_3-way'!X99=0),IF(Q99&gt;0,-Q99^(1/3),(-Q99)^(1/3)),'OddsRatio_working_3-way'!AM99-'OddsRatio_working_3-way'!R99/3)</f>
        <v>-1.0616583766786247</v>
      </c>
      <c r="AT99" s="11">
        <f>IF(('OddsRatio_working_3-way'!X99=0),IF(Q99&gt;0,-Q99^(1/3),(-Q99)^(1/3)),'OddsRatio_working_3-way'!AN99-'OddsRatio_working_3-way'!R99/3)</f>
        <v>-8.228933371579665E-2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2.3199999999999998</v>
      </c>
      <c r="B100" s="4">
        <f>IF('True_Odds_Calculator_3-way'!B101="","",'True_Odds_Calculator_3-way'!B101)</f>
        <v>3.13</v>
      </c>
      <c r="C100" s="4">
        <f>IF('True_Odds_Calculator_3-way'!C101="","",'True_Odds_Calculator_3-way'!C101)</f>
        <v>3.6</v>
      </c>
      <c r="D100" s="9">
        <f t="shared" si="26"/>
        <v>0.42053320833601693</v>
      </c>
      <c r="E100" s="9">
        <f t="shared" si="27"/>
        <v>0.3102233881426843</v>
      </c>
      <c r="F100" s="9">
        <f t="shared" si="28"/>
        <v>0.26924340352129877</v>
      </c>
      <c r="G100" s="9">
        <f t="shared" si="29"/>
        <v>1.0438890080092587</v>
      </c>
      <c r="H100" s="9">
        <f t="shared" si="30"/>
        <v>2.3779334905722216</v>
      </c>
      <c r="I100" s="9">
        <f t="shared" si="31"/>
        <v>3.2234835870597207</v>
      </c>
      <c r="J100" s="9">
        <f t="shared" si="32"/>
        <v>3.7141114208240724</v>
      </c>
      <c r="K100" s="11">
        <f t="shared" si="33"/>
        <v>0.43103448275862072</v>
      </c>
      <c r="L100" s="11">
        <f t="shared" si="34"/>
        <v>0.31948881789137379</v>
      </c>
      <c r="M100" s="11">
        <f t="shared" si="35"/>
        <v>0.27777777777777779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-0.27963534207337237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0.23143047751949375</v>
      </c>
      <c r="Q100" s="11">
        <f>2*'OddsRatio_working_3-way'!K100*'OddsRatio_working_3-way'!L100*'OddsRatio_working_3-way'!M100</f>
        <v>7.6505942981650824E-2</v>
      </c>
      <c r="R100" s="11">
        <f t="shared" si="36"/>
        <v>0</v>
      </c>
      <c r="S100" s="11">
        <f t="shared" si="37"/>
        <v>-0.82761526423498233</v>
      </c>
      <c r="T100" s="11">
        <f t="shared" si="38"/>
        <v>-0.27359182288759748</v>
      </c>
      <c r="U100" s="11">
        <f>'OddsRatio_working_3-way'!S100-'OddsRatio_working_3-way'!R100^2/3</f>
        <v>-0.82761526423498233</v>
      </c>
      <c r="V100" s="11">
        <f>'OddsRatio_working_3-way'!S100*'OddsRatio_working_3-way'!R100/3-2*'OddsRatio_working_3-way'!R100^3/27-'OddsRatio_working_3-way'!T100</f>
        <v>0.27359182288759748</v>
      </c>
      <c r="W100" s="11">
        <f>'OddsRatio_working_3-way'!V100^2+4*'OddsRatio_working_3-way'!U100^3/27</f>
        <v>-9.1286423860127003E-3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0.14489748784655587</v>
      </c>
      <c r="Y100" s="11">
        <f>IF('OddsRatio_working_3-way'!W100&gt;=0,IF('OddsRatio_working_3-way'!V100+SQRT('OddsRatio_working_3-way'!W100)&gt;0,0,PI()),ACOS('OddsRatio_working_3-way'!V100/(2*'OddsRatio_working_3-way'!X100)))</f>
        <v>0.33598040073152902</v>
      </c>
      <c r="Z100" s="11">
        <f>'OddsRatio_working_3-way'!X100^(1/3)*COS('OddsRatio_working_3-way'!Y100/3)</f>
        <v>0.52194450400462933</v>
      </c>
      <c r="AA100" s="11">
        <f>'OddsRatio_working_3-way'!X100^(1/3)*COS(('OddsRatio_working_3-way'!Y100+2*PI())/3)</f>
        <v>-0.31180793940070395</v>
      </c>
      <c r="AB100" s="11">
        <f>'OddsRatio_working_3-way'!X100^(1/3)*COS(('OddsRatio_working_3-way'!Y100+4*PI())/3)</f>
        <v>-0.2101365646039253</v>
      </c>
      <c r="AC100" s="11">
        <f>'OddsRatio_working_3-way'!X100^(1/3)*SIN('OddsRatio_working_3-way'!Y100/3)</f>
        <v>5.8699995607799461E-2</v>
      </c>
      <c r="AD100" s="11">
        <f>'OddsRatio_working_3-way'!X100^(1/3)*SIN(('OddsRatio_working_3-way'!Y100+2*PI())/3)</f>
        <v>0.42266720202977798</v>
      </c>
      <c r="AE100" s="11">
        <f>'OddsRatio_working_3-way'!X100^(1/3)*SIN(('OddsRatio_working_3-way'!Y100+4*PI())/3)</f>
        <v>-0.48136719763757746</v>
      </c>
      <c r="AF100" s="11">
        <f>-'OddsRatio_working_3-way'!U100/(3*'OddsRatio_working_3-way'!X100^(1/3))*COS(('OddsRatio_working_3-way'!Y100)/3)</f>
        <v>0.52194450400462922</v>
      </c>
      <c r="AG100" s="11">
        <f>-'OddsRatio_working_3-way'!U100/(3*'OddsRatio_working_3-way'!X100^(1/3))*COS(('OddsRatio_working_3-way'!Y100+2*PI())/3)</f>
        <v>-0.31180793940070389</v>
      </c>
      <c r="AH100" s="11">
        <f>-'OddsRatio_working_3-way'!U100/(3*'OddsRatio_working_3-way'!X100^(1/3))*COS(('OddsRatio_working_3-way'!Y100+4*PI())/3)</f>
        <v>-0.21013656460392524</v>
      </c>
      <c r="AI100" s="11">
        <f>'OddsRatio_working_3-way'!U100/(3*'OddsRatio_working_3-way'!X100^(1/3))*SIN(('OddsRatio_working_3-way'!Y100)/3)</f>
        <v>-5.8699995607799448E-2</v>
      </c>
      <c r="AJ100" s="11">
        <f>'OddsRatio_working_3-way'!U100/(3*'OddsRatio_working_3-way'!X100^(1/3))*SIN(('OddsRatio_working_3-way'!Y100+2*PI())/3)</f>
        <v>-0.42266720202977787</v>
      </c>
      <c r="AK100" s="11">
        <f>'OddsRatio_working_3-way'!U100/(3*'OddsRatio_working_3-way'!X100^(1/3))*SIN(('OddsRatio_working_3-way'!Y100+4*PI())/3)</f>
        <v>0.48136719763757735</v>
      </c>
      <c r="AL100" s="11">
        <f>'OddsRatio_working_3-way'!Z100+'OddsRatio_working_3-way'!AF100</f>
        <v>1.0438890080092587</v>
      </c>
      <c r="AM100" s="11">
        <f>'OddsRatio_working_3-way'!AA100+'OddsRatio_working_3-way'!AG100</f>
        <v>-0.6236158788014079</v>
      </c>
      <c r="AN100" s="11">
        <f>'OddsRatio_working_3-way'!AB100+'OddsRatio_working_3-way'!AH100</f>
        <v>-0.42027312920785054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1.0438890080092587</v>
      </c>
      <c r="AS100" s="11">
        <f>IF(('OddsRatio_working_3-way'!X100=0),IF(Q100&gt;0,-Q100^(1/3),(-Q100)^(1/3)),'OddsRatio_working_3-way'!AM100-'OddsRatio_working_3-way'!R100/3)</f>
        <v>-0.6236158788014079</v>
      </c>
      <c r="AT100" s="11">
        <f>IF(('OddsRatio_working_3-way'!X100=0),IF(Q100&gt;0,-Q100^(1/3),(-Q100)^(1/3)),'OddsRatio_working_3-way'!AN100-'OddsRatio_working_3-way'!R100/3)</f>
        <v>-0.42027312920785054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10.81</v>
      </c>
      <c r="B101" s="4">
        <f>IF('True_Odds_Calculator_3-way'!B102="","",'True_Odds_Calculator_3-way'!B102)</f>
        <v>5.22</v>
      </c>
      <c r="C101" s="4">
        <f>IF('True_Odds_Calculator_3-way'!C102="","",'True_Odds_Calculator_3-way'!C102)</f>
        <v>1.34</v>
      </c>
      <c r="D101" s="9">
        <f t="shared" si="26"/>
        <v>8.6693508959163584E-2</v>
      </c>
      <c r="E101" s="9">
        <f t="shared" si="27"/>
        <v>0.18077207441002371</v>
      </c>
      <c r="F101" s="9">
        <f t="shared" si="28"/>
        <v>0.73253441663081276</v>
      </c>
      <c r="G101" s="9">
        <f t="shared" si="29"/>
        <v>1.0738928610559428</v>
      </c>
      <c r="H101" s="9">
        <f t="shared" si="30"/>
        <v>11.534888966958802</v>
      </c>
      <c r="I101" s="9">
        <f t="shared" si="31"/>
        <v>5.5318278736560789</v>
      </c>
      <c r="J101" s="9">
        <f t="shared" si="32"/>
        <v>1.3651235727590205</v>
      </c>
      <c r="K101" s="11">
        <f t="shared" si="33"/>
        <v>9.2506938020351523E-2</v>
      </c>
      <c r="L101" s="11">
        <f t="shared" si="34"/>
        <v>0.19157088122605365</v>
      </c>
      <c r="M101" s="11">
        <f t="shared" si="35"/>
        <v>0.74626865671641784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-0.18614843102424661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0.19004470454515515</v>
      </c>
      <c r="Q101" s="11">
        <f>2*'OddsRatio_working_3-way'!K101*'OddsRatio_working_3-way'!L101*'OddsRatio_working_3-way'!M101</f>
        <v>2.6450202441914428E-2</v>
      </c>
      <c r="R101" s="11">
        <f t="shared" si="36"/>
        <v>0</v>
      </c>
      <c r="S101" s="11">
        <f t="shared" si="37"/>
        <v>-1.0209310038202848</v>
      </c>
      <c r="T101" s="11">
        <f t="shared" si="38"/>
        <v>-0.14209199774812595</v>
      </c>
      <c r="U101" s="11">
        <f>'OddsRatio_working_3-way'!S101-'OddsRatio_working_3-way'!R101^2/3</f>
        <v>-1.0209310038202848</v>
      </c>
      <c r="V101" s="11">
        <f>'OddsRatio_working_3-way'!S101*'OddsRatio_working_3-way'!R101/3-2*'OddsRatio_working_3-way'!R101^3/27-'OddsRatio_working_3-way'!T101</f>
        <v>0.14209199774812595</v>
      </c>
      <c r="W101" s="11">
        <f>'OddsRatio_working_3-way'!V101^2+4*'OddsRatio_working_3-way'!U101^3/27</f>
        <v>-0.1374567533968746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0.19852385827711491</v>
      </c>
      <c r="Y101" s="11">
        <f>IF('OddsRatio_working_3-way'!W101&gt;=0,IF('OddsRatio_working_3-way'!V101+SQRT('OddsRatio_working_3-way'!W101)&gt;0,0,PI()),ACOS('OddsRatio_working_3-way'!V101/(2*'OddsRatio_working_3-way'!X101)))</f>
        <v>1.2048090721009932</v>
      </c>
      <c r="Z101" s="11">
        <f>'OddsRatio_working_3-way'!X101^(1/3)*COS('OddsRatio_working_3-way'!Y101/3)</f>
        <v>0.53694643052797142</v>
      </c>
      <c r="AA101" s="11">
        <f>'OddsRatio_working_3-way'!X101^(1/3)*COS(('OddsRatio_working_3-way'!Y101+2*PI())/3)</f>
        <v>-0.46595523726225269</v>
      </c>
      <c r="AB101" s="11">
        <f>'OddsRatio_working_3-way'!X101^(1/3)*COS(('OddsRatio_working_3-way'!Y101+4*PI())/3)</f>
        <v>-7.0991193265718872E-2</v>
      </c>
      <c r="AC101" s="11">
        <f>'OddsRatio_working_3-way'!X101^(1/3)*SIN('OddsRatio_working_3-way'!Y101/3)</f>
        <v>0.2280325971216221</v>
      </c>
      <c r="AD101" s="11">
        <f>'OddsRatio_working_3-way'!X101^(1/3)*SIN(('OddsRatio_working_3-way'!Y101+2*PI())/3)</f>
        <v>0.35099295074778847</v>
      </c>
      <c r="AE101" s="11">
        <f>'OddsRatio_working_3-way'!X101^(1/3)*SIN(('OddsRatio_working_3-way'!Y101+4*PI())/3)</f>
        <v>-0.57902554786941052</v>
      </c>
      <c r="AF101" s="11">
        <f>-'OddsRatio_working_3-way'!U101/(3*'OddsRatio_working_3-way'!X101^(1/3))*COS(('OddsRatio_working_3-way'!Y101)/3)</f>
        <v>0.53694643052797131</v>
      </c>
      <c r="AG101" s="11">
        <f>-'OddsRatio_working_3-way'!U101/(3*'OddsRatio_working_3-way'!X101^(1/3))*COS(('OddsRatio_working_3-way'!Y101+2*PI())/3)</f>
        <v>-0.46595523726225263</v>
      </c>
      <c r="AH101" s="11">
        <f>-'OddsRatio_working_3-way'!U101/(3*'OddsRatio_working_3-way'!X101^(1/3))*COS(('OddsRatio_working_3-way'!Y101+4*PI())/3)</f>
        <v>-7.0991193265718858E-2</v>
      </c>
      <c r="AI101" s="11">
        <f>'OddsRatio_working_3-way'!U101/(3*'OddsRatio_working_3-way'!X101^(1/3))*SIN(('OddsRatio_working_3-way'!Y101)/3)</f>
        <v>-0.22803259712162205</v>
      </c>
      <c r="AJ101" s="11">
        <f>'OddsRatio_working_3-way'!U101/(3*'OddsRatio_working_3-way'!X101^(1/3))*SIN(('OddsRatio_working_3-way'!Y101+2*PI())/3)</f>
        <v>-0.35099295074778841</v>
      </c>
      <c r="AK101" s="11">
        <f>'OddsRatio_working_3-way'!U101/(3*'OddsRatio_working_3-way'!X101^(1/3))*SIN(('OddsRatio_working_3-way'!Y101+4*PI())/3)</f>
        <v>0.57902554786941041</v>
      </c>
      <c r="AL101" s="11">
        <f>'OddsRatio_working_3-way'!Z101+'OddsRatio_working_3-way'!AF101</f>
        <v>1.0738928610559428</v>
      </c>
      <c r="AM101" s="11">
        <f>'OddsRatio_working_3-way'!AA101+'OddsRatio_working_3-way'!AG101</f>
        <v>-0.93191047452450526</v>
      </c>
      <c r="AN101" s="11">
        <f>'OddsRatio_working_3-way'!AB101+'OddsRatio_working_3-way'!AH101</f>
        <v>-0.14198238653143774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1.0738928610559428</v>
      </c>
      <c r="AS101" s="11">
        <f>IF(('OddsRatio_working_3-way'!X101=0),IF(Q101&gt;0,-Q101^(1/3),(-Q101)^(1/3)),'OddsRatio_working_3-way'!AM101-'OddsRatio_working_3-way'!R101/3)</f>
        <v>-0.93191047452450526</v>
      </c>
      <c r="AT101" s="11">
        <f>IF(('OddsRatio_working_3-way'!X101=0),IF(Q101&gt;0,-Q101^(1/3),(-Q101)^(1/3)),'OddsRatio_working_3-way'!AN101-'OddsRatio_working_3-way'!R101/3)</f>
        <v>-0.14198238653143774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1.81</v>
      </c>
      <c r="B102" s="4">
        <f>IF('True_Odds_Calculator_3-way'!B103="","",'True_Odds_Calculator_3-way'!B103)</f>
        <v>3.7</v>
      </c>
      <c r="C102" s="4">
        <f>IF('True_Odds_Calculator_3-way'!C103="","",'True_Odds_Calculator_3-way'!C103)</f>
        <v>4.82</v>
      </c>
      <c r="D102" s="9">
        <f t="shared" si="26"/>
        <v>0.54010026608299866</v>
      </c>
      <c r="E102" s="9">
        <f t="shared" si="27"/>
        <v>0.26052791849618828</v>
      </c>
      <c r="F102" s="9">
        <f t="shared" si="28"/>
        <v>0.19937181542081309</v>
      </c>
      <c r="G102" s="9">
        <f t="shared" si="29"/>
        <v>1.0512445279799159</v>
      </c>
      <c r="H102" s="9">
        <f t="shared" si="30"/>
        <v>1.8515080676637314</v>
      </c>
      <c r="I102" s="9">
        <f t="shared" si="31"/>
        <v>3.8383602255457729</v>
      </c>
      <c r="J102" s="9">
        <f t="shared" si="32"/>
        <v>5.0157540968832786</v>
      </c>
      <c r="K102" s="11">
        <f t="shared" si="33"/>
        <v>0.5524861878453039</v>
      </c>
      <c r="L102" s="11">
        <f t="shared" si="34"/>
        <v>0.27027027027027023</v>
      </c>
      <c r="M102" s="11">
        <f t="shared" si="35"/>
        <v>0.20746887966804978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-0.25881223834044709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0.22707882454334849</v>
      </c>
      <c r="Q102" s="11">
        <f>2*'OddsRatio_working_3-way'!K102*'OddsRatio_working_3-way'!L102*'OddsRatio_working_3-way'!M102</f>
        <v>6.1958751580722636E-2</v>
      </c>
      <c r="R102" s="11">
        <f t="shared" si="36"/>
        <v>0</v>
      </c>
      <c r="S102" s="11">
        <f t="shared" si="37"/>
        <v>-0.87738827962472243</v>
      </c>
      <c r="T102" s="11">
        <f t="shared" si="38"/>
        <v>-0.2393965292291193</v>
      </c>
      <c r="U102" s="11">
        <f>'OddsRatio_working_3-way'!S102-'OddsRatio_working_3-way'!R102^2/3</f>
        <v>-0.87738827962472243</v>
      </c>
      <c r="V102" s="11">
        <f>'OddsRatio_working_3-way'!S102*'OddsRatio_working_3-way'!R102/3-2*'OddsRatio_working_3-way'!R102^3/27-'OddsRatio_working_3-way'!T102</f>
        <v>0.2393965292291193</v>
      </c>
      <c r="W102" s="11">
        <f>'OddsRatio_working_3-way'!V102^2+4*'OddsRatio_working_3-way'!U102^3/27</f>
        <v>-4.2751885655177957E-2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0.15816335215697608</v>
      </c>
      <c r="Y102" s="11">
        <f>IF('OddsRatio_working_3-way'!W102&gt;=0,IF('OddsRatio_working_3-way'!V102+SQRT('OddsRatio_working_3-way'!W102)&gt;0,0,PI()),ACOS('OddsRatio_working_3-way'!V102/(2*'OddsRatio_working_3-way'!X102)))</f>
        <v>0.71239047932331723</v>
      </c>
      <c r="Z102" s="11">
        <f>'OddsRatio_working_3-way'!X102^(1/3)*COS('OddsRatio_working_3-way'!Y102/3)</f>
        <v>0.52562226398995793</v>
      </c>
      <c r="AA102" s="11">
        <f>'OddsRatio_working_3-way'!X102^(1/3)*COS(('OddsRatio_working_3-way'!Y102+2*PI())/3)</f>
        <v>-0.37298370845906009</v>
      </c>
      <c r="AB102" s="11">
        <f>'OddsRatio_working_3-way'!X102^(1/3)*COS(('OddsRatio_working_3-way'!Y102+4*PI())/3)</f>
        <v>-0.1526385555308975</v>
      </c>
      <c r="AC102" s="11">
        <f>'OddsRatio_working_3-way'!X102^(1/3)*SIN('OddsRatio_working_3-way'!Y102/3)</f>
        <v>0.12721633335770388</v>
      </c>
      <c r="AD102" s="11">
        <f>'OddsRatio_working_3-way'!X102^(1/3)*SIN(('OddsRatio_working_3-way'!Y102+2*PI())/3)</f>
        <v>0.39159406673114228</v>
      </c>
      <c r="AE102" s="11">
        <f>'OddsRatio_working_3-way'!X102^(1/3)*SIN(('OddsRatio_working_3-way'!Y102+4*PI())/3)</f>
        <v>-0.51881040008884605</v>
      </c>
      <c r="AF102" s="11">
        <f>-'OddsRatio_working_3-way'!U102/(3*'OddsRatio_working_3-way'!X102^(1/3))*COS(('OddsRatio_working_3-way'!Y102)/3)</f>
        <v>0.52562226398995804</v>
      </c>
      <c r="AG102" s="11">
        <f>-'OddsRatio_working_3-way'!U102/(3*'OddsRatio_working_3-way'!X102^(1/3))*COS(('OddsRatio_working_3-way'!Y102+2*PI())/3)</f>
        <v>-0.37298370845906015</v>
      </c>
      <c r="AH102" s="11">
        <f>-'OddsRatio_working_3-way'!U102/(3*'OddsRatio_working_3-way'!X102^(1/3))*COS(('OddsRatio_working_3-way'!Y102+4*PI())/3)</f>
        <v>-0.15263855553089756</v>
      </c>
      <c r="AI102" s="11">
        <f>'OddsRatio_working_3-way'!U102/(3*'OddsRatio_working_3-way'!X102^(1/3))*SIN(('OddsRatio_working_3-way'!Y102)/3)</f>
        <v>-0.12721633335770388</v>
      </c>
      <c r="AJ102" s="11">
        <f>'OddsRatio_working_3-way'!U102/(3*'OddsRatio_working_3-way'!X102^(1/3))*SIN(('OddsRatio_working_3-way'!Y102+2*PI())/3)</f>
        <v>-0.39159406673114233</v>
      </c>
      <c r="AK102" s="11">
        <f>'OddsRatio_working_3-way'!U102/(3*'OddsRatio_working_3-way'!X102^(1/3))*SIN(('OddsRatio_working_3-way'!Y102+4*PI())/3)</f>
        <v>0.51881040008884616</v>
      </c>
      <c r="AL102" s="11">
        <f>'OddsRatio_working_3-way'!Z102+'OddsRatio_working_3-way'!AF102</f>
        <v>1.0512445279799159</v>
      </c>
      <c r="AM102" s="11">
        <f>'OddsRatio_working_3-way'!AA102+'OddsRatio_working_3-way'!AG102</f>
        <v>-0.7459674169181203</v>
      </c>
      <c r="AN102" s="11">
        <f>'OddsRatio_working_3-way'!AB102+'OddsRatio_working_3-way'!AH102</f>
        <v>-0.30527711106179506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1.0512445279799159</v>
      </c>
      <c r="AS102" s="11">
        <f>IF(('OddsRatio_working_3-way'!X102=0),IF(Q102&gt;0,-Q102^(1/3),(-Q102)^(1/3)),'OddsRatio_working_3-way'!AM102-'OddsRatio_working_3-way'!R102/3)</f>
        <v>-0.7459674169181203</v>
      </c>
      <c r="AT102" s="11">
        <f>IF(('OddsRatio_working_3-way'!X102=0),IF(Q102&gt;0,-Q102^(1/3),(-Q102)^(1/3)),'OddsRatio_working_3-way'!AN102-'OddsRatio_working_3-way'!R102/3)</f>
        <v>-0.30527711106179506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1.1399999999999999</v>
      </c>
      <c r="B103" s="4">
        <f>IF('True_Odds_Calculator_3-way'!B104="","",'True_Odds_Calculator_3-way'!B104)</f>
        <v>8.83</v>
      </c>
      <c r="C103" s="4">
        <f>IF('True_Odds_Calculator_3-way'!C104="","",'True_Odds_Calculator_3-way'!C104)</f>
        <v>25.42</v>
      </c>
      <c r="D103" s="9">
        <f t="shared" si="26"/>
        <v>0.86344520954709669</v>
      </c>
      <c r="E103" s="9">
        <f t="shared" si="27"/>
        <v>0.10157271280526055</v>
      </c>
      <c r="F103" s="9">
        <f t="shared" si="28"/>
        <v>3.4982077647642683E-2</v>
      </c>
      <c r="G103" s="9">
        <f t="shared" si="29"/>
        <v>1.1296505552326854</v>
      </c>
      <c r="H103" s="9">
        <f t="shared" si="30"/>
        <v>1.1581510777325761</v>
      </c>
      <c r="I103" s="9">
        <f t="shared" si="31"/>
        <v>9.8451638474719267</v>
      </c>
      <c r="J103" s="9">
        <f t="shared" si="32"/>
        <v>28.586066558782179</v>
      </c>
      <c r="K103" s="11">
        <f t="shared" si="33"/>
        <v>0.87719298245614041</v>
      </c>
      <c r="L103" s="11">
        <f t="shared" si="34"/>
        <v>0.11325028312570781</v>
      </c>
      <c r="M103" s="11">
        <f t="shared" si="35"/>
        <v>3.9339103068450038E-2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-0.10461509558883841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0.12658138606297278</v>
      </c>
      <c r="Q103" s="11">
        <f>2*'OddsRatio_working_3-way'!K103*'OddsRatio_working_3-way'!L103*'OddsRatio_working_3-way'!M103</f>
        <v>7.8160781761638046E-3</v>
      </c>
      <c r="R103" s="11">
        <f t="shared" si="36"/>
        <v>0</v>
      </c>
      <c r="S103" s="11">
        <f t="shared" si="37"/>
        <v>-1.2099724743402902</v>
      </c>
      <c r="T103" s="11">
        <f t="shared" si="38"/>
        <v>-7.4712718390879312E-2</v>
      </c>
      <c r="U103" s="11">
        <f>'OddsRatio_working_3-way'!S103-'OddsRatio_working_3-way'!R103^2/3</f>
        <v>-1.2099724743402902</v>
      </c>
      <c r="V103" s="11">
        <f>'OddsRatio_working_3-way'!S103*'OddsRatio_working_3-way'!R103/3-2*'OddsRatio_working_3-way'!R103^3/27-'OddsRatio_working_3-way'!T103</f>
        <v>7.4712718390879312E-2</v>
      </c>
      <c r="W103" s="11">
        <f>'OddsRatio_working_3-way'!V103^2+4*'OddsRatio_working_3-way'!U103^3/27</f>
        <v>-0.25685358034696348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0.25614232890929917</v>
      </c>
      <c r="Y103" s="11">
        <f>IF('OddsRatio_working_3-way'!W103&gt;=0,IF('OddsRatio_working_3-way'!V103+SQRT('OddsRatio_working_3-way'!W103)&gt;0,0,PI()),ACOS('OddsRatio_working_3-way'!V103/(2*'OddsRatio_working_3-way'!X103)))</f>
        <v>1.4244321115402887</v>
      </c>
      <c r="Z103" s="11">
        <f>'OddsRatio_working_3-way'!X103^(1/3)*COS('OddsRatio_working_3-way'!Y103/3)</f>
        <v>0.56482527761634271</v>
      </c>
      <c r="AA103" s="11">
        <f>'OddsRatio_working_3-way'!X103^(1/3)*COS(('OddsRatio_working_3-way'!Y103+2*PI())/3)</f>
        <v>-0.5338533334247918</v>
      </c>
      <c r="AB103" s="11">
        <f>'OddsRatio_working_3-way'!X103^(1/3)*COS(('OddsRatio_working_3-way'!Y103+4*PI())/3)</f>
        <v>-3.0971944191550544E-2</v>
      </c>
      <c r="AC103" s="11">
        <f>'OddsRatio_working_3-way'!X103^(1/3)*SIN('OddsRatio_working_3-way'!Y103/3)</f>
        <v>0.29033870544426477</v>
      </c>
      <c r="AD103" s="11">
        <f>'OddsRatio_working_3-way'!X103^(1/3)*SIN(('OddsRatio_working_3-way'!Y103+2*PI())/3)</f>
        <v>0.34398368639321858</v>
      </c>
      <c r="AE103" s="11">
        <f>'OddsRatio_working_3-way'!X103^(1/3)*SIN(('OddsRatio_working_3-way'!Y103+4*PI())/3)</f>
        <v>-0.63432239183748318</v>
      </c>
      <c r="AF103" s="11">
        <f>-'OddsRatio_working_3-way'!U103/(3*'OddsRatio_working_3-way'!X103^(1/3))*COS(('OddsRatio_working_3-way'!Y103)/3)</f>
        <v>0.5648252776163426</v>
      </c>
      <c r="AG103" s="11">
        <f>-'OddsRatio_working_3-way'!U103/(3*'OddsRatio_working_3-way'!X103^(1/3))*COS(('OddsRatio_working_3-way'!Y103+2*PI())/3)</f>
        <v>-0.53385333342479169</v>
      </c>
      <c r="AH103" s="11">
        <f>-'OddsRatio_working_3-way'!U103/(3*'OddsRatio_working_3-way'!X103^(1/3))*COS(('OddsRatio_working_3-way'!Y103+4*PI())/3)</f>
        <v>-3.0971944191550541E-2</v>
      </c>
      <c r="AI103" s="11">
        <f>'OddsRatio_working_3-way'!U103/(3*'OddsRatio_working_3-way'!X103^(1/3))*SIN(('OddsRatio_working_3-way'!Y103)/3)</f>
        <v>-0.29033870544426471</v>
      </c>
      <c r="AJ103" s="11">
        <f>'OddsRatio_working_3-way'!U103/(3*'OddsRatio_working_3-way'!X103^(1/3))*SIN(('OddsRatio_working_3-way'!Y103+2*PI())/3)</f>
        <v>-0.34398368639321852</v>
      </c>
      <c r="AK103" s="11">
        <f>'OddsRatio_working_3-way'!U103/(3*'OddsRatio_working_3-way'!X103^(1/3))*SIN(('OddsRatio_working_3-way'!Y103+4*PI())/3)</f>
        <v>0.63432239183748307</v>
      </c>
      <c r="AL103" s="11">
        <f>'OddsRatio_working_3-way'!Z103+'OddsRatio_working_3-way'!AF103</f>
        <v>1.1296505552326854</v>
      </c>
      <c r="AM103" s="11">
        <f>'OddsRatio_working_3-way'!AA103+'OddsRatio_working_3-way'!AG103</f>
        <v>-1.0677066668495834</v>
      </c>
      <c r="AN103" s="11">
        <f>'OddsRatio_working_3-way'!AB103+'OddsRatio_working_3-way'!AH103</f>
        <v>-6.1943888383101081E-2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1.1296505552326854</v>
      </c>
      <c r="AS103" s="11">
        <f>IF(('OddsRatio_working_3-way'!X103=0),IF(Q103&gt;0,-Q103^(1/3),(-Q103)^(1/3)),'OddsRatio_working_3-way'!AM103-'OddsRatio_working_3-way'!R103/3)</f>
        <v>-1.0677066668495834</v>
      </c>
      <c r="AT103" s="11">
        <f>IF(('OddsRatio_working_3-way'!X103=0),IF(Q103&gt;0,-Q103^(1/3),(-Q103)^(1/3)),'OddsRatio_working_3-way'!AN103-'OddsRatio_working_3-way'!R103/3)</f>
        <v>-6.1943888383101081E-2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2.2400000000000002</v>
      </c>
      <c r="B104" s="4">
        <f>IF('True_Odds_Calculator_3-way'!B105="","",'True_Odds_Calculator_3-way'!B105)</f>
        <v>3.34</v>
      </c>
      <c r="C104" s="4">
        <f>IF('True_Odds_Calculator_3-way'!C105="","",'True_Odds_Calculator_3-way'!C105)</f>
        <v>3.54</v>
      </c>
      <c r="D104" s="9">
        <f t="shared" si="26"/>
        <v>0.43577497340384708</v>
      </c>
      <c r="E104" s="9">
        <f t="shared" si="27"/>
        <v>0.29041554540795106</v>
      </c>
      <c r="F104" s="9">
        <f t="shared" si="28"/>
        <v>0.27380948118820203</v>
      </c>
      <c r="G104" s="9">
        <f t="shared" si="29"/>
        <v>1.0441631817097279</v>
      </c>
      <c r="H104" s="9">
        <f t="shared" si="30"/>
        <v>2.2947623453200627</v>
      </c>
      <c r="I104" s="9">
        <f t="shared" si="31"/>
        <v>3.4433418452007625</v>
      </c>
      <c r="J104" s="9">
        <f t="shared" si="32"/>
        <v>3.6521744815427093</v>
      </c>
      <c r="K104" s="11">
        <f t="shared" si="33"/>
        <v>0.4464285714285714</v>
      </c>
      <c r="L104" s="11">
        <f t="shared" si="34"/>
        <v>0.29940119760479045</v>
      </c>
      <c r="M104" s="11">
        <f t="shared" si="35"/>
        <v>0.2824858757062147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-0.27827456467210865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0.23107537950732915</v>
      </c>
      <c r="Q104" s="11">
        <f>2*'OddsRatio_working_3-way'!K104*'OddsRatio_working_3-way'!L104*'OddsRatio_working_3-way'!M104</f>
        <v>7.5514829904355943E-2</v>
      </c>
      <c r="R104" s="11">
        <f t="shared" si="36"/>
        <v>0</v>
      </c>
      <c r="S104" s="11">
        <f t="shared" si="37"/>
        <v>-0.83038627615716742</v>
      </c>
      <c r="T104" s="11">
        <f t="shared" si="38"/>
        <v>-0.2713680641036495</v>
      </c>
      <c r="U104" s="11">
        <f>'OddsRatio_working_3-way'!S104-'OddsRatio_working_3-way'!R104^2/3</f>
        <v>-0.83038627615716742</v>
      </c>
      <c r="V104" s="11">
        <f>'OddsRatio_working_3-way'!S104*'OddsRatio_working_3-way'!R104/3-2*'OddsRatio_working_3-way'!R104^3/27-'OddsRatio_working_3-way'!T104</f>
        <v>0.2713680641036495</v>
      </c>
      <c r="W104" s="11">
        <f>'OddsRatio_working_3-way'!V104^2+4*'OddsRatio_working_3-way'!U104^3/27</f>
        <v>-1.1186883195413153E-2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0.14562581279668071</v>
      </c>
      <c r="Y104" s="11">
        <f>IF('OddsRatio_working_3-way'!W104&gt;=0,IF('OddsRatio_working_3-way'!V104+SQRT('OddsRatio_working_3-way'!W104)&gt;0,0,PI()),ACOS('OddsRatio_working_3-way'!V104/(2*'OddsRatio_working_3-way'!X104)))</f>
        <v>0.37164661095654239</v>
      </c>
      <c r="Z104" s="11">
        <f>'OddsRatio_working_3-way'!X104^(1/3)*COS('OddsRatio_working_3-way'!Y104/3)</f>
        <v>0.52208159085486394</v>
      </c>
      <c r="AA104" s="11">
        <f>'OddsRatio_working_3-way'!X104^(1/3)*COS(('OddsRatio_working_3-way'!Y104+2*PI())/3)</f>
        <v>-0.31734069247114471</v>
      </c>
      <c r="AB104" s="11">
        <f>'OddsRatio_working_3-way'!X104^(1/3)*COS(('OddsRatio_working_3-way'!Y104+4*PI())/3)</f>
        <v>-0.20474089838371912</v>
      </c>
      <c r="AC104" s="11">
        <f>'OddsRatio_working_3-way'!X104^(1/3)*SIN('OddsRatio_working_3-way'!Y104/3)</f>
        <v>6.5009521427071587E-2</v>
      </c>
      <c r="AD104" s="11">
        <f>'OddsRatio_working_3-way'!X104^(1/3)*SIN(('OddsRatio_working_3-way'!Y104+2*PI())/3)</f>
        <v>0.41963115981496985</v>
      </c>
      <c r="AE104" s="11">
        <f>'OddsRatio_working_3-way'!X104^(1/3)*SIN(('OddsRatio_working_3-way'!Y104+4*PI())/3)</f>
        <v>-0.48464068124204146</v>
      </c>
      <c r="AF104" s="11">
        <f>-'OddsRatio_working_3-way'!U104/(3*'OddsRatio_working_3-way'!X104^(1/3))*COS(('OddsRatio_working_3-way'!Y104)/3)</f>
        <v>0.52208159085486394</v>
      </c>
      <c r="AG104" s="11">
        <f>-'OddsRatio_working_3-way'!U104/(3*'OddsRatio_working_3-way'!X104^(1/3))*COS(('OddsRatio_working_3-way'!Y104+2*PI())/3)</f>
        <v>-0.31734069247114471</v>
      </c>
      <c r="AH104" s="11">
        <f>-'OddsRatio_working_3-way'!U104/(3*'OddsRatio_working_3-way'!X104^(1/3))*COS(('OddsRatio_working_3-way'!Y104+4*PI())/3)</f>
        <v>-0.20474089838371912</v>
      </c>
      <c r="AI104" s="11">
        <f>'OddsRatio_working_3-way'!U104/(3*'OddsRatio_working_3-way'!X104^(1/3))*SIN(('OddsRatio_working_3-way'!Y104)/3)</f>
        <v>-6.5009521427071587E-2</v>
      </c>
      <c r="AJ104" s="11">
        <f>'OddsRatio_working_3-way'!U104/(3*'OddsRatio_working_3-way'!X104^(1/3))*SIN(('OddsRatio_working_3-way'!Y104+2*PI())/3)</f>
        <v>-0.41963115981496985</v>
      </c>
      <c r="AK104" s="11">
        <f>'OddsRatio_working_3-way'!U104/(3*'OddsRatio_working_3-way'!X104^(1/3))*SIN(('OddsRatio_working_3-way'!Y104+4*PI())/3)</f>
        <v>0.48464068124204146</v>
      </c>
      <c r="AL104" s="11">
        <f>'OddsRatio_working_3-way'!Z104+'OddsRatio_working_3-way'!AF104</f>
        <v>1.0441631817097279</v>
      </c>
      <c r="AM104" s="11">
        <f>'OddsRatio_working_3-way'!AA104+'OddsRatio_working_3-way'!AG104</f>
        <v>-0.63468138494228943</v>
      </c>
      <c r="AN104" s="11">
        <f>'OddsRatio_working_3-way'!AB104+'OddsRatio_working_3-way'!AH104</f>
        <v>-0.40948179676743823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1.0441631817097279</v>
      </c>
      <c r="AS104" s="11">
        <f>IF(('OddsRatio_working_3-way'!X104=0),IF(Q104&gt;0,-Q104^(1/3),(-Q104)^(1/3)),'OddsRatio_working_3-way'!AM104-'OddsRatio_working_3-way'!R104/3)</f>
        <v>-0.63468138494228943</v>
      </c>
      <c r="AT104" s="11">
        <f>IF(('OddsRatio_working_3-way'!X104=0),IF(Q104&gt;0,-Q104^(1/3),(-Q104)^(1/3)),'OddsRatio_working_3-way'!AN104-'OddsRatio_working_3-way'!R104/3)</f>
        <v>-0.40948179676743823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4.05</v>
      </c>
      <c r="D105" s="9">
        <f t="shared" si="26"/>
        <v>0.48353773806772599</v>
      </c>
      <c r="E105" s="9">
        <f t="shared" si="27"/>
        <v>0.27801510114371059</v>
      </c>
      <c r="F105" s="9">
        <f t="shared" si="28"/>
        <v>0.23844716078856346</v>
      </c>
      <c r="G105" s="9">
        <f t="shared" si="29"/>
        <v>1.047147949480367</v>
      </c>
      <c r="H105" s="9">
        <f t="shared" si="30"/>
        <v>2.0680909084699746</v>
      </c>
      <c r="I105" s="9">
        <f t="shared" si="31"/>
        <v>3.596926914711311</v>
      </c>
      <c r="J105" s="9">
        <f t="shared" si="32"/>
        <v>4.1938012459151182</v>
      </c>
      <c r="K105" s="11">
        <f t="shared" si="33"/>
        <v>0.49504950495049505</v>
      </c>
      <c r="L105" s="11">
        <f t="shared" si="34"/>
        <v>0.28735632183908044</v>
      </c>
      <c r="M105" s="11">
        <f t="shared" si="35"/>
        <v>0.24691358024691359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-0.27099798102415606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0.23006770664295037</v>
      </c>
      <c r="Q105" s="11">
        <f>2*'OddsRatio_working_3-way'!K105*'OddsRatio_working_3-way'!L105*'OddsRatio_working_3-way'!M105</f>
        <v>7.0249681417694776E-2</v>
      </c>
      <c r="R105" s="11">
        <f t="shared" si="36"/>
        <v>0</v>
      </c>
      <c r="S105" s="11">
        <f t="shared" si="37"/>
        <v>-0.84896465196337656</v>
      </c>
      <c r="T105" s="11">
        <f t="shared" si="38"/>
        <v>-0.25922584792774861</v>
      </c>
      <c r="U105" s="11">
        <f>'OddsRatio_working_3-way'!S105-'OddsRatio_working_3-way'!R105^2/3</f>
        <v>-0.84896465196337656</v>
      </c>
      <c r="V105" s="11">
        <f>'OddsRatio_working_3-way'!S105*'OddsRatio_working_3-way'!R105/3-2*'OddsRatio_working_3-way'!R105^3/27-'OddsRatio_working_3-way'!T105</f>
        <v>0.25922584792774861</v>
      </c>
      <c r="W105" s="11">
        <f>'OddsRatio_working_3-way'!V105^2+4*'OddsRatio_working_3-way'!U105^3/27</f>
        <v>-2.3451384281984525E-2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0.15054021432481487</v>
      </c>
      <c r="Y105" s="11">
        <f>IF('OddsRatio_working_3-way'!W105&gt;=0,IF('OddsRatio_working_3-way'!V105+SQRT('OddsRatio_working_3-way'!W105)&gt;0,0,PI()),ACOS('OddsRatio_working_3-way'!V105/(2*'OddsRatio_working_3-way'!X105)))</f>
        <v>0.53359249213754367</v>
      </c>
      <c r="Z105" s="11">
        <f>'OddsRatio_working_3-way'!X105^(1/3)*COS('OddsRatio_working_3-way'!Y105/3)</f>
        <v>0.52357397474018363</v>
      </c>
      <c r="AA105" s="11">
        <f>'OddsRatio_working_3-way'!X105^(1/3)*COS(('OddsRatio_working_3-way'!Y105+2*PI())/3)</f>
        <v>-0.34329700345350544</v>
      </c>
      <c r="AB105" s="11">
        <f>'OddsRatio_working_3-way'!X105^(1/3)*COS(('OddsRatio_working_3-way'!Y105+4*PI())/3)</f>
        <v>-0.18027697128667808</v>
      </c>
      <c r="AC105" s="11">
        <f>'OddsRatio_working_3-way'!X105^(1/3)*SIN('OddsRatio_working_3-way'!Y105/3)</f>
        <v>9.4119659454819218E-2</v>
      </c>
      <c r="AD105" s="11">
        <f>'OddsRatio_working_3-way'!X105^(1/3)*SIN(('OddsRatio_working_3-way'!Y105+2*PI())/3)</f>
        <v>0.40636853315798144</v>
      </c>
      <c r="AE105" s="11">
        <f>'OddsRatio_working_3-way'!X105^(1/3)*SIN(('OddsRatio_working_3-way'!Y105+4*PI())/3)</f>
        <v>-0.50048819261280064</v>
      </c>
      <c r="AF105" s="11">
        <f>-'OddsRatio_working_3-way'!U105/(3*'OddsRatio_working_3-way'!X105^(1/3))*COS(('OddsRatio_working_3-way'!Y105)/3)</f>
        <v>0.52357397474018352</v>
      </c>
      <c r="AG105" s="11">
        <f>-'OddsRatio_working_3-way'!U105/(3*'OddsRatio_working_3-way'!X105^(1/3))*COS(('OddsRatio_working_3-way'!Y105+2*PI())/3)</f>
        <v>-0.34329700345350539</v>
      </c>
      <c r="AH105" s="11">
        <f>-'OddsRatio_working_3-way'!U105/(3*'OddsRatio_working_3-way'!X105^(1/3))*COS(('OddsRatio_working_3-way'!Y105+4*PI())/3)</f>
        <v>-0.18027697128667802</v>
      </c>
      <c r="AI105" s="11">
        <f>'OddsRatio_working_3-way'!U105/(3*'OddsRatio_working_3-way'!X105^(1/3))*SIN(('OddsRatio_working_3-way'!Y105)/3)</f>
        <v>-9.4119659454819191E-2</v>
      </c>
      <c r="AJ105" s="11">
        <f>'OddsRatio_working_3-way'!U105/(3*'OddsRatio_working_3-way'!X105^(1/3))*SIN(('OddsRatio_working_3-way'!Y105+2*PI())/3)</f>
        <v>-0.40636853315798138</v>
      </c>
      <c r="AK105" s="11">
        <f>'OddsRatio_working_3-way'!U105/(3*'OddsRatio_working_3-way'!X105^(1/3))*SIN(('OddsRatio_working_3-way'!Y105+4*PI())/3)</f>
        <v>0.50048819261280053</v>
      </c>
      <c r="AL105" s="11">
        <f>'OddsRatio_working_3-way'!Z105+'OddsRatio_working_3-way'!AF105</f>
        <v>1.047147949480367</v>
      </c>
      <c r="AM105" s="11">
        <f>'OddsRatio_working_3-way'!AA105+'OddsRatio_working_3-way'!AG105</f>
        <v>-0.68659400690701089</v>
      </c>
      <c r="AN105" s="11">
        <f>'OddsRatio_working_3-way'!AB105+'OddsRatio_working_3-way'!AH105</f>
        <v>-0.3605539425733561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1.047147949480367</v>
      </c>
      <c r="AS105" s="11">
        <f>IF(('OddsRatio_working_3-way'!X105=0),IF(Q105&gt;0,-Q105^(1/3),(-Q105)^(1/3)),'OddsRatio_working_3-way'!AM105-'OddsRatio_working_3-way'!R105/3)</f>
        <v>-0.68659400690701089</v>
      </c>
      <c r="AT105" s="11">
        <f>IF(('OddsRatio_working_3-way'!X105=0),IF(Q105&gt;0,-Q105^(1/3),(-Q105)^(1/3)),'OddsRatio_working_3-way'!AN105-'OddsRatio_working_3-way'!R105/3)</f>
        <v>-0.3605539425733561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3.3</v>
      </c>
      <c r="C106" s="4">
        <f>IF('True_Odds_Calculator_3-way'!C107="","",'True_Odds_Calculator_3-way'!C107)</f>
        <v>3.86</v>
      </c>
      <c r="D106" s="9">
        <f t="shared" si="26"/>
        <v>0.45468213707585031</v>
      </c>
      <c r="E106" s="9">
        <f t="shared" si="27"/>
        <v>0.29423211106579172</v>
      </c>
      <c r="F106" s="9">
        <f t="shared" si="28"/>
        <v>0.25108575185835791</v>
      </c>
      <c r="G106" s="9">
        <f t="shared" si="29"/>
        <v>1.0429031786262923</v>
      </c>
      <c r="H106" s="9">
        <f t="shared" si="30"/>
        <v>2.1993386554202359</v>
      </c>
      <c r="I106" s="9">
        <f t="shared" si="31"/>
        <v>3.3986773108404718</v>
      </c>
      <c r="J106" s="9">
        <f t="shared" si="32"/>
        <v>3.9827030908711953</v>
      </c>
      <c r="K106" s="11">
        <f t="shared" si="33"/>
        <v>0.46511627906976744</v>
      </c>
      <c r="L106" s="11">
        <f t="shared" si="34"/>
        <v>0.30303030303030304</v>
      </c>
      <c r="M106" s="11">
        <f t="shared" si="35"/>
        <v>0.2590673575129534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-0.27621801823512848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0.23040380914823622</v>
      </c>
      <c r="Q106" s="11">
        <f>2*'OddsRatio_working_3-way'!K106*'OddsRatio_working_3-way'!L106*'OddsRatio_working_3-way'!M106</f>
        <v>7.302814869991639E-2</v>
      </c>
      <c r="R106" s="11">
        <f t="shared" si="36"/>
        <v>0</v>
      </c>
      <c r="S106" s="11">
        <f t="shared" si="37"/>
        <v>-0.83413750710537182</v>
      </c>
      <c r="T106" s="11">
        <f t="shared" si="38"/>
        <v>-0.26438589765621928</v>
      </c>
      <c r="U106" s="11">
        <f>'OddsRatio_working_3-way'!S106-'OddsRatio_working_3-way'!R106^2/3</f>
        <v>-0.83413750710537182</v>
      </c>
      <c r="V106" s="11">
        <f>'OddsRatio_working_3-way'!S106*'OddsRatio_working_3-way'!R106/3-2*'OddsRatio_working_3-way'!R106^3/27-'OddsRatio_working_3-way'!T106</f>
        <v>0.26438589765621928</v>
      </c>
      <c r="W106" s="11">
        <f>'OddsRatio_working_3-way'!V106^2+4*'OddsRatio_working_3-way'!U106^3/27</f>
        <v>-1.6082420526067509E-2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0.14661371304004306</v>
      </c>
      <c r="Y106" s="11">
        <f>IF('OddsRatio_working_3-way'!W106&gt;=0,IF('OddsRatio_working_3-way'!V106+SQRT('OddsRatio_working_3-way'!W106)&gt;0,0,PI()),ACOS('OddsRatio_working_3-way'!V106/(2*'OddsRatio_working_3-way'!X106)))</f>
        <v>0.44724712323085103</v>
      </c>
      <c r="Z106" s="11">
        <f>'OddsRatio_working_3-way'!X106^(1/3)*COS('OddsRatio_working_3-way'!Y106/3)</f>
        <v>0.52145158931314628</v>
      </c>
      <c r="AA106" s="11">
        <f>'OddsRatio_working_3-way'!X106^(1/3)*COS(('OddsRatio_working_3-way'!Y106+2*PI())/3)</f>
        <v>-0.3285531989887337</v>
      </c>
      <c r="AB106" s="11">
        <f>'OddsRatio_working_3-way'!X106^(1/3)*COS(('OddsRatio_working_3-way'!Y106+4*PI())/3)</f>
        <v>-0.19289839032441267</v>
      </c>
      <c r="AC106" s="11">
        <f>'OddsRatio_working_3-way'!X106^(1/3)*SIN('OddsRatio_working_3-way'!Y106/3)</f>
        <v>7.8320340299212893E-2</v>
      </c>
      <c r="AD106" s="11">
        <f>'OddsRatio_working_3-way'!X106^(1/3)*SIN(('OddsRatio_working_3-way'!Y106+2*PI())/3)</f>
        <v>0.41243015303934821</v>
      </c>
      <c r="AE106" s="11">
        <f>'OddsRatio_working_3-way'!X106^(1/3)*SIN(('OddsRatio_working_3-way'!Y106+4*PI())/3)</f>
        <v>-0.49075049333856113</v>
      </c>
      <c r="AF106" s="11">
        <f>-'OddsRatio_working_3-way'!U106/(3*'OddsRatio_working_3-way'!X106^(1/3))*COS(('OddsRatio_working_3-way'!Y106)/3)</f>
        <v>0.52145158931314617</v>
      </c>
      <c r="AG106" s="11">
        <f>-'OddsRatio_working_3-way'!U106/(3*'OddsRatio_working_3-way'!X106^(1/3))*COS(('OddsRatio_working_3-way'!Y106+2*PI())/3)</f>
        <v>-0.32855319898873359</v>
      </c>
      <c r="AH106" s="11">
        <f>-'OddsRatio_working_3-way'!U106/(3*'OddsRatio_working_3-way'!X106^(1/3))*COS(('OddsRatio_working_3-way'!Y106+4*PI())/3)</f>
        <v>-0.19289839032441264</v>
      </c>
      <c r="AI106" s="11">
        <f>'OddsRatio_working_3-way'!U106/(3*'OddsRatio_working_3-way'!X106^(1/3))*SIN(('OddsRatio_working_3-way'!Y106)/3)</f>
        <v>-7.8320340299212879E-2</v>
      </c>
      <c r="AJ106" s="11">
        <f>'OddsRatio_working_3-way'!U106/(3*'OddsRatio_working_3-way'!X106^(1/3))*SIN(('OddsRatio_working_3-way'!Y106+2*PI())/3)</f>
        <v>-0.41243015303934816</v>
      </c>
      <c r="AK106" s="11">
        <f>'OddsRatio_working_3-way'!U106/(3*'OddsRatio_working_3-way'!X106^(1/3))*SIN(('OddsRatio_working_3-way'!Y106+4*PI())/3)</f>
        <v>0.49075049333856108</v>
      </c>
      <c r="AL106" s="11">
        <f>'OddsRatio_working_3-way'!Z106+'OddsRatio_working_3-way'!AF106</f>
        <v>1.0429031786262923</v>
      </c>
      <c r="AM106" s="11">
        <f>'OddsRatio_working_3-way'!AA106+'OddsRatio_working_3-way'!AG106</f>
        <v>-0.65710639797746728</v>
      </c>
      <c r="AN106" s="11">
        <f>'OddsRatio_working_3-way'!AB106+'OddsRatio_working_3-way'!AH106</f>
        <v>-0.38579678064882528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1.0429031786262923</v>
      </c>
      <c r="AS106" s="11">
        <f>IF(('OddsRatio_working_3-way'!X106=0),IF(Q106&gt;0,-Q106^(1/3),(-Q106)^(1/3)),'OddsRatio_working_3-way'!AM106-'OddsRatio_working_3-way'!R106/3)</f>
        <v>-0.65710639797746728</v>
      </c>
      <c r="AT106" s="11">
        <f>IF(('OddsRatio_working_3-way'!X106=0),IF(Q106&gt;0,-Q106^(1/3),(-Q106)^(1/3)),'OddsRatio_working_3-way'!AN106-'OddsRatio_working_3-way'!R106/3)</f>
        <v>-0.38579678064882528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2.92</v>
      </c>
      <c r="B107" s="4">
        <f>IF('True_Odds_Calculator_3-way'!B108="","",'True_Odds_Calculator_3-way'!B108)</f>
        <v>3.16</v>
      </c>
      <c r="C107" s="4">
        <f>IF('True_Odds_Calculator_3-way'!C108="","",'True_Odds_Calculator_3-way'!C108)</f>
        <v>2.52</v>
      </c>
      <c r="D107" s="9">
        <f t="shared" si="26"/>
        <v>0.32404463898893032</v>
      </c>
      <c r="E107" s="9">
        <f t="shared" si="27"/>
        <v>0.29879788496391446</v>
      </c>
      <c r="F107" s="9">
        <f t="shared" si="28"/>
        <v>0.37715747604715505</v>
      </c>
      <c r="G107" s="9">
        <f t="shared" si="29"/>
        <v>1.0864555110629643</v>
      </c>
      <c r="H107" s="9">
        <f t="shared" si="30"/>
        <v>3.0859945812408918</v>
      </c>
      <c r="I107" s="9">
        <f t="shared" si="31"/>
        <v>3.3467439038960034</v>
      </c>
      <c r="J107" s="9">
        <f t="shared" si="32"/>
        <v>2.6514123768157059</v>
      </c>
      <c r="K107" s="11">
        <f t="shared" si="33"/>
        <v>0.34246575342465752</v>
      </c>
      <c r="L107" s="11">
        <f t="shared" si="34"/>
        <v>0.31645569620253161</v>
      </c>
      <c r="M107" s="11">
        <f t="shared" si="35"/>
        <v>0.3968253968253968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-0.27109911070375781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0.24083386316783234</v>
      </c>
      <c r="Q107" s="11">
        <f>2*'OddsRatio_working_3-way'!K107*'OddsRatio_working_3-way'!L107*'OddsRatio_working_3-way'!M107</f>
        <v>8.601209398851152E-2</v>
      </c>
      <c r="R107" s="11">
        <f t="shared" si="36"/>
        <v>0</v>
      </c>
      <c r="S107" s="11">
        <f t="shared" si="37"/>
        <v>-0.88836094866796644</v>
      </c>
      <c r="T107" s="11">
        <f t="shared" si="38"/>
        <v>-0.31727176738141649</v>
      </c>
      <c r="U107" s="11">
        <f>'OddsRatio_working_3-way'!S107-'OddsRatio_working_3-way'!R107^2/3</f>
        <v>-0.88836094866796644</v>
      </c>
      <c r="V107" s="11">
        <f>'OddsRatio_working_3-way'!S107*'OddsRatio_working_3-way'!R107/3-2*'OddsRatio_working_3-way'!R107^3/27-'OddsRatio_working_3-way'!T107</f>
        <v>0.31727176738141649</v>
      </c>
      <c r="W107" s="11">
        <f>'OddsRatio_working_3-way'!V107^2+4*'OddsRatio_working_3-way'!U107^3/27</f>
        <v>-3.202520562337996E-3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0.16113960945377898</v>
      </c>
      <c r="Y107" s="11">
        <f>IF('OddsRatio_working_3-way'!W107&gt;=0,IF('OddsRatio_working_3-way'!V107+SQRT('OddsRatio_working_3-way'!W107)&gt;0,0,PI()),ACOS('OddsRatio_working_3-way'!V107/(2*'OddsRatio_working_3-way'!X107)))</f>
        <v>0.1765107488458979</v>
      </c>
      <c r="Z107" s="11">
        <f>'OddsRatio_working_3-way'!X107^(1/3)*COS('OddsRatio_working_3-way'!Y107/3)</f>
        <v>0.54322775553148217</v>
      </c>
      <c r="AA107" s="11">
        <f>'OddsRatio_working_3-way'!X107^(1/3)*COS(('OddsRatio_working_3-way'!Y107+2*PI())/3)</f>
        <v>-0.29932563307215976</v>
      </c>
      <c r="AB107" s="11">
        <f>'OddsRatio_working_3-way'!X107^(1/3)*COS(('OddsRatio_working_3-way'!Y107+4*PI())/3)</f>
        <v>-0.24390212245932247</v>
      </c>
      <c r="AC107" s="11">
        <f>'OddsRatio_working_3-way'!X107^(1/3)*SIN('OddsRatio_working_3-way'!Y107/3)</f>
        <v>3.1998778771755755E-2</v>
      </c>
      <c r="AD107" s="11">
        <f>'OddsRatio_working_3-way'!X107^(1/3)*SIN(('OddsRatio_working_3-way'!Y107+2*PI())/3)</f>
        <v>0.4544496469451883</v>
      </c>
      <c r="AE107" s="11">
        <f>'OddsRatio_working_3-way'!X107^(1/3)*SIN(('OddsRatio_working_3-way'!Y107+4*PI())/3)</f>
        <v>-0.48644842571694397</v>
      </c>
      <c r="AF107" s="11">
        <f>-'OddsRatio_working_3-way'!U107/(3*'OddsRatio_working_3-way'!X107^(1/3))*COS(('OddsRatio_working_3-way'!Y107)/3)</f>
        <v>0.54322775553148217</v>
      </c>
      <c r="AG107" s="11">
        <f>-'OddsRatio_working_3-way'!U107/(3*'OddsRatio_working_3-way'!X107^(1/3))*COS(('OddsRatio_working_3-way'!Y107+2*PI())/3)</f>
        <v>-0.29932563307215976</v>
      </c>
      <c r="AH107" s="11">
        <f>-'OddsRatio_working_3-way'!U107/(3*'OddsRatio_working_3-way'!X107^(1/3))*COS(('OddsRatio_working_3-way'!Y107+4*PI())/3)</f>
        <v>-0.24390212245932247</v>
      </c>
      <c r="AI107" s="11">
        <f>'OddsRatio_working_3-way'!U107/(3*'OddsRatio_working_3-way'!X107^(1/3))*SIN(('OddsRatio_working_3-way'!Y107)/3)</f>
        <v>-3.1998778771755755E-2</v>
      </c>
      <c r="AJ107" s="11">
        <f>'OddsRatio_working_3-way'!U107/(3*'OddsRatio_working_3-way'!X107^(1/3))*SIN(('OddsRatio_working_3-way'!Y107+2*PI())/3)</f>
        <v>-0.4544496469451883</v>
      </c>
      <c r="AK107" s="11">
        <f>'OddsRatio_working_3-way'!U107/(3*'OddsRatio_working_3-way'!X107^(1/3))*SIN(('OddsRatio_working_3-way'!Y107+4*PI())/3)</f>
        <v>0.48644842571694397</v>
      </c>
      <c r="AL107" s="11">
        <f>'OddsRatio_working_3-way'!Z107+'OddsRatio_working_3-way'!AF107</f>
        <v>1.0864555110629643</v>
      </c>
      <c r="AM107" s="11">
        <f>'OddsRatio_working_3-way'!AA107+'OddsRatio_working_3-way'!AG107</f>
        <v>-0.59865126614431952</v>
      </c>
      <c r="AN107" s="11">
        <f>'OddsRatio_working_3-way'!AB107+'OddsRatio_working_3-way'!AH107</f>
        <v>-0.48780424491864494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1.0864555110629643</v>
      </c>
      <c r="AS107" s="11">
        <f>IF(('OddsRatio_working_3-way'!X107=0),IF(Q107&gt;0,-Q107^(1/3),(-Q107)^(1/3)),'OddsRatio_working_3-way'!AM107-'OddsRatio_working_3-way'!R107/3)</f>
        <v>-0.59865126614431952</v>
      </c>
      <c r="AT107" s="11">
        <f>IF(('OddsRatio_working_3-way'!X107=0),IF(Q107&gt;0,-Q107^(1/3),(-Q107)^(1/3)),'OddsRatio_working_3-way'!AN107-'OddsRatio_working_3-way'!R107/3)</f>
        <v>-0.48780424491864494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2.79</v>
      </c>
      <c r="B108" s="4">
        <f>IF('True_Odds_Calculator_3-way'!B109="","",'True_Odds_Calculator_3-way'!B109)</f>
        <v>3.06</v>
      </c>
      <c r="C108" s="4">
        <f>IF('True_Odds_Calculator_3-way'!C109="","",'True_Odds_Calculator_3-way'!C109)</f>
        <v>2.72</v>
      </c>
      <c r="D108" s="9">
        <f t="shared" si="26"/>
        <v>0.34059895192722728</v>
      </c>
      <c r="E108" s="9">
        <f t="shared" si="27"/>
        <v>0.30978671971089983</v>
      </c>
      <c r="F108" s="9">
        <f t="shared" si="28"/>
        <v>0.34961432836187273</v>
      </c>
      <c r="G108" s="9">
        <f t="shared" si="29"/>
        <v>1.0815666686560457</v>
      </c>
      <c r="H108" s="9">
        <f t="shared" si="30"/>
        <v>2.9360043368943223</v>
      </c>
      <c r="I108" s="9">
        <f t="shared" si="31"/>
        <v>3.2280273374314539</v>
      </c>
      <c r="J108" s="9">
        <f t="shared" si="32"/>
        <v>2.8602946700883991</v>
      </c>
      <c r="K108" s="11">
        <f t="shared" si="33"/>
        <v>0.35842293906810035</v>
      </c>
      <c r="L108" s="11">
        <f t="shared" si="34"/>
        <v>0.32679738562091504</v>
      </c>
      <c r="M108" s="11">
        <f t="shared" si="35"/>
        <v>0.36764705882352938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-0.27312041550051736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0.23986156413510659</v>
      </c>
      <c r="Q108" s="11">
        <f>2*'OddsRatio_working_3-way'!K108*'OddsRatio_working_3-way'!L108*'OddsRatio_working_3-way'!M108</f>
        <v>8.6126234877955676E-2</v>
      </c>
      <c r="R108" s="11">
        <f t="shared" si="36"/>
        <v>0</v>
      </c>
      <c r="S108" s="11">
        <f t="shared" si="37"/>
        <v>-0.87822641780746791</v>
      </c>
      <c r="T108" s="11">
        <f t="shared" si="38"/>
        <v>-0.31534162219298661</v>
      </c>
      <c r="U108" s="11">
        <f>'OddsRatio_working_3-way'!S108-'OddsRatio_working_3-way'!R108^2/3</f>
        <v>-0.87822641780746791</v>
      </c>
      <c r="V108" s="11">
        <f>'OddsRatio_working_3-way'!S108*'OddsRatio_working_3-way'!R108/3-2*'OddsRatio_working_3-way'!R108^3/27-'OddsRatio_working_3-way'!T108</f>
        <v>0.31534162219298661</v>
      </c>
      <c r="W108" s="11">
        <f>'OddsRatio_working_3-way'!V108^2+4*'OddsRatio_working_3-way'!U108^3/27</f>
        <v>-9.092779999483741E-4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0.15839003810787208</v>
      </c>
      <c r="Y108" s="11">
        <f>IF('OddsRatio_working_3-way'!W108&gt;=0,IF('OddsRatio_working_3-way'!V108+SQRT('OddsRatio_working_3-way'!W108)&gt;0,0,PI()),ACOS('OddsRatio_working_3-way'!V108/(2*'OddsRatio_working_3-way'!X108)))</f>
        <v>9.5334158418640014E-2</v>
      </c>
      <c r="Z108" s="11">
        <f>'OddsRatio_working_3-way'!X108^(1/3)*COS('OddsRatio_working_3-way'!Y108/3)</f>
        <v>0.54078333432802284</v>
      </c>
      <c r="AA108" s="11">
        <f>'OddsRatio_working_3-way'!X108^(1/3)*COS(('OddsRatio_working_3-way'!Y108+2*PI())/3)</f>
        <v>-0.28527936129931591</v>
      </c>
      <c r="AB108" s="11">
        <f>'OddsRatio_working_3-way'!X108^(1/3)*COS(('OddsRatio_working_3-way'!Y108+4*PI())/3)</f>
        <v>-0.25550397302870703</v>
      </c>
      <c r="AC108" s="11">
        <f>'OddsRatio_working_3-way'!X108^(1/3)*SIN('OddsRatio_working_3-way'!Y108/3)</f>
        <v>1.7190828433261654E-2</v>
      </c>
      <c r="AD108" s="11">
        <f>'OddsRatio_working_3-way'!X108^(1/3)*SIN(('OddsRatio_working_3-way'!Y108+2*PI())/3)</f>
        <v>0.45973669125469019</v>
      </c>
      <c r="AE108" s="11">
        <f>'OddsRatio_working_3-way'!X108^(1/3)*SIN(('OddsRatio_working_3-way'!Y108+4*PI())/3)</f>
        <v>-0.47692751968795183</v>
      </c>
      <c r="AF108" s="11">
        <f>-'OddsRatio_working_3-way'!U108/(3*'OddsRatio_working_3-way'!X108^(1/3))*COS(('OddsRatio_working_3-way'!Y108)/3)</f>
        <v>0.54078333432802295</v>
      </c>
      <c r="AG108" s="11">
        <f>-'OddsRatio_working_3-way'!U108/(3*'OddsRatio_working_3-way'!X108^(1/3))*COS(('OddsRatio_working_3-way'!Y108+2*PI())/3)</f>
        <v>-0.28527936129931597</v>
      </c>
      <c r="AH108" s="11">
        <f>-'OddsRatio_working_3-way'!U108/(3*'OddsRatio_working_3-way'!X108^(1/3))*COS(('OddsRatio_working_3-way'!Y108+4*PI())/3)</f>
        <v>-0.25550397302870709</v>
      </c>
      <c r="AI108" s="11">
        <f>'OddsRatio_working_3-way'!U108/(3*'OddsRatio_working_3-way'!X108^(1/3))*SIN(('OddsRatio_working_3-way'!Y108)/3)</f>
        <v>-1.7190828433261657E-2</v>
      </c>
      <c r="AJ108" s="11">
        <f>'OddsRatio_working_3-way'!U108/(3*'OddsRatio_working_3-way'!X108^(1/3))*SIN(('OddsRatio_working_3-way'!Y108+2*PI())/3)</f>
        <v>-0.4597366912546903</v>
      </c>
      <c r="AK108" s="11">
        <f>'OddsRatio_working_3-way'!U108/(3*'OddsRatio_working_3-way'!X108^(1/3))*SIN(('OddsRatio_working_3-way'!Y108+4*PI())/3)</f>
        <v>0.47692751968795194</v>
      </c>
      <c r="AL108" s="11">
        <f>'OddsRatio_working_3-way'!Z108+'OddsRatio_working_3-way'!AF108</f>
        <v>1.0815666686560457</v>
      </c>
      <c r="AM108" s="11">
        <f>'OddsRatio_working_3-way'!AA108+'OddsRatio_working_3-way'!AG108</f>
        <v>-0.57055872259863194</v>
      </c>
      <c r="AN108" s="11">
        <f>'OddsRatio_working_3-way'!AB108+'OddsRatio_working_3-way'!AH108</f>
        <v>-0.51100794605741418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1.0815666686560457</v>
      </c>
      <c r="AS108" s="11">
        <f>IF(('OddsRatio_working_3-way'!X108=0),IF(Q108&gt;0,-Q108^(1/3),(-Q108)^(1/3)),'OddsRatio_working_3-way'!AM108-'OddsRatio_working_3-way'!R108/3)</f>
        <v>-0.57055872259863194</v>
      </c>
      <c r="AT108" s="11">
        <f>IF(('OddsRatio_working_3-way'!X108=0),IF(Q108&gt;0,-Q108^(1/3),(-Q108)^(1/3)),'OddsRatio_working_3-way'!AN108-'OddsRatio_working_3-way'!R108/3)</f>
        <v>-0.51100794605741418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1.63</v>
      </c>
      <c r="B109" s="4">
        <f>IF('True_Odds_Calculator_3-way'!B110="","",'True_Odds_Calculator_3-way'!B110)</f>
        <v>3.79</v>
      </c>
      <c r="C109" s="4">
        <f>IF('True_Odds_Calculator_3-way'!C110="","",'True_Odds_Calculator_3-way'!C110)</f>
        <v>5.42</v>
      </c>
      <c r="D109" s="9">
        <f t="shared" si="26"/>
        <v>0.58767529654032891</v>
      </c>
      <c r="E109" s="9">
        <f t="shared" si="27"/>
        <v>0.24347641476557064</v>
      </c>
      <c r="F109" s="9">
        <f t="shared" si="28"/>
        <v>0.16884828869410068</v>
      </c>
      <c r="G109" s="9">
        <f t="shared" si="29"/>
        <v>1.1136824367778726</v>
      </c>
      <c r="H109" s="9">
        <f t="shared" si="30"/>
        <v>1.7016199351700596</v>
      </c>
      <c r="I109" s="9">
        <f t="shared" si="31"/>
        <v>4.1071739986102642</v>
      </c>
      <c r="J109" s="9">
        <f t="shared" si="32"/>
        <v>5.9224763705581971</v>
      </c>
      <c r="K109" s="11">
        <f t="shared" si="33"/>
        <v>0.61349693251533743</v>
      </c>
      <c r="L109" s="11">
        <f t="shared" si="34"/>
        <v>0.26385224274406333</v>
      </c>
      <c r="M109" s="11">
        <f t="shared" si="35"/>
        <v>0.18450184501845018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-0.23202828026791056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0.23414773539418382</v>
      </c>
      <c r="Q109" s="11">
        <f>2*'OddsRatio_working_3-way'!K109*'OddsRatio_working_3-way'!L109*'OddsRatio_working_3-way'!M109</f>
        <v>5.9731565151577508E-2</v>
      </c>
      <c r="R109" s="11">
        <f t="shared" si="36"/>
        <v>0</v>
      </c>
      <c r="S109" s="11">
        <f t="shared" si="37"/>
        <v>-1.0091344689700155</v>
      </c>
      <c r="T109" s="11">
        <f t="shared" si="38"/>
        <v>-0.25743226249235085</v>
      </c>
      <c r="U109" s="11">
        <f>'OddsRatio_working_3-way'!S109-'OddsRatio_working_3-way'!R109^2/3</f>
        <v>-1.0091344689700155</v>
      </c>
      <c r="V109" s="11">
        <f>'OddsRatio_working_3-way'!S109*'OddsRatio_working_3-way'!R109/3-2*'OddsRatio_working_3-way'!R109^3/27-'OddsRatio_working_3-way'!T109</f>
        <v>0.25743226249235085</v>
      </c>
      <c r="W109" s="11">
        <f>'OddsRatio_working_3-way'!V109^2+4*'OddsRatio_working_3-way'!U109^3/27</f>
        <v>-8.5973739064623661E-2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0.19509299630980753</v>
      </c>
      <c r="Y109" s="11">
        <f>IF('OddsRatio_working_3-way'!W109&gt;=0,IF('OddsRatio_working_3-way'!V109+SQRT('OddsRatio_working_3-way'!W109)&gt;0,0,PI()),ACOS('OddsRatio_working_3-way'!V109/(2*'OddsRatio_working_3-way'!X109)))</f>
        <v>0.85028623220792954</v>
      </c>
      <c r="Z109" s="11">
        <f>'OddsRatio_working_3-way'!X109^(1/3)*COS('OddsRatio_working_3-way'!Y109/3)</f>
        <v>0.55684121838893641</v>
      </c>
      <c r="AA109" s="11">
        <f>'OddsRatio_working_3-way'!X109^(1/3)*COS(('OddsRatio_working_3-way'!Y109+2*PI())/3)</f>
        <v>-0.41888238467038758</v>
      </c>
      <c r="AB109" s="11">
        <f>'OddsRatio_working_3-way'!X109^(1/3)*COS(('OddsRatio_working_3-way'!Y109+4*PI())/3)</f>
        <v>-0.13795883371854897</v>
      </c>
      <c r="AC109" s="11">
        <f>'OddsRatio_working_3-way'!X109^(1/3)*SIN('OddsRatio_working_3-way'!Y109/3)</f>
        <v>0.16219128776374972</v>
      </c>
      <c r="AD109" s="11">
        <f>'OddsRatio_working_3-way'!X109^(1/3)*SIN(('OddsRatio_working_3-way'!Y109+2*PI())/3)</f>
        <v>0.40114299711722257</v>
      </c>
      <c r="AE109" s="11">
        <f>'OddsRatio_working_3-way'!X109^(1/3)*SIN(('OddsRatio_working_3-way'!Y109+4*PI())/3)</f>
        <v>-0.56333428488097215</v>
      </c>
      <c r="AF109" s="11">
        <f>-'OddsRatio_working_3-way'!U109/(3*'OddsRatio_working_3-way'!X109^(1/3))*COS(('OddsRatio_working_3-way'!Y109)/3)</f>
        <v>0.55684121838893619</v>
      </c>
      <c r="AG109" s="11">
        <f>-'OddsRatio_working_3-way'!U109/(3*'OddsRatio_working_3-way'!X109^(1/3))*COS(('OddsRatio_working_3-way'!Y109+2*PI())/3)</f>
        <v>-0.41888238467038741</v>
      </c>
      <c r="AH109" s="11">
        <f>-'OddsRatio_working_3-way'!U109/(3*'OddsRatio_working_3-way'!X109^(1/3))*COS(('OddsRatio_working_3-way'!Y109+4*PI())/3)</f>
        <v>-0.13795883371854892</v>
      </c>
      <c r="AI109" s="11">
        <f>'OddsRatio_working_3-way'!U109/(3*'OddsRatio_working_3-way'!X109^(1/3))*SIN(('OddsRatio_working_3-way'!Y109)/3)</f>
        <v>-0.16219128776374966</v>
      </c>
      <c r="AJ109" s="11">
        <f>'OddsRatio_working_3-way'!U109/(3*'OddsRatio_working_3-way'!X109^(1/3))*SIN(('OddsRatio_working_3-way'!Y109+2*PI())/3)</f>
        <v>-0.4011429971172224</v>
      </c>
      <c r="AK109" s="11">
        <f>'OddsRatio_working_3-way'!U109/(3*'OddsRatio_working_3-way'!X109^(1/3))*SIN(('OddsRatio_working_3-way'!Y109+4*PI())/3)</f>
        <v>0.56333428488097204</v>
      </c>
      <c r="AL109" s="11">
        <f>'OddsRatio_working_3-way'!Z109+'OddsRatio_working_3-way'!AF109</f>
        <v>1.1136824367778726</v>
      </c>
      <c r="AM109" s="11">
        <f>'OddsRatio_working_3-way'!AA109+'OddsRatio_working_3-way'!AG109</f>
        <v>-0.83776476934077504</v>
      </c>
      <c r="AN109" s="11">
        <f>'OddsRatio_working_3-way'!AB109+'OddsRatio_working_3-way'!AH109</f>
        <v>-0.27591766743709789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1.1136824367778726</v>
      </c>
      <c r="AS109" s="11">
        <f>IF(('OddsRatio_working_3-way'!X109=0),IF(Q109&gt;0,-Q109^(1/3),(-Q109)^(1/3)),'OddsRatio_working_3-way'!AM109-'OddsRatio_working_3-way'!R109/3)</f>
        <v>-0.83776476934077504</v>
      </c>
      <c r="AT109" s="11">
        <f>IF(('OddsRatio_working_3-way'!X109=0),IF(Q109&gt;0,-Q109^(1/3),(-Q109)^(1/3)),'OddsRatio_working_3-way'!AN109-'OddsRatio_working_3-way'!R109/3)</f>
        <v>-0.27591766743709789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2.15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3.57</v>
      </c>
      <c r="D110" s="9">
        <f t="shared" si="26"/>
        <v>0.44404501222103004</v>
      </c>
      <c r="E110" s="9">
        <f t="shared" si="27"/>
        <v>0.29265860864288423</v>
      </c>
      <c r="F110" s="9">
        <f t="shared" si="28"/>
        <v>0.26329637913608556</v>
      </c>
      <c r="G110" s="9">
        <f t="shared" si="29"/>
        <v>1.0887164735613806</v>
      </c>
      <c r="H110" s="9">
        <f t="shared" si="30"/>
        <v>2.2520239445955879</v>
      </c>
      <c r="I110" s="9">
        <f t="shared" si="31"/>
        <v>3.4169505713062653</v>
      </c>
      <c r="J110" s="9">
        <f t="shared" si="32"/>
        <v>3.7980013370527472</v>
      </c>
      <c r="K110" s="11">
        <f t="shared" si="33"/>
        <v>0.46511627906976744</v>
      </c>
      <c r="L110" s="11">
        <f t="shared" si="34"/>
        <v>0.3105590062111801</v>
      </c>
      <c r="M110" s="11">
        <f t="shared" si="35"/>
        <v>0.28011204481792717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-0.26547363131299018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0.24033880488494691</v>
      </c>
      <c r="Q110" s="11">
        <f>2*'OddsRatio_working_3-way'!K110*'OddsRatio_working_3-way'!L110*'OddsRatio_working_3-way'!M110</f>
        <v>8.0922156526918143E-2</v>
      </c>
      <c r="R110" s="11">
        <f t="shared" si="36"/>
        <v>0</v>
      </c>
      <c r="S110" s="11">
        <f t="shared" si="37"/>
        <v>-0.90532081734923942</v>
      </c>
      <c r="T110" s="11">
        <f t="shared" si="38"/>
        <v>-0.30482182402331293</v>
      </c>
      <c r="U110" s="11">
        <f>'OddsRatio_working_3-way'!S110-'OddsRatio_working_3-way'!R110^2/3</f>
        <v>-0.90532081734923942</v>
      </c>
      <c r="V110" s="11">
        <f>'OddsRatio_working_3-way'!S110*'OddsRatio_working_3-way'!R110/3-2*'OddsRatio_working_3-way'!R110^3/27-'OddsRatio_working_3-way'!T110</f>
        <v>0.30482182402331293</v>
      </c>
      <c r="W110" s="11">
        <f>'OddsRatio_working_3-way'!V110^2+4*'OddsRatio_working_3-way'!U110^3/27</f>
        <v>-1.7010496600499261E-2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0.16577608467553365</v>
      </c>
      <c r="Y110" s="11">
        <f>IF('OddsRatio_working_3-way'!W110&gt;=0,IF('OddsRatio_working_3-way'!V110+SQRT('OddsRatio_working_3-way'!W110)&gt;0,0,PI()),ACOS('OddsRatio_working_3-way'!V110/(2*'OddsRatio_working_3-way'!X110)))</f>
        <v>0.40429955061072897</v>
      </c>
      <c r="Z110" s="11">
        <f>'OddsRatio_working_3-way'!X110^(1/3)*COS('OddsRatio_working_3-way'!Y110/3)</f>
        <v>0.54435823678069029</v>
      </c>
      <c r="AA110" s="11">
        <f>'OddsRatio_working_3-way'!X110^(1/3)*COS(('OddsRatio_working_3-way'!Y110+2*PI())/3)</f>
        <v>-0.33609927854403465</v>
      </c>
      <c r="AB110" s="11">
        <f>'OddsRatio_working_3-way'!X110^(1/3)*COS(('OddsRatio_working_3-way'!Y110+4*PI())/3)</f>
        <v>-0.20825895823665555</v>
      </c>
      <c r="AC110" s="11">
        <f>'OddsRatio_working_3-way'!X110^(1/3)*SIN('OddsRatio_working_3-way'!Y110/3)</f>
        <v>7.3808643342753347E-2</v>
      </c>
      <c r="AD110" s="11">
        <f>'OddsRatio_working_3-way'!X110^(1/3)*SIN(('OddsRatio_working_3-way'!Y110+2*PI())/3)</f>
        <v>0.43452374014000572</v>
      </c>
      <c r="AE110" s="11">
        <f>'OddsRatio_working_3-way'!X110^(1/3)*SIN(('OddsRatio_working_3-way'!Y110+4*PI())/3)</f>
        <v>-0.508332383482759</v>
      </c>
      <c r="AF110" s="11">
        <f>-'OddsRatio_working_3-way'!U110/(3*'OddsRatio_working_3-way'!X110^(1/3))*COS(('OddsRatio_working_3-way'!Y110)/3)</f>
        <v>0.54435823678069029</v>
      </c>
      <c r="AG110" s="11">
        <f>-'OddsRatio_working_3-way'!U110/(3*'OddsRatio_working_3-way'!X110^(1/3))*COS(('OddsRatio_working_3-way'!Y110+2*PI())/3)</f>
        <v>-0.33609927854403465</v>
      </c>
      <c r="AH110" s="11">
        <f>-'OddsRatio_working_3-way'!U110/(3*'OddsRatio_working_3-way'!X110^(1/3))*COS(('OddsRatio_working_3-way'!Y110+4*PI())/3)</f>
        <v>-0.20825895823665555</v>
      </c>
      <c r="AI110" s="11">
        <f>'OddsRatio_working_3-way'!U110/(3*'OddsRatio_working_3-way'!X110^(1/3))*SIN(('OddsRatio_working_3-way'!Y110)/3)</f>
        <v>-7.3808643342753347E-2</v>
      </c>
      <c r="AJ110" s="11">
        <f>'OddsRatio_working_3-way'!U110/(3*'OddsRatio_working_3-way'!X110^(1/3))*SIN(('OddsRatio_working_3-way'!Y110+2*PI())/3)</f>
        <v>-0.43452374014000572</v>
      </c>
      <c r="AK110" s="11">
        <f>'OddsRatio_working_3-way'!U110/(3*'OddsRatio_working_3-way'!X110^(1/3))*SIN(('OddsRatio_working_3-way'!Y110+4*PI())/3)</f>
        <v>0.508332383482759</v>
      </c>
      <c r="AL110" s="11">
        <f>'OddsRatio_working_3-way'!Z110+'OddsRatio_working_3-way'!AF110</f>
        <v>1.0887164735613806</v>
      </c>
      <c r="AM110" s="11">
        <f>'OddsRatio_working_3-way'!AA110+'OddsRatio_working_3-way'!AG110</f>
        <v>-0.6721985570880693</v>
      </c>
      <c r="AN110" s="11">
        <f>'OddsRatio_working_3-way'!AB110+'OddsRatio_working_3-way'!AH110</f>
        <v>-0.4165179164733111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1.0887164735613806</v>
      </c>
      <c r="AS110" s="11">
        <f>IF(('OddsRatio_working_3-way'!X110=0),IF(Q110&gt;0,-Q110^(1/3),(-Q110)^(1/3)),'OddsRatio_working_3-way'!AM110-'OddsRatio_working_3-way'!R110/3)</f>
        <v>-0.6721985570880693</v>
      </c>
      <c r="AT110" s="11">
        <f>IF(('OddsRatio_working_3-way'!X110=0),IF(Q110&gt;0,-Q110^(1/3),(-Q110)^(1/3)),'OddsRatio_working_3-way'!AN110-'OddsRatio_working_3-way'!R110/3)</f>
        <v>-0.4165179164733111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1.86</v>
      </c>
      <c r="B111" s="4">
        <f>IF('True_Odds_Calculator_3-way'!B112="","",'True_Odds_Calculator_3-way'!B112)</f>
        <v>3.59</v>
      </c>
      <c r="C111" s="4">
        <f>IF('True_Odds_Calculator_3-way'!C112="","",'True_Odds_Calculator_3-way'!C112)</f>
        <v>4.0199999999999996</v>
      </c>
      <c r="D111" s="9">
        <f t="shared" si="26"/>
        <v>0.51183438025591843</v>
      </c>
      <c r="E111" s="9">
        <f t="shared" si="27"/>
        <v>0.25824037426123353</v>
      </c>
      <c r="F111" s="9">
        <f t="shared" si="28"/>
        <v>0.22992524548284821</v>
      </c>
      <c r="G111" s="9">
        <f t="shared" si="29"/>
        <v>1.1090197600228944</v>
      </c>
      <c r="H111" s="9">
        <f t="shared" si="30"/>
        <v>1.9537569936196892</v>
      </c>
      <c r="I111" s="9">
        <f t="shared" si="31"/>
        <v>3.8723611784592964</v>
      </c>
      <c r="J111" s="9">
        <f t="shared" si="32"/>
        <v>4.34923967526914</v>
      </c>
      <c r="K111" s="11">
        <f t="shared" si="33"/>
        <v>0.5376344086021505</v>
      </c>
      <c r="L111" s="11">
        <f t="shared" si="34"/>
        <v>0.2785515320334262</v>
      </c>
      <c r="M111" s="11">
        <f t="shared" si="35"/>
        <v>0.24875621890547267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-0.25059460239164211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0.24102985238542068</v>
      </c>
      <c r="Q111" s="11">
        <f>2*'OddsRatio_working_3-way'!K111*'OddsRatio_working_3-way'!L111*'OddsRatio_working_3-way'!M111</f>
        <v>7.4506909547270683E-2</v>
      </c>
      <c r="R111" s="11">
        <f t="shared" si="36"/>
        <v>0</v>
      </c>
      <c r="S111" s="11">
        <f t="shared" si="37"/>
        <v>-0.96183177963556798</v>
      </c>
      <c r="T111" s="11">
        <f t="shared" si="38"/>
        <v>-0.29732048829538421</v>
      </c>
      <c r="U111" s="11">
        <f>'OddsRatio_working_3-way'!S111-'OddsRatio_working_3-way'!R111^2/3</f>
        <v>-0.96183177963556798</v>
      </c>
      <c r="V111" s="11">
        <f>'OddsRatio_working_3-way'!S111*'OddsRatio_working_3-way'!R111/3-2*'OddsRatio_working_3-way'!R111^3/27-'OddsRatio_working_3-way'!T111</f>
        <v>0.29732048829538421</v>
      </c>
      <c r="W111" s="11">
        <f>'OddsRatio_working_3-way'!V111^2+4*'OddsRatio_working_3-way'!U111^3/27</f>
        <v>-4.3424256733528524E-2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0.18153768857577082</v>
      </c>
      <c r="Y111" s="11">
        <f>IF('OddsRatio_working_3-way'!W111&gt;=0,IF('OddsRatio_working_3-way'!V111+SQRT('OddsRatio_working_3-way'!W111)&gt;0,0,PI()),ACOS('OddsRatio_working_3-way'!V111/(2*'OddsRatio_working_3-way'!X111)))</f>
        <v>0.61131382664244638</v>
      </c>
      <c r="Z111" s="11">
        <f>'OddsRatio_working_3-way'!X111^(1/3)*COS('OddsRatio_working_3-way'!Y111/3)</f>
        <v>0.55450988001144719</v>
      </c>
      <c r="AA111" s="11">
        <f>'OddsRatio_working_3-way'!X111^(1/3)*COS(('OddsRatio_working_3-way'!Y111+2*PI())/3)</f>
        <v>-0.37648719099379607</v>
      </c>
      <c r="AB111" s="11">
        <f>'OddsRatio_working_3-way'!X111^(1/3)*COS(('OddsRatio_working_3-way'!Y111+4*PI())/3)</f>
        <v>-0.1780226890176512</v>
      </c>
      <c r="AC111" s="11">
        <f>'OddsRatio_working_3-way'!X111^(1/3)*SIN('OddsRatio_working_3-way'!Y111/3)</f>
        <v>0.11458353364051234</v>
      </c>
      <c r="AD111" s="11">
        <f>'OddsRatio_working_3-way'!X111^(1/3)*SIN(('OddsRatio_working_3-way'!Y111+2*PI())/3)</f>
        <v>0.42292787591911801</v>
      </c>
      <c r="AE111" s="11">
        <f>'OddsRatio_working_3-way'!X111^(1/3)*SIN(('OddsRatio_working_3-way'!Y111+4*PI())/3)</f>
        <v>-0.53751140955963028</v>
      </c>
      <c r="AF111" s="11">
        <f>-'OddsRatio_working_3-way'!U111/(3*'OddsRatio_working_3-way'!X111^(1/3))*COS(('OddsRatio_working_3-way'!Y111)/3)</f>
        <v>0.55450988001144719</v>
      </c>
      <c r="AG111" s="11">
        <f>-'OddsRatio_working_3-way'!U111/(3*'OddsRatio_working_3-way'!X111^(1/3))*COS(('OddsRatio_working_3-way'!Y111+2*PI())/3)</f>
        <v>-0.37648719099379607</v>
      </c>
      <c r="AH111" s="11">
        <f>-'OddsRatio_working_3-way'!U111/(3*'OddsRatio_working_3-way'!X111^(1/3))*COS(('OddsRatio_working_3-way'!Y111+4*PI())/3)</f>
        <v>-0.1780226890176512</v>
      </c>
      <c r="AI111" s="11">
        <f>'OddsRatio_working_3-way'!U111/(3*'OddsRatio_working_3-way'!X111^(1/3))*SIN(('OddsRatio_working_3-way'!Y111)/3)</f>
        <v>-0.11458353364051234</v>
      </c>
      <c r="AJ111" s="11">
        <f>'OddsRatio_working_3-way'!U111/(3*'OddsRatio_working_3-way'!X111^(1/3))*SIN(('OddsRatio_working_3-way'!Y111+2*PI())/3)</f>
        <v>-0.42292787591911801</v>
      </c>
      <c r="AK111" s="11">
        <f>'OddsRatio_working_3-way'!U111/(3*'OddsRatio_working_3-way'!X111^(1/3))*SIN(('OddsRatio_working_3-way'!Y111+4*PI())/3)</f>
        <v>0.53751140955963028</v>
      </c>
      <c r="AL111" s="11">
        <f>'OddsRatio_working_3-way'!Z111+'OddsRatio_working_3-way'!AF111</f>
        <v>1.1090197600228944</v>
      </c>
      <c r="AM111" s="11">
        <f>'OddsRatio_working_3-way'!AA111+'OddsRatio_working_3-way'!AG111</f>
        <v>-0.75297438198759215</v>
      </c>
      <c r="AN111" s="11">
        <f>'OddsRatio_working_3-way'!AB111+'OddsRatio_working_3-way'!AH111</f>
        <v>-0.3560453780353024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1.1090197600228944</v>
      </c>
      <c r="AS111" s="11">
        <f>IF(('OddsRatio_working_3-way'!X111=0),IF(Q111&gt;0,-Q111^(1/3),(-Q111)^(1/3)),'OddsRatio_working_3-way'!AM111-'OddsRatio_working_3-way'!R111/3)</f>
        <v>-0.75297438198759215</v>
      </c>
      <c r="AT111" s="11">
        <f>IF(('OddsRatio_working_3-way'!X111=0),IF(Q111&gt;0,-Q111^(1/3),(-Q111)^(1/3)),'OddsRatio_working_3-way'!AN111-'OddsRatio_working_3-way'!R111/3)</f>
        <v>-0.3560453780353024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2.71</v>
      </c>
      <c r="B112" s="4">
        <f>IF('True_Odds_Calculator_3-way'!B113="","",'True_Odds_Calculator_3-way'!B113)</f>
        <v>3.51</v>
      </c>
      <c r="C112" s="4">
        <f>IF('True_Odds_Calculator_3-way'!C113="","",'True_Odds_Calculator_3-way'!C113)</f>
        <v>2.4300000000000002</v>
      </c>
      <c r="D112" s="9">
        <f t="shared" si="26"/>
        <v>0.34653813089992225</v>
      </c>
      <c r="E112" s="9">
        <f t="shared" si="27"/>
        <v>0.26540142414680301</v>
      </c>
      <c r="F112" s="9">
        <f t="shared" si="28"/>
        <v>0.3880604449532748</v>
      </c>
      <c r="G112" s="9">
        <f t="shared" si="29"/>
        <v>1.1027399580121067</v>
      </c>
      <c r="H112" s="9">
        <f t="shared" si="30"/>
        <v>2.8856853282007022</v>
      </c>
      <c r="I112" s="9">
        <f t="shared" si="31"/>
        <v>3.7678772946103871</v>
      </c>
      <c r="J112" s="9">
        <f t="shared" si="32"/>
        <v>2.5769181399573124</v>
      </c>
      <c r="K112" s="11">
        <f t="shared" si="33"/>
        <v>0.36900369003690037</v>
      </c>
      <c r="L112" s="11">
        <f t="shared" si="34"/>
        <v>0.28490028490028491</v>
      </c>
      <c r="M112" s="11">
        <f t="shared" si="35"/>
        <v>0.41152263374485593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-0.26553586523519557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0.24443633694541012</v>
      </c>
      <c r="Q112" s="11">
        <f>2*'OddsRatio_working_3-way'!K112*'OddsRatio_working_3-way'!L112*'OddsRatio_working_3-way'!M112</f>
        <v>8.6526136971826609E-2</v>
      </c>
      <c r="R112" s="11">
        <f t="shared" si="36"/>
        <v>0</v>
      </c>
      <c r="S112" s="11">
        <f t="shared" si="37"/>
        <v>-0.92053981758322267</v>
      </c>
      <c r="T112" s="11">
        <f t="shared" si="38"/>
        <v>-0.32585480268432665</v>
      </c>
      <c r="U112" s="11">
        <f>'OddsRatio_working_3-way'!S112-'OddsRatio_working_3-way'!R112^2/3</f>
        <v>-0.92053981758322267</v>
      </c>
      <c r="V112" s="11">
        <f>'OddsRatio_working_3-way'!S112*'OddsRatio_working_3-way'!R112/3-2*'OddsRatio_working_3-way'!R112^3/27-'OddsRatio_working_3-way'!T112</f>
        <v>0.32585480268432665</v>
      </c>
      <c r="W112" s="11">
        <f>'OddsRatio_working_3-way'!V112^2+4*'OddsRatio_working_3-way'!U112^3/27</f>
        <v>-9.3830193063685202E-3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0.16997380073029636</v>
      </c>
      <c r="Y112" s="11">
        <f>IF('OddsRatio_working_3-way'!W112&gt;=0,IF('OddsRatio_working_3-way'!V112+SQRT('OddsRatio_working_3-way'!W112)&gt;0,0,PI()),ACOS('OddsRatio_working_3-way'!V112/(2*'OddsRatio_working_3-way'!X112)))</f>
        <v>0.28894787369165775</v>
      </c>
      <c r="Z112" s="11">
        <f>'OddsRatio_working_3-way'!X112^(1/3)*COS('OddsRatio_working_3-way'!Y112/3)</f>
        <v>0.55136997900605333</v>
      </c>
      <c r="AA112" s="11">
        <f>'OddsRatio_working_3-way'!X112^(1/3)*COS(('OddsRatio_working_3-way'!Y112+2*PI())/3)</f>
        <v>-0.32181864407270006</v>
      </c>
      <c r="AB112" s="11">
        <f>'OddsRatio_working_3-way'!X112^(1/3)*COS(('OddsRatio_working_3-way'!Y112+4*PI())/3)</f>
        <v>-0.22955133493335317</v>
      </c>
      <c r="AC112" s="11">
        <f>'OddsRatio_working_3-way'!X112^(1/3)*SIN('OddsRatio_working_3-way'!Y112/3)</f>
        <v>5.3270555769004281E-2</v>
      </c>
      <c r="AD112" s="11">
        <f>'OddsRatio_working_3-way'!X112^(1/3)*SIN(('OddsRatio_working_3-way'!Y112+2*PI())/3)</f>
        <v>0.45086513081883267</v>
      </c>
      <c r="AE112" s="11">
        <f>'OddsRatio_working_3-way'!X112^(1/3)*SIN(('OddsRatio_working_3-way'!Y112+4*PI())/3)</f>
        <v>-0.50413568658783703</v>
      </c>
      <c r="AF112" s="11">
        <f>-'OddsRatio_working_3-way'!U112/(3*'OddsRatio_working_3-way'!X112^(1/3))*COS(('OddsRatio_working_3-way'!Y112)/3)</f>
        <v>0.55136997900605322</v>
      </c>
      <c r="AG112" s="11">
        <f>-'OddsRatio_working_3-way'!U112/(3*'OddsRatio_working_3-way'!X112^(1/3))*COS(('OddsRatio_working_3-way'!Y112+2*PI())/3)</f>
        <v>-0.3218186440727</v>
      </c>
      <c r="AH112" s="11">
        <f>-'OddsRatio_working_3-way'!U112/(3*'OddsRatio_working_3-way'!X112^(1/3))*COS(('OddsRatio_working_3-way'!Y112+4*PI())/3)</f>
        <v>-0.22955133493335311</v>
      </c>
      <c r="AI112" s="11">
        <f>'OddsRatio_working_3-way'!U112/(3*'OddsRatio_working_3-way'!X112^(1/3))*SIN(('OddsRatio_working_3-way'!Y112)/3)</f>
        <v>-5.3270555769004267E-2</v>
      </c>
      <c r="AJ112" s="11">
        <f>'OddsRatio_working_3-way'!U112/(3*'OddsRatio_working_3-way'!X112^(1/3))*SIN(('OddsRatio_working_3-way'!Y112+2*PI())/3)</f>
        <v>-0.45086513081883256</v>
      </c>
      <c r="AK112" s="11">
        <f>'OddsRatio_working_3-way'!U112/(3*'OddsRatio_working_3-way'!X112^(1/3))*SIN(('OddsRatio_working_3-way'!Y112+4*PI())/3)</f>
        <v>0.50413568658783692</v>
      </c>
      <c r="AL112" s="11">
        <f>'OddsRatio_working_3-way'!Z112+'OddsRatio_working_3-way'!AF112</f>
        <v>1.1027399580121067</v>
      </c>
      <c r="AM112" s="11">
        <f>'OddsRatio_working_3-way'!AA112+'OddsRatio_working_3-way'!AG112</f>
        <v>-0.6436372881454</v>
      </c>
      <c r="AN112" s="11">
        <f>'OddsRatio_working_3-way'!AB112+'OddsRatio_working_3-way'!AH112</f>
        <v>-0.45910266986670628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1.1027399580121067</v>
      </c>
      <c r="AS112" s="11">
        <f>IF(('OddsRatio_working_3-way'!X112=0),IF(Q112&gt;0,-Q112^(1/3),(-Q112)^(1/3)),'OddsRatio_working_3-way'!AM112-'OddsRatio_working_3-way'!R112/3)</f>
        <v>-0.6436372881454</v>
      </c>
      <c r="AT112" s="11">
        <f>IF(('OddsRatio_working_3-way'!X112=0),IF(Q112&gt;0,-Q112^(1/3),(-Q112)^(1/3)),'OddsRatio_working_3-way'!AN112-'OddsRatio_working_3-way'!R112/3)</f>
        <v>-0.45910266986670628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3.72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1.93</v>
      </c>
      <c r="D113" s="9">
        <f t="shared" si="26"/>
        <v>0.24934368892250383</v>
      </c>
      <c r="E113" s="9">
        <f t="shared" si="27"/>
        <v>0.25788408522092454</v>
      </c>
      <c r="F113" s="9">
        <f t="shared" si="28"/>
        <v>0.49277222585657154</v>
      </c>
      <c r="G113" s="9">
        <f t="shared" si="29"/>
        <v>1.1068119917032888</v>
      </c>
      <c r="H113" s="9">
        <f t="shared" si="30"/>
        <v>4.0105286174329464</v>
      </c>
      <c r="I113" s="9">
        <f t="shared" si="31"/>
        <v>3.8777111784285503</v>
      </c>
      <c r="J113" s="9">
        <f t="shared" si="32"/>
        <v>2.0293351522840584</v>
      </c>
      <c r="K113" s="11">
        <f t="shared" si="33"/>
        <v>0.26881720430107525</v>
      </c>
      <c r="L113" s="11">
        <f t="shared" si="34"/>
        <v>0.27777777777777779</v>
      </c>
      <c r="M113" s="11">
        <f t="shared" si="35"/>
        <v>0.5181347150259068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-0.25446171560161179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0.24181167629270586</v>
      </c>
      <c r="Q113" s="11">
        <f>2*'OddsRatio_working_3-way'!K113*'OddsRatio_working_3-way'!L113*'OddsRatio_working_3-way'!M113</f>
        <v>7.7379736413665884E-2</v>
      </c>
      <c r="R113" s="11">
        <f t="shared" si="36"/>
        <v>0</v>
      </c>
      <c r="S113" s="11">
        <f t="shared" si="37"/>
        <v>-0.95028706271590579</v>
      </c>
      <c r="T113" s="11">
        <f t="shared" si="38"/>
        <v>-0.30409186006908989</v>
      </c>
      <c r="U113" s="11">
        <f>'OddsRatio_working_3-way'!S113-'OddsRatio_working_3-way'!R113^2/3</f>
        <v>-0.95028706271590579</v>
      </c>
      <c r="V113" s="11">
        <f>'OddsRatio_working_3-way'!S113*'OddsRatio_working_3-way'!R113/3-2*'OddsRatio_working_3-way'!R113^3/27-'OddsRatio_working_3-way'!T113</f>
        <v>0.30409186006908989</v>
      </c>
      <c r="W113" s="11">
        <f>'OddsRatio_working_3-way'!V113^2+4*'OddsRatio_working_3-way'!U113^3/27</f>
        <v>-3.4661837999903064E-2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0.17827906310064989</v>
      </c>
      <c r="Y113" s="11">
        <f>IF('OddsRatio_working_3-way'!W113&gt;=0,IF('OddsRatio_working_3-way'!V113+SQRT('OddsRatio_working_3-way'!W113)&gt;0,0,PI()),ACOS('OddsRatio_working_3-way'!V113/(2*'OddsRatio_working_3-way'!X113)))</f>
        <v>0.54937020305596018</v>
      </c>
      <c r="Z113" s="11">
        <f>'OddsRatio_working_3-way'!X113^(1/3)*COS('OddsRatio_working_3-way'!Y113/3)</f>
        <v>0.55340599585164452</v>
      </c>
      <c r="AA113" s="11">
        <f>'OddsRatio_working_3-way'!X113^(1/3)*COS(('OddsRatio_working_3-way'!Y113+2*PI())/3)</f>
        <v>-0.36546176366512101</v>
      </c>
      <c r="AB113" s="11">
        <f>'OddsRatio_working_3-way'!X113^(1/3)*COS(('OddsRatio_working_3-way'!Y113+4*PI())/3)</f>
        <v>-0.18794423218652342</v>
      </c>
      <c r="AC113" s="11">
        <f>'OddsRatio_working_3-way'!X113^(1/3)*SIN('OddsRatio_working_3-way'!Y113/3)</f>
        <v>0.10248979458504617</v>
      </c>
      <c r="AD113" s="11">
        <f>'OddsRatio_working_3-way'!X113^(1/3)*SIN(('OddsRatio_working_3-way'!Y113+2*PI())/3)</f>
        <v>0.42801875372162679</v>
      </c>
      <c r="AE113" s="11">
        <f>'OddsRatio_working_3-way'!X113^(1/3)*SIN(('OddsRatio_working_3-way'!Y113+4*PI())/3)</f>
        <v>-0.53050854830667293</v>
      </c>
      <c r="AF113" s="11">
        <f>-'OddsRatio_working_3-way'!U113/(3*'OddsRatio_working_3-way'!X113^(1/3))*COS(('OddsRatio_working_3-way'!Y113)/3)</f>
        <v>0.55340599585164429</v>
      </c>
      <c r="AG113" s="11">
        <f>-'OddsRatio_working_3-way'!U113/(3*'OddsRatio_working_3-way'!X113^(1/3))*COS(('OddsRatio_working_3-way'!Y113+2*PI())/3)</f>
        <v>-0.36546176366512084</v>
      </c>
      <c r="AH113" s="11">
        <f>-'OddsRatio_working_3-way'!U113/(3*'OddsRatio_working_3-way'!X113^(1/3))*COS(('OddsRatio_working_3-way'!Y113+4*PI())/3)</f>
        <v>-0.18794423218652334</v>
      </c>
      <c r="AI113" s="11">
        <f>'OddsRatio_working_3-way'!U113/(3*'OddsRatio_working_3-way'!X113^(1/3))*SIN(('OddsRatio_working_3-way'!Y113)/3)</f>
        <v>-0.10248979458504613</v>
      </c>
      <c r="AJ113" s="11">
        <f>'OddsRatio_working_3-way'!U113/(3*'OddsRatio_working_3-way'!X113^(1/3))*SIN(('OddsRatio_working_3-way'!Y113+2*PI())/3)</f>
        <v>-0.42801875372162662</v>
      </c>
      <c r="AK113" s="11">
        <f>'OddsRatio_working_3-way'!U113/(3*'OddsRatio_working_3-way'!X113^(1/3))*SIN(('OddsRatio_working_3-way'!Y113+4*PI())/3)</f>
        <v>0.53050854830667271</v>
      </c>
      <c r="AL113" s="11">
        <f>'OddsRatio_working_3-way'!Z113+'OddsRatio_working_3-way'!AF113</f>
        <v>1.1068119917032888</v>
      </c>
      <c r="AM113" s="11">
        <f>'OddsRatio_working_3-way'!AA113+'OddsRatio_working_3-way'!AG113</f>
        <v>-0.73092352733024191</v>
      </c>
      <c r="AN113" s="11">
        <f>'OddsRatio_working_3-way'!AB113+'OddsRatio_working_3-way'!AH113</f>
        <v>-0.37588846437304679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1.1068119917032888</v>
      </c>
      <c r="AS113" s="11">
        <f>IF(('OddsRatio_working_3-way'!X113=0),IF(Q113&gt;0,-Q113^(1/3),(-Q113)^(1/3)),'OddsRatio_working_3-way'!AM113-'OddsRatio_working_3-way'!R113/3)</f>
        <v>-0.73092352733024191</v>
      </c>
      <c r="AT113" s="11">
        <f>IF(('OddsRatio_working_3-way'!X113=0),IF(Q113&gt;0,-Q113^(1/3),(-Q113)^(1/3)),'OddsRatio_working_3-way'!AN113-'OddsRatio_working_3-way'!R113/3)</f>
        <v>-0.37588846437304679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2.65</v>
      </c>
      <c r="B114" s="4">
        <f>IF('True_Odds_Calculator_3-way'!B115="","",'True_Odds_Calculator_3-way'!B115)</f>
        <v>3.47</v>
      </c>
      <c r="C114" s="4">
        <f>IF('True_Odds_Calculator_3-way'!C115="","",'True_Odds_Calculator_3-way'!C115)</f>
        <v>2.5099999999999998</v>
      </c>
      <c r="D114" s="9">
        <f t="shared" si="26"/>
        <v>0.35521462795433362</v>
      </c>
      <c r="E114" s="9">
        <f t="shared" si="27"/>
        <v>0.26901256641903859</v>
      </c>
      <c r="F114" s="9">
        <f t="shared" si="28"/>
        <v>0.37577280562662763</v>
      </c>
      <c r="G114" s="9">
        <f t="shared" si="29"/>
        <v>1.100120835708513</v>
      </c>
      <c r="H114" s="9">
        <f t="shared" si="30"/>
        <v>2.8151993789190461</v>
      </c>
      <c r="I114" s="9">
        <f t="shared" si="31"/>
        <v>3.7172984642000273</v>
      </c>
      <c r="J114" s="9">
        <f t="shared" si="32"/>
        <v>2.661182461919855</v>
      </c>
      <c r="K114" s="11">
        <f t="shared" si="33"/>
        <v>0.37735849056603776</v>
      </c>
      <c r="L114" s="11">
        <f t="shared" si="34"/>
        <v>0.28818443804034583</v>
      </c>
      <c r="M114" s="11">
        <f t="shared" si="35"/>
        <v>0.39840637450199207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-0.26662985381079118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0.24392669114743243</v>
      </c>
      <c r="Q114" s="11">
        <f>2*'OddsRatio_working_3-way'!K114*'OddsRatio_working_3-way'!L114*'OddsRatio_working_3-way'!M114</f>
        <v>8.6652465771734452E-2</v>
      </c>
      <c r="R114" s="11">
        <f t="shared" si="36"/>
        <v>0</v>
      </c>
      <c r="S114" s="11">
        <f t="shared" si="37"/>
        <v>-0.91485138539861477</v>
      </c>
      <c r="T114" s="11">
        <f t="shared" si="38"/>
        <v>-0.3249916111540373</v>
      </c>
      <c r="U114" s="11">
        <f>'OddsRatio_working_3-way'!S114-'OddsRatio_working_3-way'!R114^2/3</f>
        <v>-0.91485138539861477</v>
      </c>
      <c r="V114" s="11">
        <f>'OddsRatio_working_3-way'!S114*'OddsRatio_working_3-way'!R114/3-2*'OddsRatio_working_3-way'!R114^3/27-'OddsRatio_working_3-way'!T114</f>
        <v>0.3249916111540373</v>
      </c>
      <c r="W114" s="11">
        <f>'OddsRatio_working_3-way'!V114^2+4*'OddsRatio_working_3-way'!U114^3/27</f>
        <v>-7.8156621676031823E-3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0.16840071963036571</v>
      </c>
      <c r="Y114" s="11">
        <f>IF('OddsRatio_working_3-way'!W114&gt;=0,IF('OddsRatio_working_3-way'!V114+SQRT('OddsRatio_working_3-way'!W114)&gt;0,0,PI()),ACOS('OddsRatio_working_3-way'!V114/(2*'OddsRatio_working_3-way'!X114)))</f>
        <v>0.26559939830793589</v>
      </c>
      <c r="Z114" s="11">
        <f>'OddsRatio_working_3-way'!X114^(1/3)*COS('OddsRatio_working_3-way'!Y114/3)</f>
        <v>0.55006041785425652</v>
      </c>
      <c r="AA114" s="11">
        <f>'OddsRatio_working_3-way'!X114^(1/3)*COS(('OddsRatio_working_3-way'!Y114+2*PI())/3)</f>
        <v>-0.31731494473278571</v>
      </c>
      <c r="AB114" s="11">
        <f>'OddsRatio_working_3-way'!X114^(1/3)*COS(('OddsRatio_working_3-way'!Y114+4*PI())/3)</f>
        <v>-0.23274547312147092</v>
      </c>
      <c r="AC114" s="11">
        <f>'OddsRatio_working_3-way'!X114^(1/3)*SIN('OddsRatio_working_3-way'!Y114/3)</f>
        <v>4.8826207200017201E-2</v>
      </c>
      <c r="AD114" s="11">
        <f>'OddsRatio_working_3-way'!X114^(1/3)*SIN(('OddsRatio_working_3-way'!Y114+2*PI())/3)</f>
        <v>0.45195319187806104</v>
      </c>
      <c r="AE114" s="11">
        <f>'OddsRatio_working_3-way'!X114^(1/3)*SIN(('OddsRatio_working_3-way'!Y114+4*PI())/3)</f>
        <v>-0.500779399078078</v>
      </c>
      <c r="AF114" s="11">
        <f>-'OddsRatio_working_3-way'!U114/(3*'OddsRatio_working_3-way'!X114^(1/3))*COS(('OddsRatio_working_3-way'!Y114)/3)</f>
        <v>0.55006041785425641</v>
      </c>
      <c r="AG114" s="11">
        <f>-'OddsRatio_working_3-way'!U114/(3*'OddsRatio_working_3-way'!X114^(1/3))*COS(('OddsRatio_working_3-way'!Y114+2*PI())/3)</f>
        <v>-0.31731494473278565</v>
      </c>
      <c r="AH114" s="11">
        <f>-'OddsRatio_working_3-way'!U114/(3*'OddsRatio_working_3-way'!X114^(1/3))*COS(('OddsRatio_working_3-way'!Y114+4*PI())/3)</f>
        <v>-0.23274547312147087</v>
      </c>
      <c r="AI114" s="11">
        <f>'OddsRatio_working_3-way'!U114/(3*'OddsRatio_working_3-way'!X114^(1/3))*SIN(('OddsRatio_working_3-way'!Y114)/3)</f>
        <v>-4.8826207200017194E-2</v>
      </c>
      <c r="AJ114" s="11">
        <f>'OddsRatio_working_3-way'!U114/(3*'OddsRatio_working_3-way'!X114^(1/3))*SIN(('OddsRatio_working_3-way'!Y114+2*PI())/3)</f>
        <v>-0.45195319187806093</v>
      </c>
      <c r="AK114" s="11">
        <f>'OddsRatio_working_3-way'!U114/(3*'OddsRatio_working_3-way'!X114^(1/3))*SIN(('OddsRatio_working_3-way'!Y114+4*PI())/3)</f>
        <v>0.50077939907807789</v>
      </c>
      <c r="AL114" s="11">
        <f>'OddsRatio_working_3-way'!Z114+'OddsRatio_working_3-way'!AF114</f>
        <v>1.100120835708513</v>
      </c>
      <c r="AM114" s="11">
        <f>'OddsRatio_working_3-way'!AA114+'OddsRatio_working_3-way'!AG114</f>
        <v>-0.63462988946557131</v>
      </c>
      <c r="AN114" s="11">
        <f>'OddsRatio_working_3-way'!AB114+'OddsRatio_working_3-way'!AH114</f>
        <v>-0.46549094624294179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1.100120835708513</v>
      </c>
      <c r="AS114" s="11">
        <f>IF(('OddsRatio_working_3-way'!X114=0),IF(Q114&gt;0,-Q114^(1/3),(-Q114)^(1/3)),'OddsRatio_working_3-way'!AM114-'OddsRatio_working_3-way'!R114/3)</f>
        <v>-0.63462988946557131</v>
      </c>
      <c r="AT114" s="11">
        <f>IF(('OddsRatio_working_3-way'!X114=0),IF(Q114&gt;0,-Q114^(1/3),(-Q114)^(1/3)),'OddsRatio_working_3-way'!AN114-'OddsRatio_working_3-way'!R114/3)</f>
        <v>-0.46549094624294179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1.56</v>
      </c>
      <c r="B115" s="4">
        <f>IF('True_Odds_Calculator_3-way'!B116="","",'True_Odds_Calculator_3-way'!B116)</f>
        <v>4.1100000000000003</v>
      </c>
      <c r="C115" s="4">
        <f>IF('True_Odds_Calculator_3-way'!C116="","",'True_Odds_Calculator_3-way'!C116)</f>
        <v>5.55</v>
      </c>
      <c r="D115" s="9">
        <f t="shared" si="26"/>
        <v>0.61383816186355289</v>
      </c>
      <c r="E115" s="9">
        <f t="shared" si="27"/>
        <v>0.22253288490561535</v>
      </c>
      <c r="F115" s="9">
        <f t="shared" si="28"/>
        <v>0.16362895323083207</v>
      </c>
      <c r="G115" s="9">
        <f t="shared" si="29"/>
        <v>1.1233819495100459</v>
      </c>
      <c r="H115" s="9">
        <f t="shared" si="30"/>
        <v>1.6290938917256259</v>
      </c>
      <c r="I115" s="9">
        <f t="shared" si="31"/>
        <v>4.4937178629762426</v>
      </c>
      <c r="J115" s="9">
        <f t="shared" si="32"/>
        <v>6.1113878702707076</v>
      </c>
      <c r="K115" s="11">
        <f t="shared" si="33"/>
        <v>0.64102564102564097</v>
      </c>
      <c r="L115" s="11">
        <f t="shared" si="34"/>
        <v>0.24330900243309</v>
      </c>
      <c r="M115" s="11">
        <f t="shared" si="35"/>
        <v>0.1801801801801802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-0.2226898431277996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0.23100023100023098</v>
      </c>
      <c r="Q115" s="11">
        <f>2*'OddsRatio_working_3-way'!K115*'OddsRatio_working_3-way'!L115*'OddsRatio_working_3-way'!M115</f>
        <v>5.6204435766479564E-2</v>
      </c>
      <c r="R115" s="11">
        <f t="shared" si="36"/>
        <v>0</v>
      </c>
      <c r="S115" s="11">
        <f t="shared" si="37"/>
        <v>-1.0373182169231765</v>
      </c>
      <c r="T115" s="11">
        <f t="shared" si="38"/>
        <v>-0.25238886056524978</v>
      </c>
      <c r="U115" s="11">
        <f>'OddsRatio_working_3-way'!S115-'OddsRatio_working_3-way'!R115^2/3</f>
        <v>-1.0373182169231765</v>
      </c>
      <c r="V115" s="11">
        <f>'OddsRatio_working_3-way'!S115*'OddsRatio_working_3-way'!R115/3-2*'OddsRatio_working_3-way'!R115^3/27-'OddsRatio_working_3-way'!T115</f>
        <v>0.25238886056524978</v>
      </c>
      <c r="W115" s="11">
        <f>'OddsRatio_working_3-way'!V115^2+4*'OddsRatio_working_3-way'!U115^3/27</f>
        <v>-0.10166054008505124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0.20332282030214682</v>
      </c>
      <c r="Y115" s="11">
        <f>IF('OddsRatio_working_3-way'!W115&gt;=0,IF('OddsRatio_working_3-way'!V115+SQRT('OddsRatio_working_3-way'!W115)&gt;0,0,PI()),ACOS('OddsRatio_working_3-way'!V115/(2*'OddsRatio_working_3-way'!X115)))</f>
        <v>0.90121159673307583</v>
      </c>
      <c r="Z115" s="11">
        <f>'OddsRatio_working_3-way'!X115^(1/3)*COS('OddsRatio_working_3-way'!Y115/3)</f>
        <v>0.56169097475502305</v>
      </c>
      <c r="AA115" s="11">
        <f>'OddsRatio_working_3-way'!X115^(1/3)*COS(('OddsRatio_working_3-way'!Y115+2*PI())/3)</f>
        <v>-0.43153387740759397</v>
      </c>
      <c r="AB115" s="11">
        <f>'OddsRatio_working_3-way'!X115^(1/3)*COS(('OddsRatio_working_3-way'!Y115+4*PI())/3)</f>
        <v>-0.130157097347429</v>
      </c>
      <c r="AC115" s="11">
        <f>'OddsRatio_working_3-way'!X115^(1/3)*SIN('OddsRatio_working_3-way'!Y115/3)</f>
        <v>0.17399996509523893</v>
      </c>
      <c r="AD115" s="11">
        <f>'OddsRatio_working_3-way'!X115^(1/3)*SIN(('OddsRatio_working_3-way'!Y115+2*PI())/3)</f>
        <v>0.39943867066667438</v>
      </c>
      <c r="AE115" s="11">
        <f>'OddsRatio_working_3-way'!X115^(1/3)*SIN(('OddsRatio_working_3-way'!Y115+4*PI())/3)</f>
        <v>-0.57343863576191323</v>
      </c>
      <c r="AF115" s="11">
        <f>-'OddsRatio_working_3-way'!U115/(3*'OddsRatio_working_3-way'!X115^(1/3))*COS(('OddsRatio_working_3-way'!Y115)/3)</f>
        <v>0.56169097475502283</v>
      </c>
      <c r="AG115" s="11">
        <f>-'OddsRatio_working_3-way'!U115/(3*'OddsRatio_working_3-way'!X115^(1/3))*COS(('OddsRatio_working_3-way'!Y115+2*PI())/3)</f>
        <v>-0.4315338774075938</v>
      </c>
      <c r="AH115" s="11">
        <f>-'OddsRatio_working_3-way'!U115/(3*'OddsRatio_working_3-way'!X115^(1/3))*COS(('OddsRatio_working_3-way'!Y115+4*PI())/3)</f>
        <v>-0.13015709734742895</v>
      </c>
      <c r="AI115" s="11">
        <f>'OddsRatio_working_3-way'!U115/(3*'OddsRatio_working_3-way'!X115^(1/3))*SIN(('OddsRatio_working_3-way'!Y115)/3)</f>
        <v>-0.17399996509523885</v>
      </c>
      <c r="AJ115" s="11">
        <f>'OddsRatio_working_3-way'!U115/(3*'OddsRatio_working_3-way'!X115^(1/3))*SIN(('OddsRatio_working_3-way'!Y115+2*PI())/3)</f>
        <v>-0.39943867066667427</v>
      </c>
      <c r="AK115" s="11">
        <f>'OddsRatio_working_3-way'!U115/(3*'OddsRatio_working_3-way'!X115^(1/3))*SIN(('OddsRatio_working_3-way'!Y115+4*PI())/3)</f>
        <v>0.57343863576191301</v>
      </c>
      <c r="AL115" s="11">
        <f>'OddsRatio_working_3-way'!Z115+'OddsRatio_working_3-way'!AF115</f>
        <v>1.1233819495100459</v>
      </c>
      <c r="AM115" s="11">
        <f>'OddsRatio_working_3-way'!AA115+'OddsRatio_working_3-way'!AG115</f>
        <v>-0.86306775481518772</v>
      </c>
      <c r="AN115" s="11">
        <f>'OddsRatio_working_3-way'!AB115+'OddsRatio_working_3-way'!AH115</f>
        <v>-0.26031419469485795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1.1233819495100459</v>
      </c>
      <c r="AS115" s="11">
        <f>IF(('OddsRatio_working_3-way'!X115=0),IF(Q115&gt;0,-Q115^(1/3),(-Q115)^(1/3)),'OddsRatio_working_3-way'!AM115-'OddsRatio_working_3-way'!R115/3)</f>
        <v>-0.86306775481518772</v>
      </c>
      <c r="AT115" s="11">
        <f>IF(('OddsRatio_working_3-way'!X115=0),IF(Q115&gt;0,-Q115^(1/3),(-Q115)^(1/3)),'OddsRatio_working_3-way'!AN115-'OddsRatio_working_3-way'!R115/3)</f>
        <v>-0.26031419469485795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2.95</v>
      </c>
      <c r="B116" s="4">
        <f>IF('True_Odds_Calculator_3-way'!B117="","",'True_Odds_Calculator_3-way'!B117)</f>
        <v>3.22</v>
      </c>
      <c r="C116" s="4">
        <f>IF('True_Odds_Calculator_3-way'!C117="","",'True_Odds_Calculator_3-way'!C117)</f>
        <v>2.2000000000000002</v>
      </c>
      <c r="D116" s="9">
        <f t="shared" si="26"/>
        <v>0.30516192969627703</v>
      </c>
      <c r="E116" s="9">
        <f t="shared" si="27"/>
        <v>0.27837949802015416</v>
      </c>
      <c r="F116" s="9">
        <f t="shared" si="28"/>
        <v>0.41645857228356875</v>
      </c>
      <c r="G116" s="9">
        <f t="shared" si="29"/>
        <v>1.1676660188084984</v>
      </c>
      <c r="H116" s="9">
        <f t="shared" si="30"/>
        <v>3.2769487366765722</v>
      </c>
      <c r="I116" s="9">
        <f t="shared" si="31"/>
        <v>3.592218561754867</v>
      </c>
      <c r="J116" s="9">
        <f t="shared" si="32"/>
        <v>2.4011992225701984</v>
      </c>
      <c r="K116" s="11">
        <f t="shared" si="33"/>
        <v>0.33898305084745761</v>
      </c>
      <c r="L116" s="11">
        <f t="shared" si="34"/>
        <v>0.3105590062111801</v>
      </c>
      <c r="M116" s="11">
        <f t="shared" si="35"/>
        <v>0.45454545454545453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-0.24858119036453596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0.25696484797442792</v>
      </c>
      <c r="Q116" s="11">
        <f>2*'OddsRatio_working_3-way'!K116*'OddsRatio_working_3-way'!L116*'OddsRatio_working_3-way'!M116</f>
        <v>9.5703853994200325E-2</v>
      </c>
      <c r="R116" s="11">
        <f t="shared" si="36"/>
        <v>0</v>
      </c>
      <c r="S116" s="11">
        <f t="shared" si="37"/>
        <v>-1.0337260337260337</v>
      </c>
      <c r="T116" s="11">
        <f t="shared" si="38"/>
        <v>-0.38500038500038491</v>
      </c>
      <c r="U116" s="11">
        <f>'OddsRatio_working_3-way'!S116-'OddsRatio_working_3-way'!R116^2/3</f>
        <v>-1.0337260337260337</v>
      </c>
      <c r="V116" s="11">
        <f>'OddsRatio_working_3-way'!S116*'OddsRatio_working_3-way'!R116/3-2*'OddsRatio_working_3-way'!R116^3/27-'OddsRatio_working_3-way'!T116</f>
        <v>0.38500038500038491</v>
      </c>
      <c r="W116" s="11">
        <f>'OddsRatio_working_3-way'!V116^2+4*'OddsRatio_working_3-way'!U116^3/27</f>
        <v>-1.5423414475634722E-2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0.2022675894243065</v>
      </c>
      <c r="Y116" s="11">
        <f>IF('OddsRatio_working_3-way'!W116&gt;=0,IF('OddsRatio_working_3-way'!V116+SQRT('OddsRatio_working_3-way'!W116)&gt;0,0,PI()),ACOS('OddsRatio_working_3-way'!V116/(2*'OddsRatio_working_3-way'!X116)))</f>
        <v>0.31203592872068198</v>
      </c>
      <c r="Z116" s="11">
        <f>'OddsRatio_working_3-way'!X116^(1/3)*COS('OddsRatio_working_3-way'!Y116/3)</f>
        <v>0.58383300940424931</v>
      </c>
      <c r="AA116" s="11">
        <f>'OddsRatio_working_3-way'!X116^(1/3)*COS(('OddsRatio_working_3-way'!Y116+2*PI())/3)</f>
        <v>-0.34469691090548576</v>
      </c>
      <c r="AB116" s="11">
        <f>'OddsRatio_working_3-way'!X116^(1/3)*COS(('OddsRatio_working_3-way'!Y116+4*PI())/3)</f>
        <v>-0.23913609849876338</v>
      </c>
      <c r="AC116" s="11">
        <f>'OddsRatio_working_3-way'!X116^(1/3)*SIN('OddsRatio_working_3-way'!Y116/3)</f>
        <v>6.0945563458896665E-2</v>
      </c>
      <c r="AD116" s="11">
        <f>'OddsRatio_working_3-way'!X116^(1/3)*SIN(('OddsRatio_working_3-way'!Y116+2*PI())/3)</f>
        <v>0.4751414359825506</v>
      </c>
      <c r="AE116" s="11">
        <f>'OddsRatio_working_3-way'!X116^(1/3)*SIN(('OddsRatio_working_3-way'!Y116+4*PI())/3)</f>
        <v>-0.53608699944144733</v>
      </c>
      <c r="AF116" s="11">
        <f>-'OddsRatio_working_3-way'!U116/(3*'OddsRatio_working_3-way'!X116^(1/3))*COS(('OddsRatio_working_3-way'!Y116)/3)</f>
        <v>0.5838330094042492</v>
      </c>
      <c r="AG116" s="11">
        <f>-'OddsRatio_working_3-way'!U116/(3*'OddsRatio_working_3-way'!X116^(1/3))*COS(('OddsRatio_working_3-way'!Y116+2*PI())/3)</f>
        <v>-0.34469691090548571</v>
      </c>
      <c r="AH116" s="11">
        <f>-'OddsRatio_working_3-way'!U116/(3*'OddsRatio_working_3-way'!X116^(1/3))*COS(('OddsRatio_working_3-way'!Y116+4*PI())/3)</f>
        <v>-0.23913609849876333</v>
      </c>
      <c r="AI116" s="11">
        <f>'OddsRatio_working_3-way'!U116/(3*'OddsRatio_working_3-way'!X116^(1/3))*SIN(('OddsRatio_working_3-way'!Y116)/3)</f>
        <v>-6.0945563458896658E-2</v>
      </c>
      <c r="AJ116" s="11">
        <f>'OddsRatio_working_3-way'!U116/(3*'OddsRatio_working_3-way'!X116^(1/3))*SIN(('OddsRatio_working_3-way'!Y116+2*PI())/3)</f>
        <v>-0.47514143598255054</v>
      </c>
      <c r="AK116" s="11">
        <f>'OddsRatio_working_3-way'!U116/(3*'OddsRatio_working_3-way'!X116^(1/3))*SIN(('OddsRatio_working_3-way'!Y116+4*PI())/3)</f>
        <v>0.53608699944144722</v>
      </c>
      <c r="AL116" s="11">
        <f>'OddsRatio_working_3-way'!Z116+'OddsRatio_working_3-way'!AF116</f>
        <v>1.1676660188084984</v>
      </c>
      <c r="AM116" s="11">
        <f>'OddsRatio_working_3-way'!AA116+'OddsRatio_working_3-way'!AG116</f>
        <v>-0.68939382181097142</v>
      </c>
      <c r="AN116" s="11">
        <f>'OddsRatio_working_3-way'!AB116+'OddsRatio_working_3-way'!AH116</f>
        <v>-0.47827219699752671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1.1676660188084984</v>
      </c>
      <c r="AS116" s="11">
        <f>IF(('OddsRatio_working_3-way'!X116=0),IF(Q116&gt;0,-Q116^(1/3),(-Q116)^(1/3)),'OddsRatio_working_3-way'!AM116-'OddsRatio_working_3-way'!R116/3)</f>
        <v>-0.68939382181097142</v>
      </c>
      <c r="AT116" s="11">
        <f>IF(('OddsRatio_working_3-way'!X116=0),IF(Q116&gt;0,-Q116^(1/3),(-Q116)^(1/3)),'OddsRatio_working_3-way'!AN116-'OddsRatio_working_3-way'!R116/3)</f>
        <v>-0.47827219699752671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1.68</v>
      </c>
      <c r="B117" s="4">
        <f>IF('True_Odds_Calculator_3-way'!B118="","",'True_Odds_Calculator_3-way'!B118)</f>
        <v>3.88</v>
      </c>
      <c r="C117" s="4">
        <f>IF('True_Odds_Calculator_3-way'!C118="","",'True_Odds_Calculator_3-way'!C118)</f>
        <v>4.75</v>
      </c>
      <c r="D117" s="9">
        <f t="shared" si="26"/>
        <v>0.56908823109830109</v>
      </c>
      <c r="E117" s="9">
        <f t="shared" si="27"/>
        <v>0.23770184072883646</v>
      </c>
      <c r="F117" s="9">
        <f t="shared" si="28"/>
        <v>0.19320992817286228</v>
      </c>
      <c r="G117" s="9">
        <f t="shared" si="29"/>
        <v>1.1135246578085622</v>
      </c>
      <c r="H117" s="9">
        <f t="shared" si="30"/>
        <v>1.7571967673098228</v>
      </c>
      <c r="I117" s="9">
        <f t="shared" si="31"/>
        <v>4.2069510144886584</v>
      </c>
      <c r="J117" s="9">
        <f t="shared" si="32"/>
        <v>5.1757174667821086</v>
      </c>
      <c r="K117" s="11">
        <f t="shared" si="33"/>
        <v>0.59523809523809523</v>
      </c>
      <c r="L117" s="11">
        <f t="shared" si="34"/>
        <v>0.25773195876288663</v>
      </c>
      <c r="M117" s="11">
        <f t="shared" si="35"/>
        <v>0.21052631578947367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-0.23719091543291215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0.23609280934294502</v>
      </c>
      <c r="Q117" s="11">
        <f>2*'OddsRatio_working_3-way'!K117*'OddsRatio_working_3-way'!L117*'OddsRatio_working_3-way'!M117</f>
        <v>6.4594475880422705E-2</v>
      </c>
      <c r="R117" s="11">
        <f t="shared" si="36"/>
        <v>0</v>
      </c>
      <c r="S117" s="11">
        <f t="shared" si="37"/>
        <v>-0.99537037037037057</v>
      </c>
      <c r="T117" s="11">
        <f t="shared" si="38"/>
        <v>-0.27233115468409591</v>
      </c>
      <c r="U117" s="11">
        <f>'OddsRatio_working_3-way'!S117-'OddsRatio_working_3-way'!R117^2/3</f>
        <v>-0.99537037037037057</v>
      </c>
      <c r="V117" s="11">
        <f>'OddsRatio_working_3-way'!S117*'OddsRatio_working_3-way'!R117/3-2*'OddsRatio_working_3-way'!R117^3/27-'OddsRatio_working_3-way'!T117</f>
        <v>0.27233115468409591</v>
      </c>
      <c r="W117" s="11">
        <f>'OddsRatio_working_3-way'!V117^2+4*'OddsRatio_working_3-way'!U117^3/27</f>
        <v>-7.193578845414618E-2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0.19111517879653042</v>
      </c>
      <c r="Y117" s="11">
        <f>IF('OddsRatio_working_3-way'!W117&gt;=0,IF('OddsRatio_working_3-way'!V117+SQRT('OddsRatio_working_3-way'!W117)&gt;0,0,PI()),ACOS('OddsRatio_working_3-way'!V117/(2*'OddsRatio_working_3-way'!X117)))</f>
        <v>0.77777134932640757</v>
      </c>
      <c r="Z117" s="11">
        <f>'OddsRatio_working_3-way'!X117^(1/3)*COS('OddsRatio_working_3-way'!Y117/3)</f>
        <v>0.55676232890428112</v>
      </c>
      <c r="AA117" s="11">
        <f>'OddsRatio_working_3-way'!X117^(1/3)*COS(('OddsRatio_working_3-way'!Y117+2*PI())/3)</f>
        <v>-0.4062653871983552</v>
      </c>
      <c r="AB117" s="11">
        <f>'OddsRatio_working_3-way'!X117^(1/3)*COS(('OddsRatio_working_3-way'!Y117+4*PI())/3)</f>
        <v>-0.15049694170592606</v>
      </c>
      <c r="AC117" s="11">
        <f>'OddsRatio_working_3-way'!X117^(1/3)*SIN('OddsRatio_working_3-way'!Y117/3)</f>
        <v>0.14766798085526633</v>
      </c>
      <c r="AD117" s="11">
        <f>'OddsRatio_working_3-way'!X117^(1/3)*SIN(('OddsRatio_working_3-way'!Y117+2*PI())/3)</f>
        <v>0.40833633027366145</v>
      </c>
      <c r="AE117" s="11">
        <f>'OddsRatio_working_3-way'!X117^(1/3)*SIN(('OddsRatio_working_3-way'!Y117+4*PI())/3)</f>
        <v>-0.55600431112892756</v>
      </c>
      <c r="AF117" s="11">
        <f>-'OddsRatio_working_3-way'!U117/(3*'OddsRatio_working_3-way'!X117^(1/3))*COS(('OddsRatio_working_3-way'!Y117)/3)</f>
        <v>0.55676232890428112</v>
      </c>
      <c r="AG117" s="11">
        <f>-'OddsRatio_working_3-way'!U117/(3*'OddsRatio_working_3-way'!X117^(1/3))*COS(('OddsRatio_working_3-way'!Y117+2*PI())/3)</f>
        <v>-0.4062653871983552</v>
      </c>
      <c r="AH117" s="11">
        <f>-'OddsRatio_working_3-way'!U117/(3*'OddsRatio_working_3-way'!X117^(1/3))*COS(('OddsRatio_working_3-way'!Y117+4*PI())/3)</f>
        <v>-0.15049694170592606</v>
      </c>
      <c r="AI117" s="11">
        <f>'OddsRatio_working_3-way'!U117/(3*'OddsRatio_working_3-way'!X117^(1/3))*SIN(('OddsRatio_working_3-way'!Y117)/3)</f>
        <v>-0.14766798085526633</v>
      </c>
      <c r="AJ117" s="11">
        <f>'OddsRatio_working_3-way'!U117/(3*'OddsRatio_working_3-way'!X117^(1/3))*SIN(('OddsRatio_working_3-way'!Y117+2*PI())/3)</f>
        <v>-0.40833633027366145</v>
      </c>
      <c r="AK117" s="11">
        <f>'OddsRatio_working_3-way'!U117/(3*'OddsRatio_working_3-way'!X117^(1/3))*SIN(('OddsRatio_working_3-way'!Y117+4*PI())/3)</f>
        <v>0.55600431112892756</v>
      </c>
      <c r="AL117" s="11">
        <f>'OddsRatio_working_3-way'!Z117+'OddsRatio_working_3-way'!AF117</f>
        <v>1.1135246578085622</v>
      </c>
      <c r="AM117" s="11">
        <f>'OddsRatio_working_3-way'!AA117+'OddsRatio_working_3-way'!AG117</f>
        <v>-0.8125307743967104</v>
      </c>
      <c r="AN117" s="11">
        <f>'OddsRatio_working_3-way'!AB117+'OddsRatio_working_3-way'!AH117</f>
        <v>-0.30099388341185213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1.1135246578085622</v>
      </c>
      <c r="AS117" s="11">
        <f>IF(('OddsRatio_working_3-way'!X117=0),IF(Q117&gt;0,-Q117^(1/3),(-Q117)^(1/3)),'OddsRatio_working_3-way'!AM117-'OddsRatio_working_3-way'!R117/3)</f>
        <v>-0.8125307743967104</v>
      </c>
      <c r="AT117" s="11">
        <f>IF(('OddsRatio_working_3-way'!X117=0),IF(Q117&gt;0,-Q117^(1/3),(-Q117)^(1/3)),'OddsRatio_working_3-way'!AN117-'OddsRatio_working_3-way'!R117/3)</f>
        <v>-0.30099388341185213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3.14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2.2000000000000002</v>
      </c>
      <c r="D118" s="9">
        <f t="shared" si="26"/>
        <v>0.29820861926258907</v>
      </c>
      <c r="E118" s="9">
        <f t="shared" si="27"/>
        <v>0.27068991239988394</v>
      </c>
      <c r="F118" s="9">
        <f t="shared" si="28"/>
        <v>0.43110146833752705</v>
      </c>
      <c r="G118" s="9">
        <f t="shared" si="29"/>
        <v>1.0996995940351313</v>
      </c>
      <c r="H118" s="9">
        <f t="shared" si="30"/>
        <v>3.3533571312351809</v>
      </c>
      <c r="I118" s="9">
        <f t="shared" si="31"/>
        <v>3.6942640053860711</v>
      </c>
      <c r="J118" s="9">
        <f t="shared" si="32"/>
        <v>2.3196395128421576</v>
      </c>
      <c r="K118" s="11">
        <f t="shared" si="33"/>
        <v>0.31847133757961782</v>
      </c>
      <c r="L118" s="11">
        <f t="shared" si="34"/>
        <v>0.28985507246376813</v>
      </c>
      <c r="M118" s="11">
        <f t="shared" si="35"/>
        <v>0.45454545454545453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-0.26399133959366583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0.24294453815362149</v>
      </c>
      <c r="Q118" s="11">
        <f>2*'OddsRatio_working_3-way'!K118*'OddsRatio_working_3-way'!L118*'OddsRatio_working_3-way'!M118</f>
        <v>8.39186660288848E-2</v>
      </c>
      <c r="R118" s="11">
        <f t="shared" si="36"/>
        <v>0</v>
      </c>
      <c r="S118" s="11">
        <f t="shared" si="37"/>
        <v>-0.92027465191684144</v>
      </c>
      <c r="T118" s="11">
        <f t="shared" si="38"/>
        <v>-0.31788416301099875</v>
      </c>
      <c r="U118" s="11">
        <f>'OddsRatio_working_3-way'!S118-'OddsRatio_working_3-way'!R118^2/3</f>
        <v>-0.92027465191684144</v>
      </c>
      <c r="V118" s="11">
        <f>'OddsRatio_working_3-way'!S118*'OddsRatio_working_3-way'!R118/3-2*'OddsRatio_working_3-way'!R118^3/27-'OddsRatio_working_3-way'!T118</f>
        <v>0.31788416301099875</v>
      </c>
      <c r="W118" s="11">
        <f>'OddsRatio_working_3-way'!V118^2+4*'OddsRatio_working_3-way'!U118^3/27</f>
        <v>-1.4414192886782834E-2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0.16990036343397419</v>
      </c>
      <c r="Y118" s="11">
        <f>IF('OddsRatio_working_3-way'!W118&gt;=0,IF('OddsRatio_working_3-way'!V118+SQRT('OddsRatio_working_3-way'!W118)&gt;0,0,PI()),ACOS('OddsRatio_working_3-way'!V118/(2*'OddsRatio_working_3-way'!X118)))</f>
        <v>0.36111992595046805</v>
      </c>
      <c r="Z118" s="11">
        <f>'OddsRatio_working_3-way'!X118^(1/3)*COS('OddsRatio_working_3-way'!Y118/3)</f>
        <v>0.54984979701756564</v>
      </c>
      <c r="AA118" s="11">
        <f>'OddsRatio_working_3-way'!X118^(1/3)*COS(('OddsRatio_working_3-way'!Y118+2*PI())/3)</f>
        <v>-0.33252319291944005</v>
      </c>
      <c r="AB118" s="11">
        <f>'OddsRatio_working_3-way'!X118^(1/3)*COS(('OddsRatio_working_3-way'!Y118+4*PI())/3)</f>
        <v>-0.21732660409812529</v>
      </c>
      <c r="AC118" s="11">
        <f>'OddsRatio_working_3-way'!X118^(1/3)*SIN('OddsRatio_working_3-way'!Y118/3)</f>
        <v>6.6508781565712688E-2</v>
      </c>
      <c r="AD118" s="11">
        <f>'OddsRatio_working_3-way'!X118^(1/3)*SIN(('OddsRatio_working_3-way'!Y118+2*PI())/3)</f>
        <v>0.44292950170007267</v>
      </c>
      <c r="AE118" s="11">
        <f>'OddsRatio_working_3-way'!X118^(1/3)*SIN(('OddsRatio_working_3-way'!Y118+4*PI())/3)</f>
        <v>-0.50943828326578533</v>
      </c>
      <c r="AF118" s="11">
        <f>-'OddsRatio_working_3-way'!U118/(3*'OddsRatio_working_3-way'!X118^(1/3))*COS(('OddsRatio_working_3-way'!Y118)/3)</f>
        <v>0.54984979701756564</v>
      </c>
      <c r="AG118" s="11">
        <f>-'OddsRatio_working_3-way'!U118/(3*'OddsRatio_working_3-way'!X118^(1/3))*COS(('OddsRatio_working_3-way'!Y118+2*PI())/3)</f>
        <v>-0.33252319291944005</v>
      </c>
      <c r="AH118" s="11">
        <f>-'OddsRatio_working_3-way'!U118/(3*'OddsRatio_working_3-way'!X118^(1/3))*COS(('OddsRatio_working_3-way'!Y118+4*PI())/3)</f>
        <v>-0.21732660409812529</v>
      </c>
      <c r="AI118" s="11">
        <f>'OddsRatio_working_3-way'!U118/(3*'OddsRatio_working_3-way'!X118^(1/3))*SIN(('OddsRatio_working_3-way'!Y118)/3)</f>
        <v>-6.6508781565712688E-2</v>
      </c>
      <c r="AJ118" s="11">
        <f>'OddsRatio_working_3-way'!U118/(3*'OddsRatio_working_3-way'!X118^(1/3))*SIN(('OddsRatio_working_3-way'!Y118+2*PI())/3)</f>
        <v>-0.44292950170007267</v>
      </c>
      <c r="AK118" s="11">
        <f>'OddsRatio_working_3-way'!U118/(3*'OddsRatio_working_3-way'!X118^(1/3))*SIN(('OddsRatio_working_3-way'!Y118+4*PI())/3)</f>
        <v>0.50943828326578533</v>
      </c>
      <c r="AL118" s="11">
        <f>'OddsRatio_working_3-way'!Z118+'OddsRatio_working_3-way'!AF118</f>
        <v>1.0996995940351313</v>
      </c>
      <c r="AM118" s="11">
        <f>'OddsRatio_working_3-way'!AA118+'OddsRatio_working_3-way'!AG118</f>
        <v>-0.66504638583888009</v>
      </c>
      <c r="AN118" s="11">
        <f>'OddsRatio_working_3-way'!AB118+'OddsRatio_working_3-way'!AH118</f>
        <v>-0.43465320819625058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1.0996995940351313</v>
      </c>
      <c r="AS118" s="11">
        <f>IF(('OddsRatio_working_3-way'!X118=0),IF(Q118&gt;0,-Q118^(1/3),(-Q118)^(1/3)),'OddsRatio_working_3-way'!AM118-'OddsRatio_working_3-way'!R118/3)</f>
        <v>-0.66504638583888009</v>
      </c>
      <c r="AT118" s="11">
        <f>IF(('OddsRatio_working_3-way'!X118=0),IF(Q118&gt;0,-Q118^(1/3),(-Q118)^(1/3)),'OddsRatio_working_3-way'!AN118-'OddsRatio_working_3-way'!R118/3)</f>
        <v>-0.43465320819625058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2.64</v>
      </c>
      <c r="B119" s="4">
        <f>IF('True_Odds_Calculator_3-way'!B120="","",'True_Odds_Calculator_3-way'!B120)</f>
        <v>3.5</v>
      </c>
      <c r="C119" s="4">
        <f>IF('True_Odds_Calculator_3-way'!C120="","",'True_Odds_Calculator_3-way'!C120)</f>
        <v>2.5</v>
      </c>
      <c r="D119" s="9">
        <f t="shared" si="26"/>
        <v>0.35640442502674863</v>
      </c>
      <c r="E119" s="9">
        <f t="shared" si="27"/>
        <v>0.26647154638415915</v>
      </c>
      <c r="F119" s="9">
        <f t="shared" si="28"/>
        <v>0.37712402858909233</v>
      </c>
      <c r="G119" s="9">
        <f t="shared" si="29"/>
        <v>1.1010983552568101</v>
      </c>
      <c r="H119" s="9">
        <f t="shared" si="30"/>
        <v>2.8058013026211688</v>
      </c>
      <c r="I119" s="9">
        <f t="shared" si="31"/>
        <v>3.7527458881420244</v>
      </c>
      <c r="J119" s="9">
        <f t="shared" si="32"/>
        <v>2.6516475328852152</v>
      </c>
      <c r="K119" s="11">
        <f t="shared" si="33"/>
        <v>0.37878787878787878</v>
      </c>
      <c r="L119" s="11">
        <f t="shared" si="34"/>
        <v>0.2857142857142857</v>
      </c>
      <c r="M119" s="11">
        <f t="shared" si="35"/>
        <v>0.4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-0.26623376623376638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0.24415584415584413</v>
      </c>
      <c r="Q119" s="11">
        <f>2*'OddsRatio_working_3-way'!K119*'OddsRatio_working_3-way'!L119*'OddsRatio_working_3-way'!M119</f>
        <v>8.658008658008659E-2</v>
      </c>
      <c r="R119" s="11">
        <f t="shared" si="36"/>
        <v>0</v>
      </c>
      <c r="S119" s="11">
        <f t="shared" si="37"/>
        <v>-0.91707317073170669</v>
      </c>
      <c r="T119" s="11">
        <f t="shared" si="38"/>
        <v>-0.32520325203252021</v>
      </c>
      <c r="U119" s="11">
        <f>'OddsRatio_working_3-way'!S119-'OddsRatio_working_3-way'!R119^2/3</f>
        <v>-0.91707317073170669</v>
      </c>
      <c r="V119" s="11">
        <f>'OddsRatio_working_3-way'!S119*'OddsRatio_working_3-way'!R119/3-2*'OddsRatio_working_3-way'!R119^3/27-'OddsRatio_working_3-way'!T119</f>
        <v>0.32520325203252021</v>
      </c>
      <c r="W119" s="11">
        <f>'OddsRatio_working_3-way'!V119^2+4*'OddsRatio_working_3-way'!U119^3/27</f>
        <v>-8.5065208851571456E-3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0.16901455264095161</v>
      </c>
      <c r="Y119" s="11">
        <f>IF('OddsRatio_working_3-way'!W119&gt;=0,IF('OddsRatio_working_3-way'!V119+SQRT('OddsRatio_working_3-way'!W119)&gt;0,0,PI()),ACOS('OddsRatio_working_3-way'!V119/(2*'OddsRatio_working_3-way'!X119)))</f>
        <v>0.27635284579147079</v>
      </c>
      <c r="Z119" s="11">
        <f>'OddsRatio_working_3-way'!X119^(1/3)*COS('OddsRatio_working_3-way'!Y119/3)</f>
        <v>0.55054917762840505</v>
      </c>
      <c r="AA119" s="11">
        <f>'OddsRatio_working_3-way'!X119^(1/3)*COS(('OddsRatio_working_3-way'!Y119+2*PI())/3)</f>
        <v>-0.31931996249228506</v>
      </c>
      <c r="AB119" s="11">
        <f>'OddsRatio_working_3-way'!X119^(1/3)*COS(('OddsRatio_working_3-way'!Y119+4*PI())/3)</f>
        <v>-0.2312292151361201</v>
      </c>
      <c r="AC119" s="11">
        <f>'OddsRatio_working_3-way'!X119^(1/3)*SIN('OddsRatio_working_3-way'!Y119/3)</f>
        <v>5.0859216699197171E-2</v>
      </c>
      <c r="AD119" s="11">
        <f>'OddsRatio_working_3-way'!X119^(1/3)*SIN(('OddsRatio_working_3-way'!Y119+2*PI())/3)</f>
        <v>0.45135996550923146</v>
      </c>
      <c r="AE119" s="11">
        <f>'OddsRatio_working_3-way'!X119^(1/3)*SIN(('OddsRatio_working_3-way'!Y119+4*PI())/3)</f>
        <v>-0.50221918220842865</v>
      </c>
      <c r="AF119" s="11">
        <f>-'OddsRatio_working_3-way'!U119/(3*'OddsRatio_working_3-way'!X119^(1/3))*COS(('OddsRatio_working_3-way'!Y119)/3)</f>
        <v>0.55054917762840494</v>
      </c>
      <c r="AG119" s="11">
        <f>-'OddsRatio_working_3-way'!U119/(3*'OddsRatio_working_3-way'!X119^(1/3))*COS(('OddsRatio_working_3-way'!Y119+2*PI())/3)</f>
        <v>-0.319319962492285</v>
      </c>
      <c r="AH119" s="11">
        <f>-'OddsRatio_working_3-way'!U119/(3*'OddsRatio_working_3-way'!X119^(1/3))*COS(('OddsRatio_working_3-way'!Y119+4*PI())/3)</f>
        <v>-0.23122921513612005</v>
      </c>
      <c r="AI119" s="11">
        <f>'OddsRatio_working_3-way'!U119/(3*'OddsRatio_working_3-way'!X119^(1/3))*SIN(('OddsRatio_working_3-way'!Y119)/3)</f>
        <v>-5.0859216699197164E-2</v>
      </c>
      <c r="AJ119" s="11">
        <f>'OddsRatio_working_3-way'!U119/(3*'OddsRatio_working_3-way'!X119^(1/3))*SIN(('OddsRatio_working_3-way'!Y119+2*PI())/3)</f>
        <v>-0.45135996550923141</v>
      </c>
      <c r="AK119" s="11">
        <f>'OddsRatio_working_3-way'!U119/(3*'OddsRatio_working_3-way'!X119^(1/3))*SIN(('OddsRatio_working_3-way'!Y119+4*PI())/3)</f>
        <v>0.50221918220842854</v>
      </c>
      <c r="AL119" s="11">
        <f>'OddsRatio_working_3-way'!Z119+'OddsRatio_working_3-way'!AF119</f>
        <v>1.1010983552568101</v>
      </c>
      <c r="AM119" s="11">
        <f>'OddsRatio_working_3-way'!AA119+'OddsRatio_working_3-way'!AG119</f>
        <v>-0.63863992498457001</v>
      </c>
      <c r="AN119" s="11">
        <f>'OddsRatio_working_3-way'!AB119+'OddsRatio_working_3-way'!AH119</f>
        <v>-0.46245843027224015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1.1010983552568101</v>
      </c>
      <c r="AS119" s="11">
        <f>IF(('OddsRatio_working_3-way'!X119=0),IF(Q119&gt;0,-Q119^(1/3),(-Q119)^(1/3)),'OddsRatio_working_3-way'!AM119-'OddsRatio_working_3-way'!R119/3)</f>
        <v>-0.63863992498457001</v>
      </c>
      <c r="AT119" s="11">
        <f>IF(('OddsRatio_working_3-way'!X119=0),IF(Q119&gt;0,-Q119^(1/3),(-Q119)^(1/3)),'OddsRatio_working_3-way'!AN119-'OddsRatio_working_3-way'!R119/3)</f>
        <v>-0.46245843027224015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1.44</v>
      </c>
      <c r="B120" s="4">
        <f>IF('True_Odds_Calculator_3-way'!B121="","",'True_Odds_Calculator_3-way'!B121)</f>
        <v>4.37</v>
      </c>
      <c r="C120" s="4">
        <f>IF('True_Odds_Calculator_3-way'!C121="","",'True_Odds_Calculator_3-way'!C121)</f>
        <v>7.11</v>
      </c>
      <c r="D120" s="9">
        <f t="shared" si="26"/>
        <v>0.66683689492638054</v>
      </c>
      <c r="E120" s="9">
        <f t="shared" si="27"/>
        <v>0.20718463835382828</v>
      </c>
      <c r="F120" s="9">
        <f t="shared" si="28"/>
        <v>0.12597846671979152</v>
      </c>
      <c r="G120" s="9">
        <f t="shared" si="29"/>
        <v>1.1354933731597316</v>
      </c>
      <c r="H120" s="9">
        <f t="shared" si="30"/>
        <v>1.4996170841902816</v>
      </c>
      <c r="I120" s="9">
        <f t="shared" si="31"/>
        <v>4.8266126675482957</v>
      </c>
      <c r="J120" s="9">
        <f t="shared" si="32"/>
        <v>7.9378645100059595</v>
      </c>
      <c r="K120" s="11">
        <f t="shared" si="33"/>
        <v>0.69444444444444442</v>
      </c>
      <c r="L120" s="11">
        <f t="shared" si="34"/>
        <v>0.22883295194508008</v>
      </c>
      <c r="M120" s="11">
        <f t="shared" si="35"/>
        <v>0.14064697609001406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-0.20249311337619624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0.22171656541014167</v>
      </c>
      <c r="Q120" s="11">
        <f>2*'OddsRatio_working_3-way'!K120*'OddsRatio_working_3-way'!L120*'OddsRatio_working_3-way'!M120</f>
        <v>4.4700920445593074E-2</v>
      </c>
      <c r="R120" s="11">
        <f t="shared" si="36"/>
        <v>0</v>
      </c>
      <c r="S120" s="11">
        <f t="shared" si="37"/>
        <v>-1.0949338558404782</v>
      </c>
      <c r="T120" s="11">
        <f t="shared" si="38"/>
        <v>-0.22075279351622543</v>
      </c>
      <c r="U120" s="11">
        <f>'OddsRatio_working_3-way'!S120-'OddsRatio_working_3-way'!R120^2/3</f>
        <v>-1.0949338558404782</v>
      </c>
      <c r="V120" s="11">
        <f>'OddsRatio_working_3-way'!S120*'OddsRatio_working_3-way'!R120/3-2*'OddsRatio_working_3-way'!R120^3/27-'OddsRatio_working_3-way'!T120</f>
        <v>0.22075279351622543</v>
      </c>
      <c r="W120" s="11">
        <f>'OddsRatio_working_3-way'!V120^2+4*'OddsRatio_working_3-way'!U120^3/27</f>
        <v>-0.1457414580613216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0.22049560874682905</v>
      </c>
      <c r="Y120" s="11">
        <f>IF('OddsRatio_working_3-way'!W120&gt;=0,IF('OddsRatio_working_3-way'!V120+SQRT('OddsRatio_working_3-way'!W120)&gt;0,0,PI()),ACOS('OddsRatio_working_3-way'!V120/(2*'OddsRatio_working_3-way'!X120)))</f>
        <v>1.0465240022555558</v>
      </c>
      <c r="Z120" s="11">
        <f>'OddsRatio_working_3-way'!X120^(1/3)*COS('OddsRatio_working_3-way'!Y120/3)</f>
        <v>0.56774668657986593</v>
      </c>
      <c r="AA120" s="11">
        <f>'OddsRatio_working_3-way'!X120^(1/3)*COS(('OddsRatio_working_3-way'!Y120+2*PI())/3)</f>
        <v>-0.46270633484436396</v>
      </c>
      <c r="AB120" s="11">
        <f>'OddsRatio_working_3-way'!X120^(1/3)*COS(('OddsRatio_working_3-way'!Y120+4*PI())/3)</f>
        <v>-0.10504035173550216</v>
      </c>
      <c r="AC120" s="11">
        <f>'OddsRatio_working_3-way'!X120^(1/3)*SIN('OddsRatio_working_3-way'!Y120/3)</f>
        <v>0.20649855162787359</v>
      </c>
      <c r="AD120" s="11">
        <f>'OddsRatio_working_3-way'!X120^(1/3)*SIN(('OddsRatio_working_3-way'!Y120+2*PI())/3)</f>
        <v>0.38843377767866882</v>
      </c>
      <c r="AE120" s="11">
        <f>'OddsRatio_working_3-way'!X120^(1/3)*SIN(('OddsRatio_working_3-way'!Y120+4*PI())/3)</f>
        <v>-0.59493232930654238</v>
      </c>
      <c r="AF120" s="11">
        <f>-'OddsRatio_working_3-way'!U120/(3*'OddsRatio_working_3-way'!X120^(1/3))*COS(('OddsRatio_working_3-way'!Y120)/3)</f>
        <v>0.56774668657986571</v>
      </c>
      <c r="AG120" s="11">
        <f>-'OddsRatio_working_3-way'!U120/(3*'OddsRatio_working_3-way'!X120^(1/3))*COS(('OddsRatio_working_3-way'!Y120+2*PI())/3)</f>
        <v>-0.4627063348443638</v>
      </c>
      <c r="AH120" s="11">
        <f>-'OddsRatio_working_3-way'!U120/(3*'OddsRatio_working_3-way'!X120^(1/3))*COS(('OddsRatio_working_3-way'!Y120+4*PI())/3)</f>
        <v>-0.10504035173550214</v>
      </c>
      <c r="AI120" s="11">
        <f>'OddsRatio_working_3-way'!U120/(3*'OddsRatio_working_3-way'!X120^(1/3))*SIN(('OddsRatio_working_3-way'!Y120)/3)</f>
        <v>-0.20649855162787351</v>
      </c>
      <c r="AJ120" s="11">
        <f>'OddsRatio_working_3-way'!U120/(3*'OddsRatio_working_3-way'!X120^(1/3))*SIN(('OddsRatio_working_3-way'!Y120+2*PI())/3)</f>
        <v>-0.38843377767866866</v>
      </c>
      <c r="AK120" s="11">
        <f>'OddsRatio_working_3-way'!U120/(3*'OddsRatio_working_3-way'!X120^(1/3))*SIN(('OddsRatio_working_3-way'!Y120+4*PI())/3)</f>
        <v>0.59493232930654216</v>
      </c>
      <c r="AL120" s="11">
        <f>'OddsRatio_working_3-way'!Z120+'OddsRatio_working_3-way'!AF120</f>
        <v>1.1354933731597316</v>
      </c>
      <c r="AM120" s="11">
        <f>'OddsRatio_working_3-way'!AA120+'OddsRatio_working_3-way'!AG120</f>
        <v>-0.92541266968872771</v>
      </c>
      <c r="AN120" s="11">
        <f>'OddsRatio_working_3-way'!AB120+'OddsRatio_working_3-way'!AH120</f>
        <v>-0.2100807034710043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1.1354933731597316</v>
      </c>
      <c r="AS120" s="11">
        <f>IF(('OddsRatio_working_3-way'!X120=0),IF(Q120&gt;0,-Q120^(1/3),(-Q120)^(1/3)),'OddsRatio_working_3-way'!AM120-'OddsRatio_working_3-way'!R120/3)</f>
        <v>-0.92541266968872771</v>
      </c>
      <c r="AT120" s="11">
        <f>IF(('OddsRatio_working_3-way'!X120=0),IF(Q120&gt;0,-Q120^(1/3),(-Q120)^(1/3)),'OddsRatio_working_3-way'!AN120-'OddsRatio_working_3-way'!R120/3)</f>
        <v>-0.2100807034710043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3.58</v>
      </c>
      <c r="B121" s="4">
        <f>IF('True_Odds_Calculator_3-way'!B122="","",'True_Odds_Calculator_3-way'!B122)</f>
        <v>3.25</v>
      </c>
      <c r="C121" s="4">
        <f>IF('True_Odds_Calculator_3-way'!C122="","",'True_Odds_Calculator_3-way'!C122)</f>
        <v>2.2999999999999998</v>
      </c>
      <c r="D121" s="9">
        <f t="shared" si="26"/>
        <v>0.27269449899479953</v>
      </c>
      <c r="E121" s="9">
        <f t="shared" si="27"/>
        <v>0.30066455521089008</v>
      </c>
      <c r="F121" s="9">
        <f t="shared" si="28"/>
        <v>0.42664094579431006</v>
      </c>
      <c r="G121" s="9">
        <f t="shared" si="29"/>
        <v>1.0337625365304339</v>
      </c>
      <c r="H121" s="9">
        <f t="shared" si="30"/>
        <v>3.66710734424852</v>
      </c>
      <c r="I121" s="9">
        <f t="shared" si="31"/>
        <v>3.3259657071934763</v>
      </c>
      <c r="J121" s="9">
        <f t="shared" si="32"/>
        <v>2.3438912974895638</v>
      </c>
      <c r="K121" s="11">
        <f t="shared" si="33"/>
        <v>0.27932960893854747</v>
      </c>
      <c r="L121" s="11">
        <f t="shared" si="34"/>
        <v>0.30769230769230771</v>
      </c>
      <c r="M121" s="11">
        <f t="shared" si="35"/>
        <v>0.43478260869565222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-0.28200145737187243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0.2290689635843875</v>
      </c>
      <c r="Q121" s="11">
        <f>2*'OddsRatio_working_3-way'!K121*'OddsRatio_working_3-way'!L121*'OddsRatio_working_3-way'!M121</f>
        <v>7.4737019113992637E-2</v>
      </c>
      <c r="R121" s="11">
        <f t="shared" si="36"/>
        <v>0</v>
      </c>
      <c r="S121" s="11">
        <f t="shared" si="37"/>
        <v>-0.8122970913668599</v>
      </c>
      <c r="T121" s="11">
        <f t="shared" si="38"/>
        <v>-0.2650235208374746</v>
      </c>
      <c r="U121" s="11">
        <f>'OddsRatio_working_3-way'!S121-'OddsRatio_working_3-way'!R121^2/3</f>
        <v>-0.8122970913668599</v>
      </c>
      <c r="V121" s="11">
        <f>'OddsRatio_working_3-way'!S121*'OddsRatio_working_3-way'!R121/3-2*'OddsRatio_working_3-way'!R121^3/27-'OddsRatio_working_3-way'!T121</f>
        <v>0.2650235208374746</v>
      </c>
      <c r="W121" s="11">
        <f>'OddsRatio_working_3-way'!V121^2+4*'OddsRatio_working_3-way'!U121^3/27</f>
        <v>-9.1662666275228455E-3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0.14089334017672214</v>
      </c>
      <c r="Y121" s="11">
        <f>IF('OddsRatio_working_3-way'!W121&gt;=0,IF('OddsRatio_working_3-way'!V121+SQRT('OddsRatio_working_3-way'!W121)&gt;0,0,PI()),ACOS('OddsRatio_working_3-way'!V121/(2*'OddsRatio_working_3-way'!X121)))</f>
        <v>0.34666464538680763</v>
      </c>
      <c r="Z121" s="11">
        <f>'OddsRatio_working_3-way'!X121^(1/3)*COS('OddsRatio_working_3-way'!Y121/3)</f>
        <v>0.51688126826521696</v>
      </c>
      <c r="AA121" s="11">
        <f>'OddsRatio_working_3-way'!X121^(1/3)*COS(('OddsRatio_working_3-way'!Y121+2*PI())/3)</f>
        <v>-0.31039820075307878</v>
      </c>
      <c r="AB121" s="11">
        <f>'OddsRatio_working_3-way'!X121^(1/3)*COS(('OddsRatio_working_3-way'!Y121+4*PI())/3)</f>
        <v>-0.20648306751213816</v>
      </c>
      <c r="AC121" s="11">
        <f>'OddsRatio_working_3-way'!X121^(1/3)*SIN('OddsRatio_working_3-way'!Y121/3)</f>
        <v>5.9995430149532861E-2</v>
      </c>
      <c r="AD121" s="11">
        <f>'OddsRatio_working_3-way'!X121^(1/3)*SIN(('OddsRatio_working_3-way'!Y121+2*PI())/3)</f>
        <v>0.41763459398323088</v>
      </c>
      <c r="AE121" s="11">
        <f>'OddsRatio_working_3-way'!X121^(1/3)*SIN(('OddsRatio_working_3-way'!Y121+4*PI())/3)</f>
        <v>-0.47763002413276373</v>
      </c>
      <c r="AF121" s="11">
        <f>-'OddsRatio_working_3-way'!U121/(3*'OddsRatio_working_3-way'!X121^(1/3))*COS(('OddsRatio_working_3-way'!Y121)/3)</f>
        <v>0.51688126826521696</v>
      </c>
      <c r="AG121" s="11">
        <f>-'OddsRatio_working_3-way'!U121/(3*'OddsRatio_working_3-way'!X121^(1/3))*COS(('OddsRatio_working_3-way'!Y121+2*PI())/3)</f>
        <v>-0.31039820075307878</v>
      </c>
      <c r="AH121" s="11">
        <f>-'OddsRatio_working_3-way'!U121/(3*'OddsRatio_working_3-way'!X121^(1/3))*COS(('OddsRatio_working_3-way'!Y121+4*PI())/3)</f>
        <v>-0.20648306751213816</v>
      </c>
      <c r="AI121" s="11">
        <f>'OddsRatio_working_3-way'!U121/(3*'OddsRatio_working_3-way'!X121^(1/3))*SIN(('OddsRatio_working_3-way'!Y121)/3)</f>
        <v>-5.9995430149532861E-2</v>
      </c>
      <c r="AJ121" s="11">
        <f>'OddsRatio_working_3-way'!U121/(3*'OddsRatio_working_3-way'!X121^(1/3))*SIN(('OddsRatio_working_3-way'!Y121+2*PI())/3)</f>
        <v>-0.41763459398323088</v>
      </c>
      <c r="AK121" s="11">
        <f>'OddsRatio_working_3-way'!U121/(3*'OddsRatio_working_3-way'!X121^(1/3))*SIN(('OddsRatio_working_3-way'!Y121+4*PI())/3)</f>
        <v>0.47763002413276373</v>
      </c>
      <c r="AL121" s="11">
        <f>'OddsRatio_working_3-way'!Z121+'OddsRatio_working_3-way'!AF121</f>
        <v>1.0337625365304339</v>
      </c>
      <c r="AM121" s="11">
        <f>'OddsRatio_working_3-way'!AA121+'OddsRatio_working_3-way'!AG121</f>
        <v>-0.62079640150615756</v>
      </c>
      <c r="AN121" s="11">
        <f>'OddsRatio_working_3-way'!AB121+'OddsRatio_working_3-way'!AH121</f>
        <v>-0.41296613502427632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1.0337625365304339</v>
      </c>
      <c r="AS121" s="11">
        <f>IF(('OddsRatio_working_3-way'!X121=0),IF(Q121&gt;0,-Q121^(1/3),(-Q121)^(1/3)),'OddsRatio_working_3-way'!AM121-'OddsRatio_working_3-way'!R121/3)</f>
        <v>-0.62079640150615756</v>
      </c>
      <c r="AT121" s="11">
        <f>IF(('OddsRatio_working_3-way'!X121=0),IF(Q121&gt;0,-Q121^(1/3),(-Q121)^(1/3)),'OddsRatio_working_3-way'!AN121-'OddsRatio_working_3-way'!R121/3)</f>
        <v>-0.41296613502427632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4.51</v>
      </c>
      <c r="B122" s="4">
        <f>IF('True_Odds_Calculator_3-way'!B123="","",'True_Odds_Calculator_3-way'!B123)</f>
        <v>3.42</v>
      </c>
      <c r="C122" s="4">
        <f>IF('True_Odds_Calculator_3-way'!C123="","",'True_Odds_Calculator_3-way'!C123)</f>
        <v>1.96</v>
      </c>
      <c r="D122" s="9">
        <f t="shared" si="26"/>
        <v>0.21509358842228291</v>
      </c>
      <c r="E122" s="9">
        <f t="shared" si="27"/>
        <v>0.28441971907023922</v>
      </c>
      <c r="F122" s="9">
        <f t="shared" si="28"/>
        <v>0.50048669250747768</v>
      </c>
      <c r="G122" s="9">
        <f t="shared" si="29"/>
        <v>1.0396407532126404</v>
      </c>
      <c r="H122" s="9">
        <f t="shared" si="30"/>
        <v>4.6491390437763682</v>
      </c>
      <c r="I122" s="9">
        <f t="shared" si="31"/>
        <v>3.5159306227745897</v>
      </c>
      <c r="J122" s="9">
        <f t="shared" si="32"/>
        <v>1.998055123084135</v>
      </c>
      <c r="K122" s="11">
        <f t="shared" si="33"/>
        <v>0.22172949002217296</v>
      </c>
      <c r="L122" s="11">
        <f t="shared" si="34"/>
        <v>0.29239766081871343</v>
      </c>
      <c r="M122" s="11">
        <f t="shared" si="35"/>
        <v>0.51020408163265307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-0.269733567367897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0.22790848941591649</v>
      </c>
      <c r="Q122" s="11">
        <f>2*'OddsRatio_working_3-way'!K122*'OddsRatio_working_3-way'!L122*'OddsRatio_working_3-way'!M122</f>
        <v>6.6156310425520032E-2</v>
      </c>
      <c r="R122" s="11">
        <f t="shared" si="36"/>
        <v>0</v>
      </c>
      <c r="S122" s="11">
        <f t="shared" si="37"/>
        <v>-0.84493929190898909</v>
      </c>
      <c r="T122" s="11">
        <f t="shared" si="38"/>
        <v>-0.24526539678054837</v>
      </c>
      <c r="U122" s="11">
        <f>'OddsRatio_working_3-way'!S122-'OddsRatio_working_3-way'!R122^2/3</f>
        <v>-0.84493929190898909</v>
      </c>
      <c r="V122" s="11">
        <f>'OddsRatio_working_3-way'!S122*'OddsRatio_working_3-way'!R122/3-2*'OddsRatio_working_3-way'!R122^3/27-'OddsRatio_working_3-way'!T122</f>
        <v>0.24526539678054837</v>
      </c>
      <c r="W122" s="11">
        <f>'OddsRatio_working_3-way'!V122^2+4*'OddsRatio_working_3-way'!U122^3/27</f>
        <v>-2.9210973002583338E-2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0.14947080639752297</v>
      </c>
      <c r="Y122" s="11">
        <f>IF('OddsRatio_working_3-way'!W122&gt;=0,IF('OddsRatio_working_3-way'!V122+SQRT('OddsRatio_working_3-way'!W122)&gt;0,0,PI()),ACOS('OddsRatio_working_3-way'!V122/(2*'OddsRatio_working_3-way'!X122)))</f>
        <v>0.60860596148020529</v>
      </c>
      <c r="Z122" s="11">
        <f>'OddsRatio_working_3-way'!X122^(1/3)*COS('OddsRatio_working_3-way'!Y122/3)</f>
        <v>0.51982037660632019</v>
      </c>
      <c r="AA122" s="11">
        <f>'OddsRatio_working_3-way'!X122^(1/3)*COS(('OddsRatio_working_3-way'!Y122+2*PI())/3)</f>
        <v>-0.3525109713770353</v>
      </c>
      <c r="AB122" s="11">
        <f>'OddsRatio_working_3-way'!X122^(1/3)*COS(('OddsRatio_working_3-way'!Y122+4*PI())/3)</f>
        <v>-0.167309405229285</v>
      </c>
      <c r="AC122" s="11">
        <f>'OddsRatio_working_3-way'!X122^(1/3)*SIN('OddsRatio_working_3-way'!Y122/3)</f>
        <v>0.10692617406974389</v>
      </c>
      <c r="AD122" s="11">
        <f>'OddsRatio_working_3-way'!X122^(1/3)*SIN(('OddsRatio_working_3-way'!Y122+2*PI())/3)</f>
        <v>0.39671456451099546</v>
      </c>
      <c r="AE122" s="11">
        <f>'OddsRatio_working_3-way'!X122^(1/3)*SIN(('OddsRatio_working_3-way'!Y122+4*PI())/3)</f>
        <v>-0.50364073858073932</v>
      </c>
      <c r="AF122" s="11">
        <f>-'OddsRatio_working_3-way'!U122/(3*'OddsRatio_working_3-way'!X122^(1/3))*COS(('OddsRatio_working_3-way'!Y122)/3)</f>
        <v>0.51982037660632019</v>
      </c>
      <c r="AG122" s="11">
        <f>-'OddsRatio_working_3-way'!U122/(3*'OddsRatio_working_3-way'!X122^(1/3))*COS(('OddsRatio_working_3-way'!Y122+2*PI())/3)</f>
        <v>-0.3525109713770353</v>
      </c>
      <c r="AH122" s="11">
        <f>-'OddsRatio_working_3-way'!U122/(3*'OddsRatio_working_3-way'!X122^(1/3))*COS(('OddsRatio_working_3-way'!Y122+4*PI())/3)</f>
        <v>-0.167309405229285</v>
      </c>
      <c r="AI122" s="11">
        <f>'OddsRatio_working_3-way'!U122/(3*'OddsRatio_working_3-way'!X122^(1/3))*SIN(('OddsRatio_working_3-way'!Y122)/3)</f>
        <v>-0.10692617406974389</v>
      </c>
      <c r="AJ122" s="11">
        <f>'OddsRatio_working_3-way'!U122/(3*'OddsRatio_working_3-way'!X122^(1/3))*SIN(('OddsRatio_working_3-way'!Y122+2*PI())/3)</f>
        <v>-0.39671456451099546</v>
      </c>
      <c r="AK122" s="11">
        <f>'OddsRatio_working_3-way'!U122/(3*'OddsRatio_working_3-way'!X122^(1/3))*SIN(('OddsRatio_working_3-way'!Y122+4*PI())/3)</f>
        <v>0.50364073858073932</v>
      </c>
      <c r="AL122" s="11">
        <f>'OddsRatio_working_3-way'!Z122+'OddsRatio_working_3-way'!AF122</f>
        <v>1.0396407532126404</v>
      </c>
      <c r="AM122" s="11">
        <f>'OddsRatio_working_3-way'!AA122+'OddsRatio_working_3-way'!AG122</f>
        <v>-0.7050219427540706</v>
      </c>
      <c r="AN122" s="11">
        <f>'OddsRatio_working_3-way'!AB122+'OddsRatio_working_3-way'!AH122</f>
        <v>-0.33461881045857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1.0396407532126404</v>
      </c>
      <c r="AS122" s="11">
        <f>IF(('OddsRatio_working_3-way'!X122=0),IF(Q122&gt;0,-Q122^(1/3),(-Q122)^(1/3)),'OddsRatio_working_3-way'!AM122-'OddsRatio_working_3-way'!R122/3)</f>
        <v>-0.7050219427540706</v>
      </c>
      <c r="AT122" s="11">
        <f>IF(('OddsRatio_working_3-way'!X122=0),IF(Q122&gt;0,-Q122^(1/3),(-Q122)^(1/3)),'OddsRatio_working_3-way'!AN122-'OddsRatio_working_3-way'!R122/3)</f>
        <v>-0.33461881045857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2.39</v>
      </c>
      <c r="B123" s="4">
        <f>IF('True_Odds_Calculator_3-way'!B124="","",'True_Odds_Calculator_3-way'!B124)</f>
        <v>3.33</v>
      </c>
      <c r="C123" s="4">
        <f>IF('True_Odds_Calculator_3-way'!C124="","",'True_Odds_Calculator_3-way'!C124)</f>
        <v>3.29</v>
      </c>
      <c r="D123" s="9">
        <f t="shared" si="26"/>
        <v>0.41009694872207547</v>
      </c>
      <c r="E123" s="9">
        <f t="shared" si="27"/>
        <v>0.29315102031444612</v>
      </c>
      <c r="F123" s="9">
        <f t="shared" si="28"/>
        <v>0.29675203096347869</v>
      </c>
      <c r="G123" s="9">
        <f t="shared" si="29"/>
        <v>1.0348545281672386</v>
      </c>
      <c r="H123" s="9">
        <f t="shared" si="30"/>
        <v>2.4384477941524616</v>
      </c>
      <c r="I123" s="9">
        <f t="shared" si="31"/>
        <v>3.4112110506296651</v>
      </c>
      <c r="J123" s="9">
        <f t="shared" si="32"/>
        <v>3.369816869502976</v>
      </c>
      <c r="K123" s="11">
        <f t="shared" si="33"/>
        <v>0.41841004184100417</v>
      </c>
      <c r="L123" s="11">
        <f t="shared" si="34"/>
        <v>0.3003003003003003</v>
      </c>
      <c r="M123" s="11">
        <f t="shared" si="35"/>
        <v>0.303951367781155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-0.28324886038764796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0.22952840543866976</v>
      </c>
      <c r="Q123" s="11">
        <f>2*'OddsRatio_working_3-way'!K123*'OddsRatio_working_3-way'!L123*'OddsRatio_working_3-way'!M123</f>
        <v>7.6382164871437536E-2</v>
      </c>
      <c r="R123" s="11">
        <f t="shared" si="36"/>
        <v>0</v>
      </c>
      <c r="S123" s="11">
        <f t="shared" si="37"/>
        <v>-0.81034184965313683</v>
      </c>
      <c r="T123" s="11">
        <f t="shared" si="38"/>
        <v>-0.26966450903598566</v>
      </c>
      <c r="U123" s="11">
        <f>'OddsRatio_working_3-way'!S123-'OddsRatio_working_3-way'!R123^2/3</f>
        <v>-0.81034184965313683</v>
      </c>
      <c r="V123" s="11">
        <f>'OddsRatio_working_3-way'!S123*'OddsRatio_working_3-way'!R123/3-2*'OddsRatio_working_3-way'!R123^3/27-'OddsRatio_working_3-way'!T123</f>
        <v>0.26966450903598566</v>
      </c>
      <c r="W123" s="11">
        <f>'OddsRatio_working_3-way'!V123^2+4*'OddsRatio_working_3-way'!U123^3/27</f>
        <v>-6.1127780011805966E-3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0.14038493992839812</v>
      </c>
      <c r="Y123" s="11">
        <f>IF('OddsRatio_working_3-way'!W123&gt;=0,IF('OddsRatio_working_3-way'!V123+SQRT('OddsRatio_working_3-way'!W123)&gt;0,0,PI()),ACOS('OddsRatio_working_3-way'!V123/(2*'OddsRatio_working_3-way'!X123)))</f>
        <v>0.28219430706269799</v>
      </c>
      <c r="Z123" s="11">
        <f>'OddsRatio_working_3-way'!X123^(1/3)*COS('OddsRatio_working_3-way'!Y123/3)</f>
        <v>0.51742726408361928</v>
      </c>
      <c r="AA123" s="11">
        <f>'OddsRatio_working_3-way'!X123^(1/3)*COS(('OddsRatio_working_3-way'!Y123+2*PI())/3)</f>
        <v>-0.3009893011729966</v>
      </c>
      <c r="AB123" s="11">
        <f>'OddsRatio_working_3-way'!X123^(1/3)*COS(('OddsRatio_working_3-way'!Y123+4*PI())/3)</f>
        <v>-0.21643796291062267</v>
      </c>
      <c r="AC123" s="11">
        <f>'OddsRatio_working_3-way'!X123^(1/3)*SIN('OddsRatio_working_3-way'!Y123/3)</f>
        <v>4.8815737906124736E-2</v>
      </c>
      <c r="AD123" s="11">
        <f>'OddsRatio_working_3-way'!X123^(1/3)*SIN(('OddsRatio_working_3-way'!Y123+2*PI())/3)</f>
        <v>0.42369728635403148</v>
      </c>
      <c r="AE123" s="11">
        <f>'OddsRatio_working_3-way'!X123^(1/3)*SIN(('OddsRatio_working_3-way'!Y123+4*PI())/3)</f>
        <v>-0.47251302426015612</v>
      </c>
      <c r="AF123" s="11">
        <f>-'OddsRatio_working_3-way'!U123/(3*'OddsRatio_working_3-way'!X123^(1/3))*COS(('OddsRatio_working_3-way'!Y123)/3)</f>
        <v>0.51742726408361917</v>
      </c>
      <c r="AG123" s="11">
        <f>-'OddsRatio_working_3-way'!U123/(3*'OddsRatio_working_3-way'!X123^(1/3))*COS(('OddsRatio_working_3-way'!Y123+2*PI())/3)</f>
        <v>-0.30098930117299655</v>
      </c>
      <c r="AH123" s="11">
        <f>-'OddsRatio_working_3-way'!U123/(3*'OddsRatio_working_3-way'!X123^(1/3))*COS(('OddsRatio_working_3-way'!Y123+4*PI())/3)</f>
        <v>-0.21643796291062262</v>
      </c>
      <c r="AI123" s="11">
        <f>'OddsRatio_working_3-way'!U123/(3*'OddsRatio_working_3-way'!X123^(1/3))*SIN(('OddsRatio_working_3-way'!Y123)/3)</f>
        <v>-4.8815737906124729E-2</v>
      </c>
      <c r="AJ123" s="11">
        <f>'OddsRatio_working_3-way'!U123/(3*'OddsRatio_working_3-way'!X123^(1/3))*SIN(('OddsRatio_working_3-way'!Y123+2*PI())/3)</f>
        <v>-0.42369728635403137</v>
      </c>
      <c r="AK123" s="11">
        <f>'OddsRatio_working_3-way'!U123/(3*'OddsRatio_working_3-way'!X123^(1/3))*SIN(('OddsRatio_working_3-way'!Y123+4*PI())/3)</f>
        <v>0.47251302426015601</v>
      </c>
      <c r="AL123" s="11">
        <f>'OddsRatio_working_3-way'!Z123+'OddsRatio_working_3-way'!AF123</f>
        <v>1.0348545281672386</v>
      </c>
      <c r="AM123" s="11">
        <f>'OddsRatio_working_3-way'!AA123+'OddsRatio_working_3-way'!AG123</f>
        <v>-0.60197860234599321</v>
      </c>
      <c r="AN123" s="11">
        <f>'OddsRatio_working_3-way'!AB123+'OddsRatio_working_3-way'!AH123</f>
        <v>-0.43287592582124529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1.0348545281672386</v>
      </c>
      <c r="AS123" s="11">
        <f>IF(('OddsRatio_working_3-way'!X123=0),IF(Q123&gt;0,-Q123^(1/3),(-Q123)^(1/3)),'OddsRatio_working_3-way'!AM123-'OddsRatio_working_3-way'!R123/3)</f>
        <v>-0.60197860234599321</v>
      </c>
      <c r="AT123" s="11">
        <f>IF(('OddsRatio_working_3-way'!X123=0),IF(Q123&gt;0,-Q123^(1/3),(-Q123)^(1/3)),'OddsRatio_working_3-way'!AN123-'OddsRatio_working_3-way'!R123/3)</f>
        <v>-0.43287592582124529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1.41</v>
      </c>
      <c r="B124" s="4">
        <f>IF('True_Odds_Calculator_3-way'!B125="","",'True_Odds_Calculator_3-way'!B125)</f>
        <v>4.75</v>
      </c>
      <c r="C124" s="4">
        <f>IF('True_Odds_Calculator_3-way'!C125="","",'True_Odds_Calculator_3-way'!C125)</f>
        <v>9.5500000000000007</v>
      </c>
      <c r="D124" s="9">
        <f t="shared" si="26"/>
        <v>0.69822969385331179</v>
      </c>
      <c r="E124" s="9">
        <f t="shared" si="27"/>
        <v>0.20189829017066607</v>
      </c>
      <c r="F124" s="9">
        <f t="shared" si="28"/>
        <v>9.9872015976022008E-2</v>
      </c>
      <c r="G124" s="9">
        <f t="shared" si="29"/>
        <v>1.0541303863507283</v>
      </c>
      <c r="H124" s="9">
        <f t="shared" si="30"/>
        <v>1.4321934584037983</v>
      </c>
      <c r="I124" s="9">
        <f t="shared" si="31"/>
        <v>4.9529889488152321</v>
      </c>
      <c r="J124" s="9">
        <f t="shared" si="32"/>
        <v>10.012814803298726</v>
      </c>
      <c r="K124" s="11">
        <f t="shared" si="33"/>
        <v>0.70921985815602839</v>
      </c>
      <c r="L124" s="11">
        <f t="shared" si="34"/>
        <v>0.21052631578947367</v>
      </c>
      <c r="M124" s="11">
        <f t="shared" si="35"/>
        <v>0.10471204188481674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-0.20552523114626253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0.19871445350593817</v>
      </c>
      <c r="Q124" s="11">
        <f>2*'OddsRatio_working_3-way'!K124*'OddsRatio_working_3-way'!L124*'OddsRatio_working_3-way'!M124</f>
        <v>3.1268993470643297E-2</v>
      </c>
      <c r="R124" s="11">
        <f t="shared" si="36"/>
        <v>0</v>
      </c>
      <c r="S124" s="11">
        <f t="shared" si="37"/>
        <v>-0.96686159844054642</v>
      </c>
      <c r="T124" s="11">
        <f t="shared" si="38"/>
        <v>-0.15214187229591603</v>
      </c>
      <c r="U124" s="11">
        <f>'OddsRatio_working_3-way'!S124-'OddsRatio_working_3-way'!R124^2/3</f>
        <v>-0.96686159844054642</v>
      </c>
      <c r="V124" s="11">
        <f>'OddsRatio_working_3-way'!S124*'OddsRatio_working_3-way'!R124/3-2*'OddsRatio_working_3-way'!R124^3/27-'OddsRatio_working_3-way'!T124</f>
        <v>0.15214187229591603</v>
      </c>
      <c r="W124" s="11">
        <f>'OddsRatio_working_3-way'!V124^2+4*'OddsRatio_working_3-way'!U124^3/27</f>
        <v>-0.11075549739629259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0.18296355286094509</v>
      </c>
      <c r="Y124" s="11">
        <f>IF('OddsRatio_working_3-way'!W124&gt;=0,IF('OddsRatio_working_3-way'!V124+SQRT('OddsRatio_working_3-way'!W124)&gt;0,0,PI()),ACOS('OddsRatio_working_3-way'!V124/(2*'OddsRatio_working_3-way'!X124)))</f>
        <v>1.1420059599851058</v>
      </c>
      <c r="Z124" s="11">
        <f>'OddsRatio_working_3-way'!X124^(1/3)*COS('OddsRatio_working_3-way'!Y124/3)</f>
        <v>0.52706519317536416</v>
      </c>
      <c r="AA124" s="11">
        <f>'OddsRatio_working_3-way'!X124^(1/3)*COS(('OddsRatio_working_3-way'!Y124+2*PI())/3)</f>
        <v>-0.44619926354528189</v>
      </c>
      <c r="AB124" s="11">
        <f>'OddsRatio_working_3-way'!X124^(1/3)*COS(('OddsRatio_working_3-way'!Y124+4*PI())/3)</f>
        <v>-8.0865929630082073E-2</v>
      </c>
      <c r="AC124" s="11">
        <f>'OddsRatio_working_3-way'!X124^(1/3)*SIN('OddsRatio_working_3-way'!Y124/3)</f>
        <v>0.21092529867988405</v>
      </c>
      <c r="AD124" s="11">
        <f>'OddsRatio_working_3-way'!X124^(1/3)*SIN(('OddsRatio_working_3-way'!Y124+2*PI())/3)</f>
        <v>0.35098919740047585</v>
      </c>
      <c r="AE124" s="11">
        <f>'OddsRatio_working_3-way'!X124^(1/3)*SIN(('OddsRatio_working_3-way'!Y124+4*PI())/3)</f>
        <v>-0.56191449608035993</v>
      </c>
      <c r="AF124" s="11">
        <f>-'OddsRatio_working_3-way'!U124/(3*'OddsRatio_working_3-way'!X124^(1/3))*COS(('OddsRatio_working_3-way'!Y124)/3)</f>
        <v>0.52706519317536416</v>
      </c>
      <c r="AG124" s="11">
        <f>-'OddsRatio_working_3-way'!U124/(3*'OddsRatio_working_3-way'!X124^(1/3))*COS(('OddsRatio_working_3-way'!Y124+2*PI())/3)</f>
        <v>-0.44619926354528189</v>
      </c>
      <c r="AH124" s="11">
        <f>-'OddsRatio_working_3-way'!U124/(3*'OddsRatio_working_3-way'!X124^(1/3))*COS(('OddsRatio_working_3-way'!Y124+4*PI())/3)</f>
        <v>-8.0865929630082073E-2</v>
      </c>
      <c r="AI124" s="11">
        <f>'OddsRatio_working_3-way'!U124/(3*'OddsRatio_working_3-way'!X124^(1/3))*SIN(('OddsRatio_working_3-way'!Y124)/3)</f>
        <v>-0.21092529867988405</v>
      </c>
      <c r="AJ124" s="11">
        <f>'OddsRatio_working_3-way'!U124/(3*'OddsRatio_working_3-way'!X124^(1/3))*SIN(('OddsRatio_working_3-way'!Y124+2*PI())/3)</f>
        <v>-0.35098919740047585</v>
      </c>
      <c r="AK124" s="11">
        <f>'OddsRatio_working_3-way'!U124/(3*'OddsRatio_working_3-way'!X124^(1/3))*SIN(('OddsRatio_working_3-way'!Y124+4*PI())/3)</f>
        <v>0.56191449608035993</v>
      </c>
      <c r="AL124" s="11">
        <f>'OddsRatio_working_3-way'!Z124+'OddsRatio_working_3-way'!AF124</f>
        <v>1.0541303863507283</v>
      </c>
      <c r="AM124" s="11">
        <f>'OddsRatio_working_3-way'!AA124+'OddsRatio_working_3-way'!AG124</f>
        <v>-0.89239852709056378</v>
      </c>
      <c r="AN124" s="11">
        <f>'OddsRatio_working_3-way'!AB124+'OddsRatio_working_3-way'!AH124</f>
        <v>-0.16173185926016415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1.0541303863507283</v>
      </c>
      <c r="AS124" s="11">
        <f>IF(('OddsRatio_working_3-way'!X124=0),IF(Q124&gt;0,-Q124^(1/3),(-Q124)^(1/3)),'OddsRatio_working_3-way'!AM124-'OddsRatio_working_3-way'!R124/3)</f>
        <v>-0.89239852709056378</v>
      </c>
      <c r="AT124" s="11">
        <f>IF(('OddsRatio_working_3-way'!X124=0),IF(Q124&gt;0,-Q124^(1/3),(-Q124)^(1/3)),'OddsRatio_working_3-way'!AN124-'OddsRatio_working_3-way'!R124/3)</f>
        <v>-0.16173185926016415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3.16</v>
      </c>
      <c r="B125" s="4">
        <f>IF('True_Odds_Calculator_3-way'!B126="","",'True_Odds_Calculator_3-way'!B126)</f>
        <v>3.19</v>
      </c>
      <c r="C125" s="4">
        <f>IF('True_Odds_Calculator_3-way'!C126="","",'True_Odds_Calculator_3-way'!C126)</f>
        <v>2.4500000000000002</v>
      </c>
      <c r="D125" s="9">
        <f t="shared" si="26"/>
        <v>0.30423406841060746</v>
      </c>
      <c r="E125" s="9">
        <f t="shared" si="27"/>
        <v>0.30132226608874818</v>
      </c>
      <c r="F125" s="9">
        <f t="shared" si="28"/>
        <v>0.39444366550064403</v>
      </c>
      <c r="G125" s="9">
        <f t="shared" si="29"/>
        <v>1.0587698442193285</v>
      </c>
      <c r="H125" s="9">
        <f t="shared" si="30"/>
        <v>3.2869428635137492</v>
      </c>
      <c r="I125" s="9">
        <f t="shared" si="31"/>
        <v>3.3187059588403298</v>
      </c>
      <c r="J125" s="9">
        <f t="shared" si="32"/>
        <v>2.5352162741180266</v>
      </c>
      <c r="K125" s="11">
        <f t="shared" si="33"/>
        <v>0.31645569620253161</v>
      </c>
      <c r="L125" s="11">
        <f t="shared" si="34"/>
        <v>0.31347962382445144</v>
      </c>
      <c r="M125" s="11">
        <f t="shared" si="35"/>
        <v>0.4081632653061224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-0.27772950376928662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0.2348465277940866</v>
      </c>
      <c r="Q125" s="11">
        <f>2*'OddsRatio_working_3-way'!K125*'OddsRatio_working_3-way'!L125*'OddsRatio_working_3-way'!M125</f>
        <v>8.0981561308305708E-2</v>
      </c>
      <c r="R125" s="11">
        <f t="shared" si="36"/>
        <v>0</v>
      </c>
      <c r="S125" s="11">
        <f t="shared" si="37"/>
        <v>-0.84559445290038959</v>
      </c>
      <c r="T125" s="11">
        <f t="shared" si="38"/>
        <v>-0.29158429410358255</v>
      </c>
      <c r="U125" s="11">
        <f>'OddsRatio_working_3-way'!S125-'OddsRatio_working_3-way'!R125^2/3</f>
        <v>-0.84559445290038959</v>
      </c>
      <c r="V125" s="11">
        <f>'OddsRatio_working_3-way'!S125*'OddsRatio_working_3-way'!R125/3-2*'OddsRatio_working_3-way'!R125^3/27-'OddsRatio_working_3-way'!T125</f>
        <v>0.29158429410358255</v>
      </c>
      <c r="W125" s="11">
        <f>'OddsRatio_working_3-way'!V125^2+4*'OddsRatio_working_3-way'!U125^3/27</f>
        <v>-4.5527303521735729E-3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0.14964468827865066</v>
      </c>
      <c r="Y125" s="11">
        <f>IF('OddsRatio_working_3-way'!W125&gt;=0,IF('OddsRatio_working_3-way'!V125+SQRT('OddsRatio_working_3-way'!W125)&gt;0,0,PI()),ACOS('OddsRatio_working_3-way'!V125/(2*'OddsRatio_working_3-way'!X125)))</f>
        <v>0.22740193151415533</v>
      </c>
      <c r="Z125" s="11">
        <f>'OddsRatio_working_3-way'!X125^(1/3)*COS('OddsRatio_working_3-way'!Y125/3)</f>
        <v>0.52938492210966426</v>
      </c>
      <c r="AA125" s="11">
        <f>'OddsRatio_working_3-way'!X125^(1/3)*COS(('OddsRatio_working_3-way'!Y125+2*PI())/3)</f>
        <v>-0.29951079541054143</v>
      </c>
      <c r="AB125" s="11">
        <f>'OddsRatio_working_3-way'!X125^(1/3)*COS(('OddsRatio_working_3-way'!Y125+4*PI())/3)</f>
        <v>-0.22987412669912266</v>
      </c>
      <c r="AC125" s="11">
        <f>'OddsRatio_working_3-way'!X125^(1/3)*SIN('OddsRatio_working_3-way'!Y125/3)</f>
        <v>4.0204749426006436E-2</v>
      </c>
      <c r="AD125" s="11">
        <f>'OddsRatio_working_3-way'!X125^(1/3)*SIN(('OddsRatio_working_3-way'!Y125+2*PI())/3)</f>
        <v>0.43835841621441235</v>
      </c>
      <c r="AE125" s="11">
        <f>'OddsRatio_working_3-way'!X125^(1/3)*SIN(('OddsRatio_working_3-way'!Y125+4*PI())/3)</f>
        <v>-0.47856316564041873</v>
      </c>
      <c r="AF125" s="11">
        <f>-'OddsRatio_working_3-way'!U125/(3*'OddsRatio_working_3-way'!X125^(1/3))*COS(('OddsRatio_working_3-way'!Y125)/3)</f>
        <v>0.52938492210966426</v>
      </c>
      <c r="AG125" s="11">
        <f>-'OddsRatio_working_3-way'!U125/(3*'OddsRatio_working_3-way'!X125^(1/3))*COS(('OddsRatio_working_3-way'!Y125+2*PI())/3)</f>
        <v>-0.29951079541054143</v>
      </c>
      <c r="AH125" s="11">
        <f>-'OddsRatio_working_3-way'!U125/(3*'OddsRatio_working_3-way'!X125^(1/3))*COS(('OddsRatio_working_3-way'!Y125+4*PI())/3)</f>
        <v>-0.22987412669912266</v>
      </c>
      <c r="AI125" s="11">
        <f>'OddsRatio_working_3-way'!U125/(3*'OddsRatio_working_3-way'!X125^(1/3))*SIN(('OddsRatio_working_3-way'!Y125)/3)</f>
        <v>-4.0204749426006436E-2</v>
      </c>
      <c r="AJ125" s="11">
        <f>'OddsRatio_working_3-way'!U125/(3*'OddsRatio_working_3-way'!X125^(1/3))*SIN(('OddsRatio_working_3-way'!Y125+2*PI())/3)</f>
        <v>-0.43835841621441235</v>
      </c>
      <c r="AK125" s="11">
        <f>'OddsRatio_working_3-way'!U125/(3*'OddsRatio_working_3-way'!X125^(1/3))*SIN(('OddsRatio_working_3-way'!Y125+4*PI())/3)</f>
        <v>0.47856316564041873</v>
      </c>
      <c r="AL125" s="11">
        <f>'OddsRatio_working_3-way'!Z125+'OddsRatio_working_3-way'!AF125</f>
        <v>1.0587698442193285</v>
      </c>
      <c r="AM125" s="11">
        <f>'OddsRatio_working_3-way'!AA125+'OddsRatio_working_3-way'!AG125</f>
        <v>-0.59902159082108286</v>
      </c>
      <c r="AN125" s="11">
        <f>'OddsRatio_working_3-way'!AB125+'OddsRatio_working_3-way'!AH125</f>
        <v>-0.45974825339824532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1.0587698442193285</v>
      </c>
      <c r="AS125" s="11">
        <f>IF(('OddsRatio_working_3-way'!X125=0),IF(Q125&gt;0,-Q125^(1/3),(-Q125)^(1/3)),'OddsRatio_working_3-way'!AM125-'OddsRatio_working_3-way'!R125/3)</f>
        <v>-0.59902159082108286</v>
      </c>
      <c r="AT125" s="11">
        <f>IF(('OddsRatio_working_3-way'!X125=0),IF(Q125&gt;0,-Q125^(1/3),(-Q125)^(1/3)),'OddsRatio_working_3-way'!AN125-'OddsRatio_working_3-way'!R125/3)</f>
        <v>-0.45974825339824532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2.92</v>
      </c>
      <c r="B126" s="4">
        <f>IF('True_Odds_Calculator_3-way'!B127="","",'True_Odds_Calculator_3-way'!B127)</f>
        <v>3</v>
      </c>
      <c r="C126" s="4">
        <f>IF('True_Odds_Calculator_3-way'!C127="","",'True_Odds_Calculator_3-way'!C127)</f>
        <v>2.76</v>
      </c>
      <c r="D126" s="9">
        <f t="shared" si="26"/>
        <v>0.32981677732846526</v>
      </c>
      <c r="E126" s="9">
        <f t="shared" si="27"/>
        <v>0.3208570680013777</v>
      </c>
      <c r="F126" s="9">
        <f t="shared" si="28"/>
        <v>0.3493261546701571</v>
      </c>
      <c r="G126" s="9">
        <f t="shared" si="29"/>
        <v>1.0583262762902674</v>
      </c>
      <c r="H126" s="9">
        <f t="shared" si="30"/>
        <v>3.031986450477314</v>
      </c>
      <c r="I126" s="9">
        <f t="shared" si="31"/>
        <v>3.1166525525805349</v>
      </c>
      <c r="J126" s="9">
        <f t="shared" si="32"/>
        <v>2.8626542462708704</v>
      </c>
      <c r="K126" s="11">
        <f t="shared" si="33"/>
        <v>0.34246575342465752</v>
      </c>
      <c r="L126" s="11">
        <f t="shared" si="34"/>
        <v>0.33333333333333331</v>
      </c>
      <c r="M126" s="11">
        <f t="shared" si="35"/>
        <v>0.3623188405797102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-0.2795314671431407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0.23492819800145587</v>
      </c>
      <c r="Q126" s="11">
        <f>2*'OddsRatio_working_3-way'!K126*'OddsRatio_working_3-way'!L126*'OddsRatio_working_3-way'!M126</f>
        <v>8.2721196479385889E-2</v>
      </c>
      <c r="R126" s="11">
        <f t="shared" si="36"/>
        <v>0</v>
      </c>
      <c r="S126" s="11">
        <f t="shared" si="37"/>
        <v>-0.84043560606060619</v>
      </c>
      <c r="T126" s="11">
        <f t="shared" si="38"/>
        <v>-0.29592803030303039</v>
      </c>
      <c r="U126" s="11">
        <f>'OddsRatio_working_3-way'!S126-'OddsRatio_working_3-way'!R126^2/3</f>
        <v>-0.84043560606060619</v>
      </c>
      <c r="V126" s="11">
        <f>'OddsRatio_working_3-way'!S126*'OddsRatio_working_3-way'!R126/3-2*'OddsRatio_working_3-way'!R126^3/27-'OddsRatio_working_3-way'!T126</f>
        <v>0.29592803030303039</v>
      </c>
      <c r="W126" s="11">
        <f>'OddsRatio_working_3-way'!V126^2+4*'OddsRatio_working_3-way'!U126^3/27</f>
        <v>-3.7127779480597423E-4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0.14827733889053751</v>
      </c>
      <c r="Y126" s="11">
        <f>IF('OddsRatio_working_3-way'!W126&gt;=0,IF('OddsRatio_working_3-way'!V126+SQRT('OddsRatio_working_3-way'!W126)&gt;0,0,PI()),ACOS('OddsRatio_working_3-way'!V126/(2*'OddsRatio_working_3-way'!X126)))</f>
        <v>6.5020568367548881E-2</v>
      </c>
      <c r="Z126" s="11">
        <f>'OddsRatio_working_3-way'!X126^(1/3)*COS('OddsRatio_working_3-way'!Y126/3)</f>
        <v>0.52916313814513372</v>
      </c>
      <c r="AA126" s="11">
        <f>'OddsRatio_working_3-way'!X126^(1/3)*COS(('OddsRatio_working_3-way'!Y126+2*PI())/3)</f>
        <v>-0.27451542212398095</v>
      </c>
      <c r="AB126" s="11">
        <f>'OddsRatio_working_3-way'!X126^(1/3)*COS(('OddsRatio_working_3-way'!Y126+4*PI())/3)</f>
        <v>-0.25464771602115294</v>
      </c>
      <c r="AC126" s="11">
        <f>'OddsRatio_working_3-way'!X126^(1/3)*SIN('OddsRatio_working_3-way'!Y126/3)</f>
        <v>1.1470625466648125E-2</v>
      </c>
      <c r="AD126" s="11">
        <f>'OddsRatio_working_3-way'!X126^(1/3)*SIN(('OddsRatio_working_3-way'!Y126+2*PI())/3)</f>
        <v>0.45253340764665601</v>
      </c>
      <c r="AE126" s="11">
        <f>'OddsRatio_working_3-way'!X126^(1/3)*SIN(('OddsRatio_working_3-way'!Y126+4*PI())/3)</f>
        <v>-0.46400403311330418</v>
      </c>
      <c r="AF126" s="11">
        <f>-'OddsRatio_working_3-way'!U126/(3*'OddsRatio_working_3-way'!X126^(1/3))*COS(('OddsRatio_working_3-way'!Y126)/3)</f>
        <v>0.52916313814513372</v>
      </c>
      <c r="AG126" s="11">
        <f>-'OddsRatio_working_3-way'!U126/(3*'OddsRatio_working_3-way'!X126^(1/3))*COS(('OddsRatio_working_3-way'!Y126+2*PI())/3)</f>
        <v>-0.27451542212398095</v>
      </c>
      <c r="AH126" s="11">
        <f>-'OddsRatio_working_3-way'!U126/(3*'OddsRatio_working_3-way'!X126^(1/3))*COS(('OddsRatio_working_3-way'!Y126+4*PI())/3)</f>
        <v>-0.25464771602115294</v>
      </c>
      <c r="AI126" s="11">
        <f>'OddsRatio_working_3-way'!U126/(3*'OddsRatio_working_3-way'!X126^(1/3))*SIN(('OddsRatio_working_3-way'!Y126)/3)</f>
        <v>-1.1470625466648125E-2</v>
      </c>
      <c r="AJ126" s="11">
        <f>'OddsRatio_working_3-way'!U126/(3*'OddsRatio_working_3-way'!X126^(1/3))*SIN(('OddsRatio_working_3-way'!Y126+2*PI())/3)</f>
        <v>-0.45253340764665601</v>
      </c>
      <c r="AK126" s="11">
        <f>'OddsRatio_working_3-way'!U126/(3*'OddsRatio_working_3-way'!X126^(1/3))*SIN(('OddsRatio_working_3-way'!Y126+4*PI())/3)</f>
        <v>0.46400403311330418</v>
      </c>
      <c r="AL126" s="11">
        <f>'OddsRatio_working_3-way'!Z126+'OddsRatio_working_3-way'!AF126</f>
        <v>1.0583262762902674</v>
      </c>
      <c r="AM126" s="11">
        <f>'OddsRatio_working_3-way'!AA126+'OddsRatio_working_3-way'!AG126</f>
        <v>-0.54903084424796189</v>
      </c>
      <c r="AN126" s="11">
        <f>'OddsRatio_working_3-way'!AB126+'OddsRatio_working_3-way'!AH126</f>
        <v>-0.50929543204230587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1.0583262762902674</v>
      </c>
      <c r="AS126" s="11">
        <f>IF(('OddsRatio_working_3-way'!X126=0),IF(Q126&gt;0,-Q126^(1/3),(-Q126)^(1/3)),'OddsRatio_working_3-way'!AM126-'OddsRatio_working_3-way'!R126/3)</f>
        <v>-0.54903084424796189</v>
      </c>
      <c r="AT126" s="11">
        <f>IF(('OddsRatio_working_3-way'!X126=0),IF(Q126&gt;0,-Q126^(1/3),(-Q126)^(1/3)),'OddsRatio_working_3-way'!AN126-'OddsRatio_working_3-way'!R126/3)</f>
        <v>-0.50929543204230587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3.75</v>
      </c>
      <c r="B127" s="4">
        <f>IF('True_Odds_Calculator_3-way'!B128="","",'True_Odds_Calculator_3-way'!B128)</f>
        <v>3.52</v>
      </c>
      <c r="C127" s="4">
        <f>IF('True_Odds_Calculator_3-way'!C128="","",'True_Odds_Calculator_3-way'!C128)</f>
        <v>2.04</v>
      </c>
      <c r="D127" s="9">
        <f t="shared" si="26"/>
        <v>0.25439504298714255</v>
      </c>
      <c r="E127" s="9">
        <f t="shared" si="27"/>
        <v>0.2713141057879</v>
      </c>
      <c r="F127" s="9">
        <f t="shared" si="28"/>
        <v>0.4742908512249574</v>
      </c>
      <c r="G127" s="9">
        <f t="shared" si="29"/>
        <v>1.065779710539037</v>
      </c>
      <c r="H127" s="9">
        <f t="shared" si="30"/>
        <v>3.9308942039823522</v>
      </c>
      <c r="I127" s="9">
        <f t="shared" si="31"/>
        <v>3.6857648705583732</v>
      </c>
      <c r="J127" s="9">
        <f t="shared" si="32"/>
        <v>2.1084108989605985</v>
      </c>
      <c r="K127" s="11">
        <f t="shared" si="33"/>
        <v>0.26666666666666666</v>
      </c>
      <c r="L127" s="11">
        <f t="shared" si="34"/>
        <v>0.28409090909090912</v>
      </c>
      <c r="M127" s="11">
        <f t="shared" si="35"/>
        <v>0.49019607843137253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-0.26764705882352935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0.23432857991681519</v>
      </c>
      <c r="Q127" s="11">
        <f>2*'OddsRatio_working_3-way'!K127*'OddsRatio_working_3-way'!L127*'OddsRatio_working_3-way'!M127</f>
        <v>7.427213309566251E-2</v>
      </c>
      <c r="R127" s="11">
        <f t="shared" si="36"/>
        <v>0</v>
      </c>
      <c r="S127" s="11">
        <f t="shared" si="37"/>
        <v>-0.8755133755133756</v>
      </c>
      <c r="T127" s="11">
        <f t="shared" si="38"/>
        <v>-0.27750027750027756</v>
      </c>
      <c r="U127" s="11">
        <f>'OddsRatio_working_3-way'!S127-'OddsRatio_working_3-way'!R127^2/3</f>
        <v>-0.8755133755133756</v>
      </c>
      <c r="V127" s="11">
        <f>'OddsRatio_working_3-way'!S127*'OddsRatio_working_3-way'!R127/3-2*'OddsRatio_working_3-way'!R127^3/27-'OddsRatio_working_3-way'!T127</f>
        <v>0.27750027750027756</v>
      </c>
      <c r="W127" s="11">
        <f>'OddsRatio_working_3-way'!V127^2+4*'OddsRatio_working_3-way'!U127^3/27</f>
        <v>-2.2416073964740574E-2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0.15765665065060816</v>
      </c>
      <c r="Y127" s="11">
        <f>IF('OddsRatio_working_3-way'!W127&gt;=0,IF('OddsRatio_working_3-way'!V127+SQRT('OddsRatio_working_3-way'!W127)&gt;0,0,PI()),ACOS('OddsRatio_working_3-way'!V127/(2*'OddsRatio_working_3-way'!X127)))</f>
        <v>0.49477002921624358</v>
      </c>
      <c r="Z127" s="11">
        <f>'OddsRatio_working_3-way'!X127^(1/3)*COS('OddsRatio_working_3-way'!Y127/3)</f>
        <v>0.5328898552695186</v>
      </c>
      <c r="AA127" s="11">
        <f>'OddsRatio_working_3-way'!X127^(1/3)*COS(('OddsRatio_working_3-way'!Y127+2*PI())/3)</f>
        <v>-0.34325407742479125</v>
      </c>
      <c r="AB127" s="11">
        <f>'OddsRatio_working_3-way'!X127^(1/3)*COS(('OddsRatio_working_3-way'!Y127+4*PI())/3)</f>
        <v>-0.18963577784472721</v>
      </c>
      <c r="AC127" s="11">
        <f>'OddsRatio_working_3-way'!X127^(1/3)*SIN('OddsRatio_working_3-way'!Y127/3)</f>
        <v>8.8691566615002562E-2</v>
      </c>
      <c r="AD127" s="11">
        <f>'OddsRatio_working_3-way'!X127^(1/3)*SIN(('OddsRatio_working_3-way'!Y127+2*PI())/3)</f>
        <v>0.41715036877491468</v>
      </c>
      <c r="AE127" s="11">
        <f>'OddsRatio_working_3-way'!X127^(1/3)*SIN(('OddsRatio_working_3-way'!Y127+4*PI())/3)</f>
        <v>-0.50584193538991729</v>
      </c>
      <c r="AF127" s="11">
        <f>-'OddsRatio_working_3-way'!U127/(3*'OddsRatio_working_3-way'!X127^(1/3))*COS(('OddsRatio_working_3-way'!Y127)/3)</f>
        <v>0.53288985526951849</v>
      </c>
      <c r="AG127" s="11">
        <f>-'OddsRatio_working_3-way'!U127/(3*'OddsRatio_working_3-way'!X127^(1/3))*COS(('OddsRatio_working_3-way'!Y127+2*PI())/3)</f>
        <v>-0.34325407742479119</v>
      </c>
      <c r="AH127" s="11">
        <f>-'OddsRatio_working_3-way'!U127/(3*'OddsRatio_working_3-way'!X127^(1/3))*COS(('OddsRatio_working_3-way'!Y127+4*PI())/3)</f>
        <v>-0.18963577784472718</v>
      </c>
      <c r="AI127" s="11">
        <f>'OddsRatio_working_3-way'!U127/(3*'OddsRatio_working_3-way'!X127^(1/3))*SIN(('OddsRatio_working_3-way'!Y127)/3)</f>
        <v>-8.8691566615002534E-2</v>
      </c>
      <c r="AJ127" s="11">
        <f>'OddsRatio_working_3-way'!U127/(3*'OddsRatio_working_3-way'!X127^(1/3))*SIN(('OddsRatio_working_3-way'!Y127+2*PI())/3)</f>
        <v>-0.41715036877491457</v>
      </c>
      <c r="AK127" s="11">
        <f>'OddsRatio_working_3-way'!U127/(3*'OddsRatio_working_3-way'!X127^(1/3))*SIN(('OddsRatio_working_3-way'!Y127+4*PI())/3)</f>
        <v>0.50584193538991717</v>
      </c>
      <c r="AL127" s="11">
        <f>'OddsRatio_working_3-way'!Z127+'OddsRatio_working_3-way'!AF127</f>
        <v>1.065779710539037</v>
      </c>
      <c r="AM127" s="11">
        <f>'OddsRatio_working_3-way'!AA127+'OddsRatio_working_3-way'!AG127</f>
        <v>-0.68650815484958239</v>
      </c>
      <c r="AN127" s="11">
        <f>'OddsRatio_working_3-way'!AB127+'OddsRatio_working_3-way'!AH127</f>
        <v>-0.37927155568945436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1.065779710539037</v>
      </c>
      <c r="AS127" s="11">
        <f>IF(('OddsRatio_working_3-way'!X127=0),IF(Q127&gt;0,-Q127^(1/3),(-Q127)^(1/3)),'OddsRatio_working_3-way'!AM127-'OddsRatio_working_3-way'!R127/3)</f>
        <v>-0.68650815484958239</v>
      </c>
      <c r="AT127" s="11">
        <f>IF(('OddsRatio_working_3-way'!X127=0),IF(Q127&gt;0,-Q127^(1/3),(-Q127)^(1/3)),'OddsRatio_working_3-way'!AN127-'OddsRatio_working_3-way'!R127/3)</f>
        <v>-0.37927155568945436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1.55</v>
      </c>
      <c r="B128" s="4">
        <f>IF('True_Odds_Calculator_3-way'!B129="","",'True_Odds_Calculator_3-way'!B129)</f>
        <v>3.9</v>
      </c>
      <c r="C128" s="4">
        <f>IF('True_Odds_Calculator_3-way'!C129="","",'True_Odds_Calculator_3-way'!C129)</f>
        <v>6.94</v>
      </c>
      <c r="D128" s="9">
        <f t="shared" si="26"/>
        <v>0.62549934909951233</v>
      </c>
      <c r="E128" s="9">
        <f t="shared" si="27"/>
        <v>0.24056379842627951</v>
      </c>
      <c r="F128" s="9">
        <f t="shared" si="28"/>
        <v>0.13393685247420803</v>
      </c>
      <c r="G128" s="9">
        <f t="shared" si="29"/>
        <v>1.0885867033191672</v>
      </c>
      <c r="H128" s="9">
        <f t="shared" si="30"/>
        <v>1.598722686825542</v>
      </c>
      <c r="I128" s="9">
        <f t="shared" si="31"/>
        <v>4.1569014396255834</v>
      </c>
      <c r="J128" s="9">
        <f t="shared" si="32"/>
        <v>7.4662050177158532</v>
      </c>
      <c r="K128" s="11">
        <f t="shared" si="33"/>
        <v>0.64516129032258063</v>
      </c>
      <c r="L128" s="11">
        <f t="shared" si="34"/>
        <v>0.25641025641025644</v>
      </c>
      <c r="M128" s="11">
        <f t="shared" si="35"/>
        <v>0.14409221902017291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-0.22583505552734873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0.22382563053753901</v>
      </c>
      <c r="Q128" s="11">
        <f>2*'OddsRatio_working_3-way'!K128*'OddsRatio_working_3-way'!L128*'OddsRatio_working_3-way'!M128</f>
        <v>4.7673190742819824E-2</v>
      </c>
      <c r="R128" s="11">
        <f t="shared" si="36"/>
        <v>0</v>
      </c>
      <c r="S128" s="11">
        <f t="shared" si="37"/>
        <v>-0.99110224502074096</v>
      </c>
      <c r="T128" s="11">
        <f t="shared" si="38"/>
        <v>-0.21109738978077555</v>
      </c>
      <c r="U128" s="11">
        <f>'OddsRatio_working_3-way'!S128-'OddsRatio_working_3-way'!R128^2/3</f>
        <v>-0.99110224502074096</v>
      </c>
      <c r="V128" s="11">
        <f>'OddsRatio_working_3-way'!S128*'OddsRatio_working_3-way'!R128/3-2*'OddsRatio_working_3-way'!R128^3/27-'OddsRatio_working_3-way'!T128</f>
        <v>0.21109738978077555</v>
      </c>
      <c r="W128" s="11">
        <f>'OddsRatio_working_3-way'!V128^2+4*'OddsRatio_working_3-way'!U128^3/27</f>
        <v>-9.9666564732570795E-2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0.18988725122084124</v>
      </c>
      <c r="Y128" s="11">
        <f>IF('OddsRatio_working_3-way'!W128&gt;=0,IF('OddsRatio_working_3-way'!V128+SQRT('OddsRatio_working_3-way'!W128)&gt;0,0,PI()),ACOS('OddsRatio_working_3-way'!V128/(2*'OddsRatio_working_3-way'!X128)))</f>
        <v>0.98141204053308739</v>
      </c>
      <c r="Z128" s="11">
        <f>'OddsRatio_working_3-way'!X128^(1/3)*COS('OddsRatio_working_3-way'!Y128/3)</f>
        <v>0.54429335165958359</v>
      </c>
      <c r="AA128" s="11">
        <f>'OddsRatio_working_3-way'!X128^(1/3)*COS(('OddsRatio_working_3-way'!Y128+2*PI())/3)</f>
        <v>-0.43209704863200787</v>
      </c>
      <c r="AB128" s="11">
        <f>'OddsRatio_working_3-way'!X128^(1/3)*COS(('OddsRatio_working_3-way'!Y128+4*PI())/3)</f>
        <v>-0.1121963030275759</v>
      </c>
      <c r="AC128" s="11">
        <f>'OddsRatio_working_3-way'!X128^(1/3)*SIN('OddsRatio_working_3-way'!Y128/3)</f>
        <v>0.18469478158868094</v>
      </c>
      <c r="AD128" s="11">
        <f>'OddsRatio_working_3-way'!X128^(1/3)*SIN(('OddsRatio_working_3-way'!Y128+2*PI())/3)</f>
        <v>0.37902447885383589</v>
      </c>
      <c r="AE128" s="11">
        <f>'OddsRatio_working_3-way'!X128^(1/3)*SIN(('OddsRatio_working_3-way'!Y128+4*PI())/3)</f>
        <v>-0.56371926044251675</v>
      </c>
      <c r="AF128" s="11">
        <f>-'OddsRatio_working_3-way'!U128/(3*'OddsRatio_working_3-way'!X128^(1/3))*COS(('OddsRatio_working_3-way'!Y128)/3)</f>
        <v>0.54429335165958348</v>
      </c>
      <c r="AG128" s="11">
        <f>-'OddsRatio_working_3-way'!U128/(3*'OddsRatio_working_3-way'!X128^(1/3))*COS(('OddsRatio_working_3-way'!Y128+2*PI())/3)</f>
        <v>-0.43209704863200776</v>
      </c>
      <c r="AH128" s="11">
        <f>-'OddsRatio_working_3-way'!U128/(3*'OddsRatio_working_3-way'!X128^(1/3))*COS(('OddsRatio_working_3-way'!Y128+4*PI())/3)</f>
        <v>-0.11219630302757588</v>
      </c>
      <c r="AI128" s="11">
        <f>'OddsRatio_working_3-way'!U128/(3*'OddsRatio_working_3-way'!X128^(1/3))*SIN(('OddsRatio_working_3-way'!Y128)/3)</f>
        <v>-0.18469478158868091</v>
      </c>
      <c r="AJ128" s="11">
        <f>'OddsRatio_working_3-way'!U128/(3*'OddsRatio_working_3-way'!X128^(1/3))*SIN(('OddsRatio_working_3-way'!Y128+2*PI())/3)</f>
        <v>-0.37902447885383583</v>
      </c>
      <c r="AK128" s="11">
        <f>'OddsRatio_working_3-way'!U128/(3*'OddsRatio_working_3-way'!X128^(1/3))*SIN(('OddsRatio_working_3-way'!Y128+4*PI())/3)</f>
        <v>0.56371926044251663</v>
      </c>
      <c r="AL128" s="11">
        <f>'OddsRatio_working_3-way'!Z128+'OddsRatio_working_3-way'!AF128</f>
        <v>1.0885867033191672</v>
      </c>
      <c r="AM128" s="11">
        <f>'OddsRatio_working_3-way'!AA128+'OddsRatio_working_3-way'!AG128</f>
        <v>-0.86419409726401564</v>
      </c>
      <c r="AN128" s="11">
        <f>'OddsRatio_working_3-way'!AB128+'OddsRatio_working_3-way'!AH128</f>
        <v>-0.22439260605515177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1.0885867033191672</v>
      </c>
      <c r="AS128" s="11">
        <f>IF(('OddsRatio_working_3-way'!X128=0),IF(Q128&gt;0,-Q128^(1/3),(-Q128)^(1/3)),'OddsRatio_working_3-way'!AM128-'OddsRatio_working_3-way'!R128/3)</f>
        <v>-0.86419409726401564</v>
      </c>
      <c r="AT128" s="11">
        <f>IF(('OddsRatio_working_3-way'!X128=0),IF(Q128&gt;0,-Q128^(1/3),(-Q128)^(1/3)),'OddsRatio_working_3-way'!AN128-'OddsRatio_working_3-way'!R128/3)</f>
        <v>-0.22439260605515177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2.74</v>
      </c>
      <c r="B129" s="4">
        <f>IF('True_Odds_Calculator_3-way'!B130="","",'True_Odds_Calculator_3-way'!B130)</f>
        <v>3.59</v>
      </c>
      <c r="C129" s="4">
        <f>IF('True_Odds_Calculator_3-way'!C130="","",'True_Odds_Calculator_3-way'!C130)</f>
        <v>2.61</v>
      </c>
      <c r="D129" s="9">
        <f t="shared" si="26"/>
        <v>0.3557224523250328</v>
      </c>
      <c r="E129" s="9">
        <f t="shared" si="27"/>
        <v>0.27056624825889547</v>
      </c>
      <c r="F129" s="9">
        <f t="shared" si="28"/>
        <v>0.37371129941607167</v>
      </c>
      <c r="G129" s="9">
        <f t="shared" si="29"/>
        <v>1.0409082987779288</v>
      </c>
      <c r="H129" s="9">
        <f t="shared" si="30"/>
        <v>2.811180439873596</v>
      </c>
      <c r="I129" s="9">
        <f t="shared" si="31"/>
        <v>3.6959524938348358</v>
      </c>
      <c r="J129" s="9">
        <f t="shared" si="32"/>
        <v>2.6758623610324648</v>
      </c>
      <c r="K129" s="11">
        <f t="shared" si="33"/>
        <v>0.36496350364963503</v>
      </c>
      <c r="L129" s="11">
        <f t="shared" si="34"/>
        <v>0.2785515320334262</v>
      </c>
      <c r="M129" s="11">
        <f t="shared" si="35"/>
        <v>0.38314176245210729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-0.28261120034700327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0.23136673941865249</v>
      </c>
      <c r="Q129" s="11">
        <f>2*'OddsRatio_working_3-way'!K129*'OddsRatio_working_3-way'!L129*'OddsRatio_working_3-way'!M129</f>
        <v>7.7901259063519371E-2</v>
      </c>
      <c r="R129" s="11">
        <f t="shared" si="36"/>
        <v>0</v>
      </c>
      <c r="S129" s="11">
        <f t="shared" si="37"/>
        <v>-0.81867505298646892</v>
      </c>
      <c r="T129" s="11">
        <f t="shared" si="38"/>
        <v>-0.27564816598871011</v>
      </c>
      <c r="U129" s="11">
        <f>'OddsRatio_working_3-way'!S129-'OddsRatio_working_3-way'!R129^2/3</f>
        <v>-0.81867505298646892</v>
      </c>
      <c r="V129" s="11">
        <f>'OddsRatio_working_3-way'!S129*'OddsRatio_working_3-way'!R129/3-2*'OddsRatio_working_3-way'!R129^3/27-'OddsRatio_working_3-way'!T129</f>
        <v>0.27564816598871011</v>
      </c>
      <c r="W129" s="11">
        <f>'OddsRatio_working_3-way'!V129^2+4*'OddsRatio_working_3-way'!U129^3/27</f>
        <v>-5.3069231130559308E-3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0.14255598420094071</v>
      </c>
      <c r="Y129" s="11">
        <f>IF('OddsRatio_working_3-way'!W129&gt;=0,IF('OddsRatio_working_3-way'!V129+SQRT('OddsRatio_working_3-way'!W129)&gt;0,0,PI()),ACOS('OddsRatio_working_3-way'!V129/(2*'OddsRatio_working_3-way'!X129)))</f>
        <v>0.2583739881770859</v>
      </c>
      <c r="Z129" s="11">
        <f>'OddsRatio_working_3-way'!X129^(1/3)*COS('OddsRatio_working_3-way'!Y129/3)</f>
        <v>0.52045414938896439</v>
      </c>
      <c r="AA129" s="11">
        <f>'OddsRatio_working_3-way'!X129^(1/3)*COS(('OddsRatio_working_3-way'!Y129+2*PI())/3)</f>
        <v>-0.29914200800387364</v>
      </c>
      <c r="AB129" s="11">
        <f>'OddsRatio_working_3-way'!X129^(1/3)*COS(('OddsRatio_working_3-way'!Y129+4*PI())/3)</f>
        <v>-0.22131214138509081</v>
      </c>
      <c r="AC129" s="11">
        <f>'OddsRatio_working_3-way'!X129^(1/3)*SIN('OddsRatio_working_3-way'!Y129/3)</f>
        <v>4.4935094443346993E-2</v>
      </c>
      <c r="AD129" s="11">
        <f>'OddsRatio_working_3-way'!X129^(1/3)*SIN(('OddsRatio_working_3-way'!Y129+2*PI())/3)</f>
        <v>0.42825896765419097</v>
      </c>
      <c r="AE129" s="11">
        <f>'OddsRatio_working_3-way'!X129^(1/3)*SIN(('OddsRatio_working_3-way'!Y129+4*PI())/3)</f>
        <v>-0.47319406209753789</v>
      </c>
      <c r="AF129" s="11">
        <f>-'OddsRatio_working_3-way'!U129/(3*'OddsRatio_working_3-way'!X129^(1/3))*COS(('OddsRatio_working_3-way'!Y129)/3)</f>
        <v>0.52045414938896439</v>
      </c>
      <c r="AG129" s="11">
        <f>-'OddsRatio_working_3-way'!U129/(3*'OddsRatio_working_3-way'!X129^(1/3))*COS(('OddsRatio_working_3-way'!Y129+2*PI())/3)</f>
        <v>-0.29914200800387364</v>
      </c>
      <c r="AH129" s="11">
        <f>-'OddsRatio_working_3-way'!U129/(3*'OddsRatio_working_3-way'!X129^(1/3))*COS(('OddsRatio_working_3-way'!Y129+4*PI())/3)</f>
        <v>-0.22131214138509081</v>
      </c>
      <c r="AI129" s="11">
        <f>'OddsRatio_working_3-way'!U129/(3*'OddsRatio_working_3-way'!X129^(1/3))*SIN(('OddsRatio_working_3-way'!Y129)/3)</f>
        <v>-4.4935094443346993E-2</v>
      </c>
      <c r="AJ129" s="11">
        <f>'OddsRatio_working_3-way'!U129/(3*'OddsRatio_working_3-way'!X129^(1/3))*SIN(('OddsRatio_working_3-way'!Y129+2*PI())/3)</f>
        <v>-0.42825896765419097</v>
      </c>
      <c r="AK129" s="11">
        <f>'OddsRatio_working_3-way'!U129/(3*'OddsRatio_working_3-way'!X129^(1/3))*SIN(('OddsRatio_working_3-way'!Y129+4*PI())/3)</f>
        <v>0.47319406209753789</v>
      </c>
      <c r="AL129" s="11">
        <f>'OddsRatio_working_3-way'!Z129+'OddsRatio_working_3-way'!AF129</f>
        <v>1.0409082987779288</v>
      </c>
      <c r="AM129" s="11">
        <f>'OddsRatio_working_3-way'!AA129+'OddsRatio_working_3-way'!AG129</f>
        <v>-0.59828401600774728</v>
      </c>
      <c r="AN129" s="11">
        <f>'OddsRatio_working_3-way'!AB129+'OddsRatio_working_3-way'!AH129</f>
        <v>-0.44262428277018162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1.0409082987779288</v>
      </c>
      <c r="AS129" s="11">
        <f>IF(('OddsRatio_working_3-way'!X129=0),IF(Q129&gt;0,-Q129^(1/3),(-Q129)^(1/3)),'OddsRatio_working_3-way'!AM129-'OddsRatio_working_3-way'!R129/3)</f>
        <v>-0.59828401600774728</v>
      </c>
      <c r="AT129" s="11">
        <f>IF(('OddsRatio_working_3-way'!X129=0),IF(Q129&gt;0,-Q129^(1/3),(-Q129)^(1/3)),'OddsRatio_working_3-way'!AN129-'OddsRatio_working_3-way'!R129/3)</f>
        <v>-0.44262428277018162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2.1</v>
      </c>
      <c r="B130" s="4">
        <f>IF('True_Odds_Calculator_3-way'!B131="","",'True_Odds_Calculator_3-way'!B131)</f>
        <v>3.69</v>
      </c>
      <c r="C130" s="4">
        <f>IF('True_Odds_Calculator_3-way'!C131="","",'True_Odds_Calculator_3-way'!C131)</f>
        <v>3.55</v>
      </c>
      <c r="D130" s="9">
        <f t="shared" si="26"/>
        <v>0.46503448286957982</v>
      </c>
      <c r="E130" s="9">
        <f t="shared" si="27"/>
        <v>0.26224710203183504</v>
      </c>
      <c r="F130" s="9">
        <f t="shared" si="28"/>
        <v>0.27271841509858497</v>
      </c>
      <c r="G130" s="9">
        <f t="shared" si="29"/>
        <v>1.0457983358553973</v>
      </c>
      <c r="H130" s="9">
        <f t="shared" si="30"/>
        <v>2.1503781694409372</v>
      </c>
      <c r="I130" s="9">
        <f t="shared" si="31"/>
        <v>3.8131975234510187</v>
      </c>
      <c r="J130" s="9">
        <f t="shared" si="32"/>
        <v>3.6667857564312629</v>
      </c>
      <c r="K130" s="11">
        <f t="shared" si="33"/>
        <v>0.47619047619047616</v>
      </c>
      <c r="L130" s="11">
        <f t="shared" si="34"/>
        <v>0.2710027100271003</v>
      </c>
      <c r="M130" s="11">
        <f t="shared" si="35"/>
        <v>0.28169014084507044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-0.27429073083487376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0.23047044689092097</v>
      </c>
      <c r="Q130" s="11">
        <f>2*'OddsRatio_working_3-way'!K130*'OddsRatio_working_3-way'!L130*'OddsRatio_working_3-way'!M130</f>
        <v>7.2703611006599667E-2</v>
      </c>
      <c r="R130" s="11">
        <f t="shared" si="36"/>
        <v>0</v>
      </c>
      <c r="S130" s="11">
        <f t="shared" si="37"/>
        <v>-0.84024147002498195</v>
      </c>
      <c r="T130" s="11">
        <f t="shared" si="38"/>
        <v>-0.26506040063879555</v>
      </c>
      <c r="U130" s="11">
        <f>'OddsRatio_working_3-way'!S130-'OddsRatio_working_3-way'!R130^2/3</f>
        <v>-0.84024147002498195</v>
      </c>
      <c r="V130" s="11">
        <f>'OddsRatio_working_3-way'!S130*'OddsRatio_working_3-way'!R130/3-2*'OddsRatio_working_3-way'!R130^3/27-'OddsRatio_working_3-way'!T130</f>
        <v>0.26506040063879555</v>
      </c>
      <c r="W130" s="11">
        <f>'OddsRatio_working_3-way'!V130^2+4*'OddsRatio_working_3-way'!U130^3/27</f>
        <v>-1.7626730783356637E-2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0.14822596497422055</v>
      </c>
      <c r="Y130" s="11">
        <f>IF('OddsRatio_working_3-way'!W130&gt;=0,IF('OddsRatio_working_3-way'!V130+SQRT('OddsRatio_working_3-way'!W130)&gt;0,0,PI()),ACOS('OddsRatio_working_3-way'!V130/(2*'OddsRatio_working_3-way'!X130)))</f>
        <v>0.46435813323584951</v>
      </c>
      <c r="Z130" s="11">
        <f>'OddsRatio_working_3-way'!X130^(1/3)*COS('OddsRatio_working_3-way'!Y130/3)</f>
        <v>0.52289916792769864</v>
      </c>
      <c r="AA130" s="11">
        <f>'OddsRatio_working_3-way'!X130^(1/3)*COS(('OddsRatio_working_3-way'!Y130+2*PI())/3)</f>
        <v>-0.33210871388798491</v>
      </c>
      <c r="AB130" s="11">
        <f>'OddsRatio_working_3-way'!X130^(1/3)*COS(('OddsRatio_working_3-way'!Y130+4*PI())/3)</f>
        <v>-0.19079045403971381</v>
      </c>
      <c r="AC130" s="11">
        <f>'OddsRatio_working_3-way'!X130^(1/3)*SIN('OddsRatio_working_3-way'!Y130/3)</f>
        <v>8.1590135364808788E-2</v>
      </c>
      <c r="AD130" s="11">
        <f>'OddsRatio_working_3-way'!X130^(1/3)*SIN(('OddsRatio_working_3-way'!Y130+2*PI())/3)</f>
        <v>0.41204889536072775</v>
      </c>
      <c r="AE130" s="11">
        <f>'OddsRatio_working_3-way'!X130^(1/3)*SIN(('OddsRatio_working_3-way'!Y130+4*PI())/3)</f>
        <v>-0.4936390307255365</v>
      </c>
      <c r="AF130" s="11">
        <f>-'OddsRatio_working_3-way'!U130/(3*'OddsRatio_working_3-way'!X130^(1/3))*COS(('OddsRatio_working_3-way'!Y130)/3)</f>
        <v>0.52289916792769864</v>
      </c>
      <c r="AG130" s="11">
        <f>-'OddsRatio_working_3-way'!U130/(3*'OddsRatio_working_3-way'!X130^(1/3))*COS(('OddsRatio_working_3-way'!Y130+2*PI())/3)</f>
        <v>-0.33210871388798491</v>
      </c>
      <c r="AH130" s="11">
        <f>-'OddsRatio_working_3-way'!U130/(3*'OddsRatio_working_3-way'!X130^(1/3))*COS(('OddsRatio_working_3-way'!Y130+4*PI())/3)</f>
        <v>-0.19079045403971381</v>
      </c>
      <c r="AI130" s="11">
        <f>'OddsRatio_working_3-way'!U130/(3*'OddsRatio_working_3-way'!X130^(1/3))*SIN(('OddsRatio_working_3-way'!Y130)/3)</f>
        <v>-8.1590135364808788E-2</v>
      </c>
      <c r="AJ130" s="11">
        <f>'OddsRatio_working_3-way'!U130/(3*'OddsRatio_working_3-way'!X130^(1/3))*SIN(('OddsRatio_working_3-way'!Y130+2*PI())/3)</f>
        <v>-0.41204889536072775</v>
      </c>
      <c r="AK130" s="11">
        <f>'OddsRatio_working_3-way'!U130/(3*'OddsRatio_working_3-way'!X130^(1/3))*SIN(('OddsRatio_working_3-way'!Y130+4*PI())/3)</f>
        <v>0.4936390307255365</v>
      </c>
      <c r="AL130" s="11">
        <f>'OddsRatio_working_3-way'!Z130+'OddsRatio_working_3-way'!AF130</f>
        <v>1.0457983358553973</v>
      </c>
      <c r="AM130" s="11">
        <f>'OddsRatio_working_3-way'!AA130+'OddsRatio_working_3-way'!AG130</f>
        <v>-0.66421742777596982</v>
      </c>
      <c r="AN130" s="11">
        <f>'OddsRatio_working_3-way'!AB130+'OddsRatio_working_3-way'!AH130</f>
        <v>-0.38158090807942763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1.0457983358553973</v>
      </c>
      <c r="AS130" s="11">
        <f>IF(('OddsRatio_working_3-way'!X130=0),IF(Q130&gt;0,-Q130^(1/3),(-Q130)^(1/3)),'OddsRatio_working_3-way'!AM130-'OddsRatio_working_3-way'!R130/3)</f>
        <v>-0.66421742777596982</v>
      </c>
      <c r="AT130" s="11">
        <f>IF(('OddsRatio_working_3-way'!X130=0),IF(Q130&gt;0,-Q130^(1/3),(-Q130)^(1/3)),'OddsRatio_working_3-way'!AN130-'OddsRatio_working_3-way'!R130/3)</f>
        <v>-0.38158090807942763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3.58</v>
      </c>
      <c r="B131" s="4">
        <f>IF('True_Odds_Calculator_3-way'!B132="","",'True_Odds_Calculator_3-way'!B132)</f>
        <v>3.76</v>
      </c>
      <c r="C131" s="4">
        <f>IF('True_Odds_Calculator_3-way'!C132="","",'True_Odds_Calculator_3-way'!C132)</f>
        <v>2.0699999999999998</v>
      </c>
      <c r="D131" s="9">
        <f t="shared" si="26"/>
        <v>0.2705186816875419</v>
      </c>
      <c r="E131" s="9">
        <f t="shared" si="27"/>
        <v>0.25741765580961851</v>
      </c>
      <c r="F131" s="9">
        <f t="shared" si="28"/>
        <v>0.4720636625028396</v>
      </c>
      <c r="G131" s="9">
        <f t="shared" si="29"/>
        <v>1.0451947172613834</v>
      </c>
      <c r="H131" s="9">
        <f t="shared" si="30"/>
        <v>3.6966023705343698</v>
      </c>
      <c r="I131" s="9">
        <f t="shared" si="31"/>
        <v>3.8847374196414179</v>
      </c>
      <c r="J131" s="9">
        <f t="shared" si="32"/>
        <v>2.1183583474696799</v>
      </c>
      <c r="K131" s="11">
        <f t="shared" si="33"/>
        <v>0.27932960893854747</v>
      </c>
      <c r="L131" s="11">
        <f t="shared" si="34"/>
        <v>0.26595744680851063</v>
      </c>
      <c r="M131" s="11">
        <f t="shared" si="35"/>
        <v>0.48309178743961356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-0.27344585760133133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0.23004712628431617</v>
      </c>
      <c r="Q131" s="11">
        <f>2*'OddsRatio_working_3-way'!K131*'OddsRatio_working_3-way'!L131*'OddsRatio_working_3-way'!M131</f>
        <v>7.1777574503686783E-2</v>
      </c>
      <c r="R131" s="11">
        <f t="shared" si="36"/>
        <v>0</v>
      </c>
      <c r="S131" s="11">
        <f t="shared" si="37"/>
        <v>-0.84128949073242842</v>
      </c>
      <c r="T131" s="11">
        <f t="shared" si="38"/>
        <v>-0.2624928208213505</v>
      </c>
      <c r="U131" s="11">
        <f>'OddsRatio_working_3-way'!S131-'OddsRatio_working_3-way'!R131^2/3</f>
        <v>-0.84128949073242842</v>
      </c>
      <c r="V131" s="11">
        <f>'OddsRatio_working_3-way'!S131*'OddsRatio_working_3-way'!R131/3-2*'OddsRatio_working_3-way'!R131^3/27-'OddsRatio_working_3-way'!T131</f>
        <v>0.2624928208213505</v>
      </c>
      <c r="W131" s="11">
        <f>'OddsRatio_working_3-way'!V131^2+4*'OddsRatio_working_3-way'!U131^3/27</f>
        <v>-1.931052440216173E-2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0.14850337149784795</v>
      </c>
      <c r="Y131" s="11">
        <f>IF('OddsRatio_working_3-way'!W131&gt;=0,IF('OddsRatio_working_3-way'!V131+SQRT('OddsRatio_working_3-way'!W131)&gt;0,0,PI()),ACOS('OddsRatio_working_3-way'!V131/(2*'OddsRatio_working_3-way'!X131)))</f>
        <v>0.48688591694300976</v>
      </c>
      <c r="Z131" s="11">
        <f>'OddsRatio_working_3-way'!X131^(1/3)*COS('OddsRatio_working_3-way'!Y131/3)</f>
        <v>0.52259735863069168</v>
      </c>
      <c r="AA131" s="11">
        <f>'OddsRatio_working_3-way'!X131^(1/3)*COS(('OddsRatio_working_3-way'!Y131+2*PI())/3)</f>
        <v>-0.33540247980678689</v>
      </c>
      <c r="AB131" s="11">
        <f>'OddsRatio_working_3-way'!X131^(1/3)*COS(('OddsRatio_working_3-way'!Y131+4*PI())/3)</f>
        <v>-0.18719487882390484</v>
      </c>
      <c r="AC131" s="11">
        <f>'OddsRatio_working_3-way'!X131^(1/3)*SIN('OddsRatio_working_3-way'!Y131/3)</f>
        <v>8.5567698323415681E-2</v>
      </c>
      <c r="AD131" s="11">
        <f>'OddsRatio_working_3-way'!X131^(1/3)*SIN(('OddsRatio_working_3-way'!Y131+2*PI())/3)</f>
        <v>0.409798739363118</v>
      </c>
      <c r="AE131" s="11">
        <f>'OddsRatio_working_3-way'!X131^(1/3)*SIN(('OddsRatio_working_3-way'!Y131+4*PI())/3)</f>
        <v>-0.49536643768653366</v>
      </c>
      <c r="AF131" s="11">
        <f>-'OddsRatio_working_3-way'!U131/(3*'OddsRatio_working_3-way'!X131^(1/3))*COS(('OddsRatio_working_3-way'!Y131)/3)</f>
        <v>0.52259735863069168</v>
      </c>
      <c r="AG131" s="11">
        <f>-'OddsRatio_working_3-way'!U131/(3*'OddsRatio_working_3-way'!X131^(1/3))*COS(('OddsRatio_working_3-way'!Y131+2*PI())/3)</f>
        <v>-0.33540247980678689</v>
      </c>
      <c r="AH131" s="11">
        <f>-'OddsRatio_working_3-way'!U131/(3*'OddsRatio_working_3-way'!X131^(1/3))*COS(('OddsRatio_working_3-way'!Y131+4*PI())/3)</f>
        <v>-0.18719487882390484</v>
      </c>
      <c r="AI131" s="11">
        <f>'OddsRatio_working_3-way'!U131/(3*'OddsRatio_working_3-way'!X131^(1/3))*SIN(('OddsRatio_working_3-way'!Y131)/3)</f>
        <v>-8.5567698323415681E-2</v>
      </c>
      <c r="AJ131" s="11">
        <f>'OddsRatio_working_3-way'!U131/(3*'OddsRatio_working_3-way'!X131^(1/3))*SIN(('OddsRatio_working_3-way'!Y131+2*PI())/3)</f>
        <v>-0.409798739363118</v>
      </c>
      <c r="AK131" s="11">
        <f>'OddsRatio_working_3-way'!U131/(3*'OddsRatio_working_3-way'!X131^(1/3))*SIN(('OddsRatio_working_3-way'!Y131+4*PI())/3)</f>
        <v>0.49536643768653366</v>
      </c>
      <c r="AL131" s="11">
        <f>'OddsRatio_working_3-way'!Z131+'OddsRatio_working_3-way'!AF131</f>
        <v>1.0451947172613834</v>
      </c>
      <c r="AM131" s="11">
        <f>'OddsRatio_working_3-way'!AA131+'OddsRatio_working_3-way'!AG131</f>
        <v>-0.67080495961357378</v>
      </c>
      <c r="AN131" s="11">
        <f>'OddsRatio_working_3-way'!AB131+'OddsRatio_working_3-way'!AH131</f>
        <v>-0.37438975764780968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1.0451947172613834</v>
      </c>
      <c r="AS131" s="11">
        <f>IF(('OddsRatio_working_3-way'!X131=0),IF(Q131&gt;0,-Q131^(1/3),(-Q131)^(1/3)),'OddsRatio_working_3-way'!AM131-'OddsRatio_working_3-way'!R131/3)</f>
        <v>-0.67080495961357378</v>
      </c>
      <c r="AT131" s="11">
        <f>IF(('OddsRatio_working_3-way'!X131=0),IF(Q131&gt;0,-Q131^(1/3),(-Q131)^(1/3)),'OddsRatio_working_3-way'!AN131-'OddsRatio_working_3-way'!R131/3)</f>
        <v>-0.37438975764780968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1.88</v>
      </c>
      <c r="B132" s="4">
        <f>IF('True_Odds_Calculator_3-way'!B133="","",'True_Odds_Calculator_3-way'!B133)</f>
        <v>3.95</v>
      </c>
      <c r="C132" s="4">
        <f>IF('True_Odds_Calculator_3-way'!C133="","",'True_Odds_Calculator_3-way'!C133)</f>
        <v>4.12</v>
      </c>
      <c r="D132" s="9">
        <f t="shared" ref="D132:D195" si="39">(K132/(AR132+K132-(AR132*K132)))</f>
        <v>0.52070021563244639</v>
      </c>
      <c r="E132" s="9">
        <f t="shared" ref="E132:E195" si="40">(L132/(AR132+L132-(AR132*L132)))</f>
        <v>0.24475392156119269</v>
      </c>
      <c r="F132" s="9">
        <f t="shared" ref="F132:F195" si="41">(M132/(AR132+M132-(AR132*M132)))</f>
        <v>0.23454586280636103</v>
      </c>
      <c r="G132" s="9">
        <f t="shared" ref="G132:G195" si="42">AR132</f>
        <v>1.0460123301671258</v>
      </c>
      <c r="H132" s="9">
        <f t="shared" ref="H132:H195" si="43">IF(A132="","",1/D132)</f>
        <v>1.9204908505470706</v>
      </c>
      <c r="I132" s="9">
        <f t="shared" ref="I132:I195" si="44">IF(B132="","",1/E132)</f>
        <v>4.0857363739930221</v>
      </c>
      <c r="J132" s="9">
        <f t="shared" ref="J132:J195" si="45">IF(C132="","",1/F132)</f>
        <v>4.2635584701214322</v>
      </c>
      <c r="K132" s="11">
        <f t="shared" ref="K132:K195" si="46">1/A132</f>
        <v>0.53191489361702127</v>
      </c>
      <c r="L132" s="11">
        <f t="shared" ref="L132:L195" si="47">1/B132</f>
        <v>0.25316455696202528</v>
      </c>
      <c r="M132" s="11">
        <f t="shared" ref="M132:M195" si="48">1/C132</f>
        <v>0.24271844660194175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-0.26473241484262855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0.22716040989543429</v>
      </c>
      <c r="Q132" s="11">
        <f>2*'OddsRatio_working_3-way'!K132*'OddsRatio_working_3-way'!L132*'OddsRatio_working_3-way'!M132</f>
        <v>6.5369902128182514E-2</v>
      </c>
      <c r="R132" s="11">
        <f t="shared" ref="R132:R195" si="49">O132/N132</f>
        <v>0</v>
      </c>
      <c r="S132" s="11">
        <f t="shared" ref="S132:S195" si="50">P132/N132</f>
        <v>-0.85807554027892985</v>
      </c>
      <c r="T132" s="11">
        <f t="shared" ref="T132:T195" si="51">Q132/N132</f>
        <v>-0.24692821302990783</v>
      </c>
      <c r="U132" s="11">
        <f>'OddsRatio_working_3-way'!S132-'OddsRatio_working_3-way'!R132^2/3</f>
        <v>-0.85807554027892985</v>
      </c>
      <c r="V132" s="11">
        <f>'OddsRatio_working_3-way'!S132*'OddsRatio_working_3-way'!R132/3-2*'OddsRatio_working_3-way'!R132^3/27-'OddsRatio_working_3-way'!T132</f>
        <v>0.24692821302990783</v>
      </c>
      <c r="W132" s="11">
        <f>'OddsRatio_working_3-way'!V132^2+4*'OddsRatio_working_3-way'!U132^3/27</f>
        <v>-3.2625799356556962E-2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0.15297004751478352</v>
      </c>
      <c r="Y132" s="11">
        <f>IF('OddsRatio_working_3-way'!W132&gt;=0,IF('OddsRatio_working_3-way'!V132+SQRT('OddsRatio_working_3-way'!W132)&gt;0,0,PI()),ACOS('OddsRatio_working_3-way'!V132/(2*'OddsRatio_working_3-way'!X132)))</f>
        <v>0.63155069839268863</v>
      </c>
      <c r="Z132" s="11">
        <f>'OddsRatio_working_3-way'!X132^(1/3)*COS('OddsRatio_working_3-way'!Y132/3)</f>
        <v>0.5230061650835629</v>
      </c>
      <c r="AA132" s="11">
        <f>'OddsRatio_working_3-way'!X132^(1/3)*COS(('OddsRatio_working_3-way'!Y132+2*PI())/3)</f>
        <v>-0.35828788782221344</v>
      </c>
      <c r="AB132" s="11">
        <f>'OddsRatio_working_3-way'!X132^(1/3)*COS(('OddsRatio_working_3-way'!Y132+4*PI())/3)</f>
        <v>-0.16471827726134963</v>
      </c>
      <c r="AC132" s="11">
        <f>'OddsRatio_working_3-way'!X132^(1/3)*SIN('OddsRatio_working_3-way'!Y132/3)</f>
        <v>0.11175746676424594</v>
      </c>
      <c r="AD132" s="11">
        <f>'OddsRatio_working_3-way'!X132^(1/3)*SIN(('OddsRatio_working_3-way'!Y132+2*PI())/3)</f>
        <v>0.39705789191612045</v>
      </c>
      <c r="AE132" s="11">
        <f>'OddsRatio_working_3-way'!X132^(1/3)*SIN(('OddsRatio_working_3-way'!Y132+4*PI())/3)</f>
        <v>-0.5088153586803662</v>
      </c>
      <c r="AF132" s="11">
        <f>-'OddsRatio_working_3-way'!U132/(3*'OddsRatio_working_3-way'!X132^(1/3))*COS(('OddsRatio_working_3-way'!Y132)/3)</f>
        <v>0.5230061650835629</v>
      </c>
      <c r="AG132" s="11">
        <f>-'OddsRatio_working_3-way'!U132/(3*'OddsRatio_working_3-way'!X132^(1/3))*COS(('OddsRatio_working_3-way'!Y132+2*PI())/3)</f>
        <v>-0.35828788782221344</v>
      </c>
      <c r="AH132" s="11">
        <f>-'OddsRatio_working_3-way'!U132/(3*'OddsRatio_working_3-way'!X132^(1/3))*COS(('OddsRatio_working_3-way'!Y132+4*PI())/3)</f>
        <v>-0.16471827726134963</v>
      </c>
      <c r="AI132" s="11">
        <f>'OddsRatio_working_3-way'!U132/(3*'OddsRatio_working_3-way'!X132^(1/3))*SIN(('OddsRatio_working_3-way'!Y132)/3)</f>
        <v>-0.11175746676424594</v>
      </c>
      <c r="AJ132" s="11">
        <f>'OddsRatio_working_3-way'!U132/(3*'OddsRatio_working_3-way'!X132^(1/3))*SIN(('OddsRatio_working_3-way'!Y132+2*PI())/3)</f>
        <v>-0.39705789191612045</v>
      </c>
      <c r="AK132" s="11">
        <f>'OddsRatio_working_3-way'!U132/(3*'OddsRatio_working_3-way'!X132^(1/3))*SIN(('OddsRatio_working_3-way'!Y132+4*PI())/3)</f>
        <v>0.5088153586803662</v>
      </c>
      <c r="AL132" s="11">
        <f>'OddsRatio_working_3-way'!Z132+'OddsRatio_working_3-way'!AF132</f>
        <v>1.0460123301671258</v>
      </c>
      <c r="AM132" s="11">
        <f>'OddsRatio_working_3-way'!AA132+'OddsRatio_working_3-way'!AG132</f>
        <v>-0.71657577564442687</v>
      </c>
      <c r="AN132" s="11">
        <f>'OddsRatio_working_3-way'!AB132+'OddsRatio_working_3-way'!AH132</f>
        <v>-0.32943655452269927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1.0460123301671258</v>
      </c>
      <c r="AS132" s="11">
        <f>IF(('OddsRatio_working_3-way'!X132=0),IF(Q132&gt;0,-Q132^(1/3),(-Q132)^(1/3)),'OddsRatio_working_3-way'!AM132-'OddsRatio_working_3-way'!R132/3)</f>
        <v>-0.71657577564442687</v>
      </c>
      <c r="AT132" s="11">
        <f>IF(('OddsRatio_working_3-way'!X132=0),IF(Q132&gt;0,-Q132^(1/3),(-Q132)^(1/3)),'OddsRatio_working_3-way'!AN132-'OddsRatio_working_3-way'!R132/3)</f>
        <v>-0.32943655452269927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3.28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2.25</v>
      </c>
      <c r="D133" s="9">
        <f t="shared" si="39"/>
        <v>0.29594172667856666</v>
      </c>
      <c r="E133" s="9">
        <f t="shared" si="40"/>
        <v>0.27008704439032871</v>
      </c>
      <c r="F133" s="9">
        <f t="shared" si="41"/>
        <v>0.43397122893110451</v>
      </c>
      <c r="G133" s="9">
        <f t="shared" si="42"/>
        <v>1.0434401791345587</v>
      </c>
      <c r="H133" s="9">
        <f t="shared" si="43"/>
        <v>3.3790436084267945</v>
      </c>
      <c r="I133" s="9">
        <f t="shared" si="44"/>
        <v>3.7025100639585067</v>
      </c>
      <c r="J133" s="9">
        <f t="shared" si="45"/>
        <v>2.3043002239181987</v>
      </c>
      <c r="K133" s="11">
        <f t="shared" si="46"/>
        <v>0.3048780487804878</v>
      </c>
      <c r="L133" s="11">
        <f t="shared" si="47"/>
        <v>0.2785515320334262</v>
      </c>
      <c r="M133" s="11">
        <f t="shared" si="48"/>
        <v>0.44444444444444442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-0.27860814819847357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0.23099395339357295</v>
      </c>
      <c r="Q133" s="11">
        <f>2*'OddsRatio_working_3-way'!K133*'OddsRatio_working_3-way'!L133*'OddsRatio_working_3-way'!M133</f>
        <v>7.5488220063259129E-2</v>
      </c>
      <c r="R133" s="11">
        <f t="shared" si="49"/>
        <v>0</v>
      </c>
      <c r="S133" s="11">
        <f t="shared" si="50"/>
        <v>-0.82909977646819777</v>
      </c>
      <c r="T133" s="11">
        <f t="shared" si="51"/>
        <v>-0.27094763936869204</v>
      </c>
      <c r="U133" s="11">
        <f>'OddsRatio_working_3-way'!S133-'OddsRatio_working_3-way'!R133^2/3</f>
        <v>-0.82909977646819777</v>
      </c>
      <c r="V133" s="11">
        <f>'OddsRatio_working_3-way'!S133*'OddsRatio_working_3-way'!R133/3-2*'OddsRatio_working_3-way'!R133^3/27-'OddsRatio_working_3-way'!T133</f>
        <v>0.27094763936869204</v>
      </c>
      <c r="W133" s="11">
        <f>'OddsRatio_working_3-way'!V133^2+4*'OddsRatio_working_3-way'!U133^3/27</f>
        <v>-1.1021232305610973E-2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0.14528752147472762</v>
      </c>
      <c r="Y133" s="11">
        <f>IF('OddsRatio_working_3-way'!W133&gt;=0,IF('OddsRatio_working_3-way'!V133+SQRT('OddsRatio_working_3-way'!W133)&gt;0,0,PI()),ACOS('OddsRatio_working_3-way'!V133/(2*'OddsRatio_working_3-way'!X133)))</f>
        <v>0.36965170769144851</v>
      </c>
      <c r="Z133" s="11">
        <f>'OddsRatio_working_3-way'!X133^(1/3)*COS('OddsRatio_working_3-way'!Y133/3)</f>
        <v>0.52172008956727933</v>
      </c>
      <c r="AA133" s="11">
        <f>'OddsRatio_working_3-way'!X133^(1/3)*COS(('OddsRatio_working_3-way'!Y133+2*PI())/3)</f>
        <v>-0.3168158775759583</v>
      </c>
      <c r="AB133" s="11">
        <f>'OddsRatio_working_3-way'!X133^(1/3)*COS(('OddsRatio_working_3-way'!Y133+4*PI())/3)</f>
        <v>-0.20490421199132139</v>
      </c>
      <c r="AC133" s="11">
        <f>'OddsRatio_working_3-way'!X133^(1/3)*SIN('OddsRatio_working_3-way'!Y133/3)</f>
        <v>6.4612230250749678E-2</v>
      </c>
      <c r="AD133" s="11">
        <f>'OddsRatio_working_3-way'!X133^(1/3)*SIN(('OddsRatio_working_3-way'!Y133+2*PI())/3)</f>
        <v>0.41951673610458173</v>
      </c>
      <c r="AE133" s="11">
        <f>'OddsRatio_working_3-way'!X133^(1/3)*SIN(('OddsRatio_working_3-way'!Y133+4*PI())/3)</f>
        <v>-0.48412896635533131</v>
      </c>
      <c r="AF133" s="11">
        <f>-'OddsRatio_working_3-way'!U133/(3*'OddsRatio_working_3-way'!X133^(1/3))*COS(('OddsRatio_working_3-way'!Y133)/3)</f>
        <v>0.52172008956727944</v>
      </c>
      <c r="AG133" s="11">
        <f>-'OddsRatio_working_3-way'!U133/(3*'OddsRatio_working_3-way'!X133^(1/3))*COS(('OddsRatio_working_3-way'!Y133+2*PI())/3)</f>
        <v>-0.31681587757595842</v>
      </c>
      <c r="AH133" s="11">
        <f>-'OddsRatio_working_3-way'!U133/(3*'OddsRatio_working_3-way'!X133^(1/3))*COS(('OddsRatio_working_3-way'!Y133+4*PI())/3)</f>
        <v>-0.20490421199132144</v>
      </c>
      <c r="AI133" s="11">
        <f>'OddsRatio_working_3-way'!U133/(3*'OddsRatio_working_3-way'!X133^(1/3))*SIN(('OddsRatio_working_3-way'!Y133)/3)</f>
        <v>-6.4612230250749692E-2</v>
      </c>
      <c r="AJ133" s="11">
        <f>'OddsRatio_working_3-way'!U133/(3*'OddsRatio_working_3-way'!X133^(1/3))*SIN(('OddsRatio_working_3-way'!Y133+2*PI())/3)</f>
        <v>-0.41951673610458184</v>
      </c>
      <c r="AK133" s="11">
        <f>'OddsRatio_working_3-way'!U133/(3*'OddsRatio_working_3-way'!X133^(1/3))*SIN(('OddsRatio_working_3-way'!Y133+4*PI())/3)</f>
        <v>0.48412896635533142</v>
      </c>
      <c r="AL133" s="11">
        <f>'OddsRatio_working_3-way'!Z133+'OddsRatio_working_3-way'!AF133</f>
        <v>1.0434401791345587</v>
      </c>
      <c r="AM133" s="11">
        <f>'OddsRatio_working_3-way'!AA133+'OddsRatio_working_3-way'!AG133</f>
        <v>-0.63363175515191672</v>
      </c>
      <c r="AN133" s="11">
        <f>'OddsRatio_working_3-way'!AB133+'OddsRatio_working_3-way'!AH133</f>
        <v>-0.40980842398264283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1.0434401791345587</v>
      </c>
      <c r="AS133" s="11">
        <f>IF(('OddsRatio_working_3-way'!X133=0),IF(Q133&gt;0,-Q133^(1/3),(-Q133)^(1/3)),'OddsRatio_working_3-way'!AM133-'OddsRatio_working_3-way'!R133/3)</f>
        <v>-0.63363175515191672</v>
      </c>
      <c r="AT133" s="11">
        <f>IF(('OddsRatio_working_3-way'!X133=0),IF(Q133&gt;0,-Q133^(1/3),(-Q133)^(1/3)),'OddsRatio_working_3-way'!AN133-'OddsRatio_working_3-way'!R133/3)</f>
        <v>-0.40980842398264283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1.51</v>
      </c>
      <c r="B134" s="4">
        <f>IF('True_Odds_Calculator_3-way'!B135="","",'True_Odds_Calculator_3-way'!B135)</f>
        <v>4.42</v>
      </c>
      <c r="C134" s="4">
        <f>IF('True_Odds_Calculator_3-way'!C135="","",'True_Odds_Calculator_3-way'!C135)</f>
        <v>6.27</v>
      </c>
      <c r="D134" s="9">
        <f t="shared" si="39"/>
        <v>0.64161382644049691</v>
      </c>
      <c r="E134" s="9">
        <f t="shared" si="40"/>
        <v>0.2107168897696628</v>
      </c>
      <c r="F134" s="9">
        <f t="shared" si="41"/>
        <v>0.14766928378984026</v>
      </c>
      <c r="G134" s="9">
        <f t="shared" si="42"/>
        <v>1.095235106247737</v>
      </c>
      <c r="H134" s="9">
        <f t="shared" si="43"/>
        <v>1.5585699041863459</v>
      </c>
      <c r="I134" s="9">
        <f t="shared" si="44"/>
        <v>4.7457040633672616</v>
      </c>
      <c r="J134" s="9">
        <f t="shared" si="45"/>
        <v>6.771889009925574</v>
      </c>
      <c r="K134" s="11">
        <f t="shared" si="46"/>
        <v>0.66225165562913912</v>
      </c>
      <c r="L134" s="11">
        <f t="shared" si="47"/>
        <v>0.22624434389140272</v>
      </c>
      <c r="M134" s="11">
        <f t="shared" si="48"/>
        <v>0.15948963317384371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-0.21965451766776278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0.21984726636890747</v>
      </c>
      <c r="Q134" s="11">
        <f>2*'OddsRatio_working_3-way'!K134*'OddsRatio_working_3-way'!L134*'OddsRatio_working_3-way'!M134</f>
        <v>4.7792883993240748E-2</v>
      </c>
      <c r="R134" s="11">
        <f t="shared" si="49"/>
        <v>0</v>
      </c>
      <c r="S134" s="11">
        <f t="shared" si="50"/>
        <v>-1.0008775084764532</v>
      </c>
      <c r="T134" s="11">
        <f t="shared" si="51"/>
        <v>-0.21758206706009847</v>
      </c>
      <c r="U134" s="11">
        <f>'OddsRatio_working_3-way'!S134-'OddsRatio_working_3-way'!R134^2/3</f>
        <v>-1.0008775084764532</v>
      </c>
      <c r="V134" s="11">
        <f>'OddsRatio_working_3-way'!S134*'OddsRatio_working_3-way'!R134/3-2*'OddsRatio_working_3-way'!R134^3/27-'OddsRatio_working_3-way'!T134</f>
        <v>0.21758206706009847</v>
      </c>
      <c r="W134" s="11">
        <f>'OddsRatio_working_3-way'!V134^2+4*'OddsRatio_working_3-way'!U134^3/27</f>
        <v>-0.10119653834103086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0.19270346017078679</v>
      </c>
      <c r="Y134" s="11">
        <f>IF('OddsRatio_working_3-way'!W134&gt;=0,IF('OddsRatio_working_3-way'!V134+SQRT('OddsRatio_working_3-way'!W134)&gt;0,0,PI()),ACOS('OddsRatio_working_3-way'!V134/(2*'OddsRatio_working_3-way'!X134)))</f>
        <v>0.97090651063553413</v>
      </c>
      <c r="Z134" s="11">
        <f>'OddsRatio_working_3-way'!X134^(1/3)*COS('OddsRatio_working_3-way'!Y134/3)</f>
        <v>0.54761755312386851</v>
      </c>
      <c r="AA134" s="11">
        <f>'OddsRatio_working_3-way'!X134^(1/3)*COS(('OddsRatio_working_3-way'!Y134+2*PI())/3)</f>
        <v>-0.43288623804558901</v>
      </c>
      <c r="AB134" s="11">
        <f>'OddsRatio_working_3-way'!X134^(1/3)*COS(('OddsRatio_working_3-way'!Y134+4*PI())/3)</f>
        <v>-0.11473131507827959</v>
      </c>
      <c r="AC134" s="11">
        <f>'OddsRatio_working_3-way'!X134^(1/3)*SIN('OddsRatio_working_3-way'!Y134/3)</f>
        <v>0.18368683041918077</v>
      </c>
      <c r="AD134" s="11">
        <f>'OddsRatio_working_3-way'!X134^(1/3)*SIN(('OddsRatio_working_3-way'!Y134+2*PI())/3)</f>
        <v>0.38240729735395407</v>
      </c>
      <c r="AE134" s="11">
        <f>'OddsRatio_working_3-way'!X134^(1/3)*SIN(('OddsRatio_working_3-way'!Y134+4*PI())/3)</f>
        <v>-0.56609412777313484</v>
      </c>
      <c r="AF134" s="11">
        <f>-'OddsRatio_working_3-way'!U134/(3*'OddsRatio_working_3-way'!X134^(1/3))*COS(('OddsRatio_working_3-way'!Y134)/3)</f>
        <v>0.54761755312386839</v>
      </c>
      <c r="AG134" s="11">
        <f>-'OddsRatio_working_3-way'!U134/(3*'OddsRatio_working_3-way'!X134^(1/3))*COS(('OddsRatio_working_3-way'!Y134+2*PI())/3)</f>
        <v>-0.4328862380455889</v>
      </c>
      <c r="AH134" s="11">
        <f>-'OddsRatio_working_3-way'!U134/(3*'OddsRatio_working_3-way'!X134^(1/3))*COS(('OddsRatio_working_3-way'!Y134+4*PI())/3)</f>
        <v>-0.11473131507827956</v>
      </c>
      <c r="AI134" s="11">
        <f>'OddsRatio_working_3-way'!U134/(3*'OddsRatio_working_3-way'!X134^(1/3))*SIN(('OddsRatio_working_3-way'!Y134)/3)</f>
        <v>-0.18368683041918071</v>
      </c>
      <c r="AJ134" s="11">
        <f>'OddsRatio_working_3-way'!U134/(3*'OddsRatio_working_3-way'!X134^(1/3))*SIN(('OddsRatio_working_3-way'!Y134+2*PI())/3)</f>
        <v>-0.38240729735395396</v>
      </c>
      <c r="AK134" s="11">
        <f>'OddsRatio_working_3-way'!U134/(3*'OddsRatio_working_3-way'!X134^(1/3))*SIN(('OddsRatio_working_3-way'!Y134+4*PI())/3)</f>
        <v>0.56609412777313473</v>
      </c>
      <c r="AL134" s="11">
        <f>'OddsRatio_working_3-way'!Z134+'OddsRatio_working_3-way'!AF134</f>
        <v>1.095235106247737</v>
      </c>
      <c r="AM134" s="11">
        <f>'OddsRatio_working_3-way'!AA134+'OddsRatio_working_3-way'!AG134</f>
        <v>-0.86577247609117791</v>
      </c>
      <c r="AN134" s="11">
        <f>'OddsRatio_working_3-way'!AB134+'OddsRatio_working_3-way'!AH134</f>
        <v>-0.22946263015655916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1.095235106247737</v>
      </c>
      <c r="AS134" s="11">
        <f>IF(('OddsRatio_working_3-way'!X134=0),IF(Q134&gt;0,-Q134^(1/3),(-Q134)^(1/3)),'OddsRatio_working_3-way'!AM134-'OddsRatio_working_3-way'!R134/3)</f>
        <v>-0.86577247609117791</v>
      </c>
      <c r="AT134" s="11">
        <f>IF(('OddsRatio_working_3-way'!X134=0),IF(Q134&gt;0,-Q134^(1/3),(-Q134)^(1/3)),'OddsRatio_working_3-way'!AN134-'OddsRatio_working_3-way'!R134/3)</f>
        <v>-0.22946263015655916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1.35</v>
      </c>
      <c r="B135" s="4">
        <f>IF('True_Odds_Calculator_3-way'!B136="","",'True_Odds_Calculator_3-way'!B136)</f>
        <v>5.2</v>
      </c>
      <c r="C135" s="4">
        <f>IF('True_Odds_Calculator_3-way'!C136="","",'True_Odds_Calculator_3-way'!C136)</f>
        <v>8.35</v>
      </c>
      <c r="D135" s="9">
        <f t="shared" si="39"/>
        <v>0.71746559974237356</v>
      </c>
      <c r="E135" s="9">
        <f t="shared" si="40"/>
        <v>0.17465599742373511</v>
      </c>
      <c r="F135" s="9">
        <f t="shared" si="41"/>
        <v>0.10787840283389127</v>
      </c>
      <c r="G135" s="9">
        <f t="shared" si="42"/>
        <v>1.1251287084469022</v>
      </c>
      <c r="H135" s="9">
        <f t="shared" si="43"/>
        <v>1.3937950479564156</v>
      </c>
      <c r="I135" s="9">
        <f t="shared" si="44"/>
        <v>5.7255405754769901</v>
      </c>
      <c r="J135" s="9">
        <f t="shared" si="45"/>
        <v>9.2696960070847307</v>
      </c>
      <c r="K135" s="11">
        <f t="shared" si="46"/>
        <v>0.7407407407407407</v>
      </c>
      <c r="L135" s="11">
        <f t="shared" si="47"/>
        <v>0.19230769230769229</v>
      </c>
      <c r="M135" s="11">
        <f t="shared" si="48"/>
        <v>0.11976047904191617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-0.18432366037156445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0.20301277786307725</v>
      </c>
      <c r="Q135" s="11">
        <f>2*'OddsRatio_working_3-way'!K135*'OddsRatio_working_3-way'!L135*'OddsRatio_working_3-way'!M135</f>
        <v>3.411979459883651E-2</v>
      </c>
      <c r="R135" s="11">
        <f t="shared" si="49"/>
        <v>0</v>
      </c>
      <c r="S135" s="11">
        <f t="shared" si="50"/>
        <v>-1.1013929381276326</v>
      </c>
      <c r="T135" s="11">
        <f t="shared" si="51"/>
        <v>-0.18510805682817355</v>
      </c>
      <c r="U135" s="11">
        <f>'OddsRatio_working_3-way'!S135-'OddsRatio_working_3-way'!R135^2/3</f>
        <v>-1.1013929381276326</v>
      </c>
      <c r="V135" s="11">
        <f>'OddsRatio_working_3-way'!S135*'OddsRatio_working_3-way'!R135/3-2*'OddsRatio_working_3-way'!R135^3/27-'OddsRatio_working_3-way'!T135</f>
        <v>0.18510805682817355</v>
      </c>
      <c r="W135" s="11">
        <f>'OddsRatio_working_3-way'!V135^2+4*'OddsRatio_working_3-way'!U135^3/27</f>
        <v>-0.16367023263342537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0.22244955907807937</v>
      </c>
      <c r="Y135" s="11">
        <f>IF('OddsRatio_working_3-way'!W135&gt;=0,IF('OddsRatio_working_3-way'!V135+SQRT('OddsRatio_working_3-way'!W135)&gt;0,0,PI()),ACOS('OddsRatio_working_3-way'!V135/(2*'OddsRatio_working_3-way'!X135)))</f>
        <v>1.1416799195696177</v>
      </c>
      <c r="Z135" s="11">
        <f>'OddsRatio_working_3-way'!X135^(1/3)*COS('OddsRatio_working_3-way'!Y135/3)</f>
        <v>0.56256435422345097</v>
      </c>
      <c r="AA135" s="11">
        <f>'OddsRatio_working_3-way'!X135^(1/3)*COS(('OddsRatio_working_3-way'!Y135+2*PI())/3)</f>
        <v>-0.47619047619047622</v>
      </c>
      <c r="AB135" s="11">
        <f>'OddsRatio_working_3-way'!X135^(1/3)*COS(('OddsRatio_working_3-way'!Y135+4*PI())/3)</f>
        <v>-8.6373878032974485E-2</v>
      </c>
      <c r="AC135" s="11">
        <f>'OddsRatio_working_3-way'!X135^(1/3)*SIN('OddsRatio_working_3-way'!Y135/3)</f>
        <v>0.22506071788081769</v>
      </c>
      <c r="AD135" s="11">
        <f>'OddsRatio_working_3-way'!X135^(1/3)*SIN(('OddsRatio_working_3-way'!Y135+2*PI())/3)</f>
        <v>0.37466466308068741</v>
      </c>
      <c r="AE135" s="11">
        <f>'OddsRatio_working_3-way'!X135^(1/3)*SIN(('OddsRatio_working_3-way'!Y135+4*PI())/3)</f>
        <v>-0.59972538096150507</v>
      </c>
      <c r="AF135" s="11">
        <f>-'OddsRatio_working_3-way'!U135/(3*'OddsRatio_working_3-way'!X135^(1/3))*COS(('OddsRatio_working_3-way'!Y135)/3)</f>
        <v>0.56256435422345108</v>
      </c>
      <c r="AG135" s="11">
        <f>-'OddsRatio_working_3-way'!U135/(3*'OddsRatio_working_3-way'!X135^(1/3))*COS(('OddsRatio_working_3-way'!Y135+2*PI())/3)</f>
        <v>-0.47619047619047628</v>
      </c>
      <c r="AH135" s="11">
        <f>-'OddsRatio_working_3-way'!U135/(3*'OddsRatio_working_3-way'!X135^(1/3))*COS(('OddsRatio_working_3-way'!Y135+4*PI())/3)</f>
        <v>-8.6373878032974499E-2</v>
      </c>
      <c r="AI135" s="11">
        <f>'OddsRatio_working_3-way'!U135/(3*'OddsRatio_working_3-way'!X135^(1/3))*SIN(('OddsRatio_working_3-way'!Y135)/3)</f>
        <v>-0.22506071788081772</v>
      </c>
      <c r="AJ135" s="11">
        <f>'OddsRatio_working_3-way'!U135/(3*'OddsRatio_working_3-way'!X135^(1/3))*SIN(('OddsRatio_working_3-way'!Y135+2*PI())/3)</f>
        <v>-0.37466466308068752</v>
      </c>
      <c r="AK135" s="11">
        <f>'OddsRatio_working_3-way'!U135/(3*'OddsRatio_working_3-way'!X135^(1/3))*SIN(('OddsRatio_working_3-way'!Y135+4*PI())/3)</f>
        <v>0.59972538096150518</v>
      </c>
      <c r="AL135" s="11">
        <f>'OddsRatio_working_3-way'!Z135+'OddsRatio_working_3-way'!AF135</f>
        <v>1.1251287084469022</v>
      </c>
      <c r="AM135" s="11">
        <f>'OddsRatio_working_3-way'!AA135+'OddsRatio_working_3-way'!AG135</f>
        <v>-0.95238095238095255</v>
      </c>
      <c r="AN135" s="11">
        <f>'OddsRatio_working_3-way'!AB135+'OddsRatio_working_3-way'!AH135</f>
        <v>-0.172747756065949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1.1251287084469022</v>
      </c>
      <c r="AS135" s="11">
        <f>IF(('OddsRatio_working_3-way'!X135=0),IF(Q135&gt;0,-Q135^(1/3),(-Q135)^(1/3)),'OddsRatio_working_3-way'!AM135-'OddsRatio_working_3-way'!R135/3)</f>
        <v>-0.95238095238095255</v>
      </c>
      <c r="AT135" s="11">
        <f>IF(('OddsRatio_working_3-way'!X135=0),IF(Q135&gt;0,-Q135^(1/3),(-Q135)^(1/3)),'OddsRatio_working_3-way'!AN135-'OddsRatio_working_3-way'!R135/3)</f>
        <v>-0.172747756065949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1.24</v>
      </c>
      <c r="B136" s="4">
        <f>IF('True_Odds_Calculator_3-way'!B137="","",'True_Odds_Calculator_3-way'!B137)</f>
        <v>6.26</v>
      </c>
      <c r="C136" s="4">
        <f>IF('True_Odds_Calculator_3-way'!C137="","",'True_Odds_Calculator_3-way'!C137)</f>
        <v>11.14</v>
      </c>
      <c r="D136" s="9">
        <f t="shared" si="39"/>
        <v>0.78157263776037011</v>
      </c>
      <c r="E136" s="9">
        <f t="shared" si="40"/>
        <v>0.14034918145110964</v>
      </c>
      <c r="F136" s="9">
        <f t="shared" si="41"/>
        <v>7.8078180788520343E-2</v>
      </c>
      <c r="G136" s="9">
        <f t="shared" si="42"/>
        <v>1.1644650354441297</v>
      </c>
      <c r="H136" s="9">
        <f t="shared" si="43"/>
        <v>1.2794716085065911</v>
      </c>
      <c r="I136" s="9">
        <f t="shared" si="44"/>
        <v>7.1250860864361227</v>
      </c>
      <c r="J136" s="9">
        <f t="shared" si="45"/>
        <v>12.807675459403477</v>
      </c>
      <c r="K136" s="11">
        <f t="shared" si="46"/>
        <v>0.80645161290322587</v>
      </c>
      <c r="L136" s="11">
        <f t="shared" si="47"/>
        <v>0.15974440894568689</v>
      </c>
      <c r="M136" s="11">
        <f t="shared" si="48"/>
        <v>8.9766606822262118E-2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-0.14803136086101942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0.18086541929044878</v>
      </c>
      <c r="Q136" s="11">
        <f>2*'OddsRatio_working_3-way'!K136*'OddsRatio_working_3-way'!L136*'OddsRatio_working_3-way'!M136</f>
        <v>2.3128570241745368E-2</v>
      </c>
      <c r="R136" s="11">
        <f t="shared" si="49"/>
        <v>0</v>
      </c>
      <c r="S136" s="11">
        <f t="shared" si="50"/>
        <v>-1.2218047462270911</v>
      </c>
      <c r="T136" s="11">
        <f t="shared" si="51"/>
        <v>-0.15624101614157174</v>
      </c>
      <c r="U136" s="11">
        <f>'OddsRatio_working_3-way'!S136-'OddsRatio_working_3-way'!R136^2/3</f>
        <v>-1.2218047462270911</v>
      </c>
      <c r="V136" s="11">
        <f>'OddsRatio_working_3-way'!S136*'OddsRatio_working_3-way'!R136/3-2*'OddsRatio_working_3-way'!R136^3/27-'OddsRatio_working_3-way'!T136</f>
        <v>0.15624101614157174</v>
      </c>
      <c r="W136" s="11">
        <f>'OddsRatio_working_3-way'!V136^2+4*'OddsRatio_working_3-way'!U136^3/27</f>
        <v>-0.24579889002322661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0.25990870760142759</v>
      </c>
      <c r="Y136" s="11">
        <f>IF('OddsRatio_working_3-way'!W136&gt;=0,IF('OddsRatio_working_3-way'!V136+SQRT('OddsRatio_working_3-way'!W136)&gt;0,0,PI()),ACOS('OddsRatio_working_3-way'!V136/(2*'OddsRatio_working_3-way'!X136)))</f>
        <v>1.2655071115112575</v>
      </c>
      <c r="Z136" s="11">
        <f>'OddsRatio_working_3-way'!X136^(1/3)*COS('OddsRatio_working_3-way'!Y136/3)</f>
        <v>0.58223251772206486</v>
      </c>
      <c r="AA136" s="11">
        <f>'OddsRatio_working_3-way'!X136^(1/3)*COS(('OddsRatio_working_3-way'!Y136+2*PI())/3)</f>
        <v>-0.51740182631296228</v>
      </c>
      <c r="AB136" s="11">
        <f>'OddsRatio_working_3-way'!X136^(1/3)*COS(('OddsRatio_working_3-way'!Y136+4*PI())/3)</f>
        <v>-6.4830691409102623E-2</v>
      </c>
      <c r="AC136" s="11">
        <f>'OddsRatio_working_3-way'!X136^(1/3)*SIN('OddsRatio_working_3-way'!Y136/3)</f>
        <v>0.2612920665641979</v>
      </c>
      <c r="AD136" s="11">
        <f>'OddsRatio_working_3-way'!X136^(1/3)*SIN(('OddsRatio_working_3-way'!Y136+2*PI())/3)</f>
        <v>0.37358211797458252</v>
      </c>
      <c r="AE136" s="11">
        <f>'OddsRatio_working_3-way'!X136^(1/3)*SIN(('OddsRatio_working_3-way'!Y136+4*PI())/3)</f>
        <v>-0.63487418453878042</v>
      </c>
      <c r="AF136" s="11">
        <f>-'OddsRatio_working_3-way'!U136/(3*'OddsRatio_working_3-way'!X136^(1/3))*COS(('OddsRatio_working_3-way'!Y136)/3)</f>
        <v>0.58223251772206486</v>
      </c>
      <c r="AG136" s="11">
        <f>-'OddsRatio_working_3-way'!U136/(3*'OddsRatio_working_3-way'!X136^(1/3))*COS(('OddsRatio_working_3-way'!Y136+2*PI())/3)</f>
        <v>-0.51740182631296228</v>
      </c>
      <c r="AH136" s="11">
        <f>-'OddsRatio_working_3-way'!U136/(3*'OddsRatio_working_3-way'!X136^(1/3))*COS(('OddsRatio_working_3-way'!Y136+4*PI())/3)</f>
        <v>-6.4830691409102623E-2</v>
      </c>
      <c r="AI136" s="11">
        <f>'OddsRatio_working_3-way'!U136/(3*'OddsRatio_working_3-way'!X136^(1/3))*SIN(('OddsRatio_working_3-way'!Y136)/3)</f>
        <v>-0.2612920665641979</v>
      </c>
      <c r="AJ136" s="11">
        <f>'OddsRatio_working_3-way'!U136/(3*'OddsRatio_working_3-way'!X136^(1/3))*SIN(('OddsRatio_working_3-way'!Y136+2*PI())/3)</f>
        <v>-0.37358211797458252</v>
      </c>
      <c r="AK136" s="11">
        <f>'OddsRatio_working_3-way'!U136/(3*'OddsRatio_working_3-way'!X136^(1/3))*SIN(('OddsRatio_working_3-way'!Y136+4*PI())/3)</f>
        <v>0.63487418453878042</v>
      </c>
      <c r="AL136" s="11">
        <f>'OddsRatio_working_3-way'!Z136+'OddsRatio_working_3-way'!AF136</f>
        <v>1.1644650354441297</v>
      </c>
      <c r="AM136" s="11">
        <f>'OddsRatio_working_3-way'!AA136+'OddsRatio_working_3-way'!AG136</f>
        <v>-1.0348036526259246</v>
      </c>
      <c r="AN136" s="11">
        <f>'OddsRatio_working_3-way'!AB136+'OddsRatio_working_3-way'!AH136</f>
        <v>-0.12966138281820525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1.1644650354441297</v>
      </c>
      <c r="AS136" s="11">
        <f>IF(('OddsRatio_working_3-way'!X136=0),IF(Q136&gt;0,-Q136^(1/3),(-Q136)^(1/3)),'OddsRatio_working_3-way'!AM136-'OddsRatio_working_3-way'!R136/3)</f>
        <v>-1.0348036526259246</v>
      </c>
      <c r="AT136" s="11">
        <f>IF(('OddsRatio_working_3-way'!X136=0),IF(Q136&gt;0,-Q136^(1/3),(-Q136)^(1/3)),'OddsRatio_working_3-way'!AN136-'OddsRatio_working_3-way'!R136/3)</f>
        <v>-0.12966138281820525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7.85</v>
      </c>
      <c r="B137" s="4">
        <f>IF('True_Odds_Calculator_3-way'!B138="","",'True_Odds_Calculator_3-way'!B138)</f>
        <v>4.6100000000000003</v>
      </c>
      <c r="C137" s="4">
        <f>IF('True_Odds_Calculator_3-way'!C138="","",'True_Odds_Calculator_3-way'!C138)</f>
        <v>1.41</v>
      </c>
      <c r="D137" s="9">
        <f t="shared" si="39"/>
        <v>0.1155476391038283</v>
      </c>
      <c r="E137" s="9">
        <f t="shared" si="40"/>
        <v>0.19865134603200182</v>
      </c>
      <c r="F137" s="9">
        <f t="shared" si="41"/>
        <v>0.68580101486417011</v>
      </c>
      <c r="G137" s="9">
        <f t="shared" si="42"/>
        <v>1.117436357669946</v>
      </c>
      <c r="H137" s="9">
        <f t="shared" si="43"/>
        <v>8.6544390500391302</v>
      </c>
      <c r="I137" s="9">
        <f t="shared" si="44"/>
        <v>5.0339452511885048</v>
      </c>
      <c r="J137" s="9">
        <f t="shared" si="45"/>
        <v>1.4581489066446778</v>
      </c>
      <c r="K137" s="11">
        <f t="shared" si="46"/>
        <v>0.12738853503184713</v>
      </c>
      <c r="L137" s="11">
        <f t="shared" si="47"/>
        <v>0.21691973969631234</v>
      </c>
      <c r="M137" s="11">
        <f t="shared" si="48"/>
        <v>0.70921985815602839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-0.19869728608780846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0.21302954966787868</v>
      </c>
      <c r="Q137" s="11">
        <f>2*'OddsRatio_working_3-way'!K137*'OddsRatio_working_3-way'!L137*'OddsRatio_working_3-way'!M137</f>
        <v>3.919586930411751E-2</v>
      </c>
      <c r="R137" s="11">
        <f t="shared" si="49"/>
        <v>0</v>
      </c>
      <c r="S137" s="11">
        <f t="shared" si="50"/>
        <v>-1.0721311491579029</v>
      </c>
      <c r="T137" s="11">
        <f t="shared" si="51"/>
        <v>-0.19726424087541911</v>
      </c>
      <c r="U137" s="11">
        <f>'OddsRatio_working_3-way'!S137-'OddsRatio_working_3-way'!R137^2/3</f>
        <v>-1.0721311491579029</v>
      </c>
      <c r="V137" s="11">
        <f>'OddsRatio_working_3-way'!S137*'OddsRatio_working_3-way'!R137/3-2*'OddsRatio_working_3-way'!R137^3/27-'OddsRatio_working_3-way'!T137</f>
        <v>0.19726424087541911</v>
      </c>
      <c r="W137" s="11">
        <f>'OddsRatio_working_3-way'!V137^2+4*'OddsRatio_working_3-way'!U137^3/27</f>
        <v>-0.14366125584360892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0.2136436499008128</v>
      </c>
      <c r="Y137" s="11">
        <f>IF('OddsRatio_working_3-way'!W137&gt;=0,IF('OddsRatio_working_3-way'!V137+SQRT('OddsRatio_working_3-way'!W137)&gt;0,0,PI()),ACOS('OddsRatio_working_3-way'!V137/(2*'OddsRatio_working_3-way'!X137)))</f>
        <v>1.090923330340051</v>
      </c>
      <c r="Z137" s="11">
        <f>'OddsRatio_working_3-way'!X137^(1/3)*COS('OddsRatio_working_3-way'!Y137/3)</f>
        <v>0.55871817883497299</v>
      </c>
      <c r="AA137" s="11">
        <f>'OddsRatio_working_3-way'!X137^(1/3)*COS(('OddsRatio_working_3-way'!Y137+2*PI())/3)</f>
        <v>-0.46350111278253503</v>
      </c>
      <c r="AB137" s="11">
        <f>'OddsRatio_working_3-way'!X137^(1/3)*COS(('OddsRatio_working_3-way'!Y137+4*PI())/3)</f>
        <v>-9.5217066052437987E-2</v>
      </c>
      <c r="AC137" s="11">
        <f>'OddsRatio_working_3-way'!X137^(1/3)*SIN('OddsRatio_working_3-way'!Y137/3)</f>
        <v>0.21262889351786626</v>
      </c>
      <c r="AD137" s="11">
        <f>'OddsRatio_working_3-way'!X137^(1/3)*SIN(('OddsRatio_working_3-way'!Y137+2*PI())/3)</f>
        <v>0.37754968966833069</v>
      </c>
      <c r="AE137" s="11">
        <f>'OddsRatio_working_3-way'!X137^(1/3)*SIN(('OddsRatio_working_3-way'!Y137+4*PI())/3)</f>
        <v>-0.59017858318619687</v>
      </c>
      <c r="AF137" s="11">
        <f>-'OddsRatio_working_3-way'!U137/(3*'OddsRatio_working_3-way'!X137^(1/3))*COS(('OddsRatio_working_3-way'!Y137)/3)</f>
        <v>0.55871817883497299</v>
      </c>
      <c r="AG137" s="11">
        <f>-'OddsRatio_working_3-way'!U137/(3*'OddsRatio_working_3-way'!X137^(1/3))*COS(('OddsRatio_working_3-way'!Y137+2*PI())/3)</f>
        <v>-0.46350111278253492</v>
      </c>
      <c r="AH137" s="11">
        <f>-'OddsRatio_working_3-way'!U137/(3*'OddsRatio_working_3-way'!X137^(1/3))*COS(('OddsRatio_working_3-way'!Y137+4*PI())/3)</f>
        <v>-9.521706605243796E-2</v>
      </c>
      <c r="AI137" s="11">
        <f>'OddsRatio_working_3-way'!U137/(3*'OddsRatio_working_3-way'!X137^(1/3))*SIN(('OddsRatio_working_3-way'!Y137)/3)</f>
        <v>-0.21262889351786624</v>
      </c>
      <c r="AJ137" s="11">
        <f>'OddsRatio_working_3-way'!U137/(3*'OddsRatio_working_3-way'!X137^(1/3))*SIN(('OddsRatio_working_3-way'!Y137+2*PI())/3)</f>
        <v>-0.37754968966833058</v>
      </c>
      <c r="AK137" s="11">
        <f>'OddsRatio_working_3-way'!U137/(3*'OddsRatio_working_3-way'!X137^(1/3))*SIN(('OddsRatio_working_3-way'!Y137+4*PI())/3)</f>
        <v>0.59017858318619676</v>
      </c>
      <c r="AL137" s="11">
        <f>'OddsRatio_working_3-way'!Z137+'OddsRatio_working_3-way'!AF137</f>
        <v>1.117436357669946</v>
      </c>
      <c r="AM137" s="11">
        <f>'OddsRatio_working_3-way'!AA137+'OddsRatio_working_3-way'!AG137</f>
        <v>-0.92700222556506995</v>
      </c>
      <c r="AN137" s="11">
        <f>'OddsRatio_working_3-way'!AB137+'OddsRatio_working_3-way'!AH137</f>
        <v>-0.19043413210487595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1.117436357669946</v>
      </c>
      <c r="AS137" s="11">
        <f>IF(('OddsRatio_working_3-way'!X137=0),IF(Q137&gt;0,-Q137^(1/3),(-Q137)^(1/3)),'OddsRatio_working_3-way'!AM137-'OddsRatio_working_3-way'!R137/3)</f>
        <v>-0.92700222556506995</v>
      </c>
      <c r="AT137" s="11">
        <f>IF(('OddsRatio_working_3-way'!X137=0),IF(Q137&gt;0,-Q137^(1/3),(-Q137)^(1/3)),'OddsRatio_working_3-way'!AN137-'OddsRatio_working_3-way'!R137/3)</f>
        <v>-0.19043413210487595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6.67</v>
      </c>
      <c r="B138" s="4">
        <f>IF('True_Odds_Calculator_3-way'!B139="","",'True_Odds_Calculator_3-way'!B139)</f>
        <v>4.55</v>
      </c>
      <c r="C138" s="4">
        <f>IF('True_Odds_Calculator_3-way'!C139="","",'True_Odds_Calculator_3-way'!C139)</f>
        <v>1.47</v>
      </c>
      <c r="D138" s="9">
        <f t="shared" si="39"/>
        <v>0.13788526026381384</v>
      </c>
      <c r="E138" s="9">
        <f t="shared" si="40"/>
        <v>0.2034734448527328</v>
      </c>
      <c r="F138" s="9">
        <f t="shared" si="41"/>
        <v>0.65864129488345313</v>
      </c>
      <c r="G138" s="9">
        <f t="shared" si="42"/>
        <v>1.1027172497554485</v>
      </c>
      <c r="H138" s="9">
        <f t="shared" si="43"/>
        <v>7.2524068061133926</v>
      </c>
      <c r="I138" s="9">
        <f t="shared" si="44"/>
        <v>4.9146462366318424</v>
      </c>
      <c r="J138" s="9">
        <f t="shared" si="45"/>
        <v>1.5182771073850607</v>
      </c>
      <c r="K138" s="11">
        <f t="shared" si="46"/>
        <v>0.14992503748125938</v>
      </c>
      <c r="L138" s="11">
        <f t="shared" si="47"/>
        <v>0.21978021978021978</v>
      </c>
      <c r="M138" s="11">
        <f t="shared" si="48"/>
        <v>0.68027210884353739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-0.21205802122486617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0.21720469659765324</v>
      </c>
      <c r="Q138" s="11">
        <f>2*'OddsRatio_working_3-way'!K138*'OddsRatio_working_3-way'!L138*'OddsRatio_working_3-way'!M138</f>
        <v>4.4830690732229755E-2</v>
      </c>
      <c r="R138" s="11">
        <f t="shared" si="49"/>
        <v>0</v>
      </c>
      <c r="S138" s="11">
        <f t="shared" si="50"/>
        <v>-1.0242701282557454</v>
      </c>
      <c r="T138" s="11">
        <f t="shared" si="51"/>
        <v>-0.21140766321068008</v>
      </c>
      <c r="U138" s="11">
        <f>'OddsRatio_working_3-way'!S138-'OddsRatio_working_3-way'!R138^2/3</f>
        <v>-1.0242701282557454</v>
      </c>
      <c r="V138" s="11">
        <f>'OddsRatio_working_3-way'!S138*'OddsRatio_working_3-way'!R138/3-2*'OddsRatio_working_3-way'!R138^3/27-'OddsRatio_working_3-way'!T138</f>
        <v>0.21140766321068008</v>
      </c>
      <c r="W138" s="11">
        <f>'OddsRatio_working_3-way'!V138^2+4*'OddsRatio_working_3-way'!U138^3/27</f>
        <v>-0.11450558485417181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0.19949861209941547</v>
      </c>
      <c r="Y138" s="11">
        <f>IF('OddsRatio_working_3-way'!W138&gt;=0,IF('OddsRatio_working_3-way'!V138+SQRT('OddsRatio_working_3-way'!W138)&gt;0,0,PI()),ACOS('OddsRatio_working_3-way'!V138/(2*'OddsRatio_working_3-way'!X138)))</f>
        <v>1.0123756415370084</v>
      </c>
      <c r="Z138" s="11">
        <f>'OddsRatio_working_3-way'!X138^(1/3)*COS('OddsRatio_working_3-way'!Y138/3)</f>
        <v>0.55135862487772436</v>
      </c>
      <c r="AA138" s="11">
        <f>'OddsRatio_working_3-way'!X138^(1/3)*COS(('OddsRatio_working_3-way'!Y138+2*PI())/3)</f>
        <v>-0.4432211941987525</v>
      </c>
      <c r="AB138" s="11">
        <f>'OddsRatio_working_3-way'!X138^(1/3)*COS(('OddsRatio_working_3-way'!Y138+4*PI())/3)</f>
        <v>-0.10813743067897191</v>
      </c>
      <c r="AC138" s="11">
        <f>'OddsRatio_working_3-way'!X138^(1/3)*SIN('OddsRatio_working_3-way'!Y138/3)</f>
        <v>0.19346070106921817</v>
      </c>
      <c r="AD138" s="11">
        <f>'OddsRatio_working_3-way'!X138^(1/3)*SIN(('OddsRatio_working_3-way'!Y138+2*PI())/3)</f>
        <v>0.38076022520515485</v>
      </c>
      <c r="AE138" s="11">
        <f>'OddsRatio_working_3-way'!X138^(1/3)*SIN(('OddsRatio_working_3-way'!Y138+4*PI())/3)</f>
        <v>-0.57422092627437316</v>
      </c>
      <c r="AF138" s="11">
        <f>-'OddsRatio_working_3-way'!U138/(3*'OddsRatio_working_3-way'!X138^(1/3))*COS(('OddsRatio_working_3-way'!Y138)/3)</f>
        <v>0.55135862487772425</v>
      </c>
      <c r="AG138" s="11">
        <f>-'OddsRatio_working_3-way'!U138/(3*'OddsRatio_working_3-way'!X138^(1/3))*COS(('OddsRatio_working_3-way'!Y138+2*PI())/3)</f>
        <v>-0.44322119419875239</v>
      </c>
      <c r="AH138" s="11">
        <f>-'OddsRatio_working_3-way'!U138/(3*'OddsRatio_working_3-way'!X138^(1/3))*COS(('OddsRatio_working_3-way'!Y138+4*PI())/3)</f>
        <v>-0.1081374306789719</v>
      </c>
      <c r="AI138" s="11">
        <f>'OddsRatio_working_3-way'!U138/(3*'OddsRatio_working_3-way'!X138^(1/3))*SIN(('OddsRatio_working_3-way'!Y138)/3)</f>
        <v>-0.19346070106921812</v>
      </c>
      <c r="AJ138" s="11">
        <f>'OddsRatio_working_3-way'!U138/(3*'OddsRatio_working_3-way'!X138^(1/3))*SIN(('OddsRatio_working_3-way'!Y138+2*PI())/3)</f>
        <v>-0.38076022520515479</v>
      </c>
      <c r="AK138" s="11">
        <f>'OddsRatio_working_3-way'!U138/(3*'OddsRatio_working_3-way'!X138^(1/3))*SIN(('OddsRatio_working_3-way'!Y138+4*PI())/3)</f>
        <v>0.57422092627437304</v>
      </c>
      <c r="AL138" s="11">
        <f>'OddsRatio_working_3-way'!Z138+'OddsRatio_working_3-way'!AF138</f>
        <v>1.1027172497554485</v>
      </c>
      <c r="AM138" s="11">
        <f>'OddsRatio_working_3-way'!AA138+'OddsRatio_working_3-way'!AG138</f>
        <v>-0.88644238839750489</v>
      </c>
      <c r="AN138" s="11">
        <f>'OddsRatio_working_3-way'!AB138+'OddsRatio_working_3-way'!AH138</f>
        <v>-0.21627486135794383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1.1027172497554485</v>
      </c>
      <c r="AS138" s="11">
        <f>IF(('OddsRatio_working_3-way'!X138=0),IF(Q138&gt;0,-Q138^(1/3),(-Q138)^(1/3)),'OddsRatio_working_3-way'!AM138-'OddsRatio_working_3-way'!R138/3)</f>
        <v>-0.88644238839750489</v>
      </c>
      <c r="AT138" s="11">
        <f>IF(('OddsRatio_working_3-way'!X138=0),IF(Q138&gt;0,-Q138^(1/3),(-Q138)^(1/3)),'OddsRatio_working_3-way'!AN138-'OddsRatio_working_3-way'!R138/3)</f>
        <v>-0.21627486135794383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1.92</v>
      </c>
      <c r="B139" s="4">
        <f>IF('True_Odds_Calculator_3-way'!B140="","",'True_Odds_Calculator_3-way'!B140)</f>
        <v>3.72</v>
      </c>
      <c r="C139" s="4">
        <f>IF('True_Odds_Calculator_3-way'!C140="","",'True_Odds_Calculator_3-way'!C140)</f>
        <v>3.92</v>
      </c>
      <c r="D139" s="9">
        <f t="shared" si="39"/>
        <v>0.5030815052962434</v>
      </c>
      <c r="E139" s="9">
        <f t="shared" si="40"/>
        <v>0.25508233653867229</v>
      </c>
      <c r="F139" s="9">
        <f t="shared" si="41"/>
        <v>0.24183615816508419</v>
      </c>
      <c r="G139" s="9">
        <f t="shared" si="42"/>
        <v>1.0736407379416202</v>
      </c>
      <c r="H139" s="9">
        <f t="shared" si="43"/>
        <v>1.9877494789062904</v>
      </c>
      <c r="I139" s="9">
        <f t="shared" si="44"/>
        <v>3.9203028072012072</v>
      </c>
      <c r="J139" s="9">
        <f t="shared" si="45"/>
        <v>4.1350309547895305</v>
      </c>
      <c r="K139" s="11">
        <f t="shared" si="46"/>
        <v>0.52083333333333337</v>
      </c>
      <c r="L139" s="11">
        <f t="shared" si="47"/>
        <v>0.26881720430107525</v>
      </c>
      <c r="M139" s="11">
        <f t="shared" si="48"/>
        <v>0.25510204081632654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-0.26098127423012196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0.23430070953112431</v>
      </c>
      <c r="Q139" s="11">
        <f>2*'OddsRatio_working_3-way'!K139*'OddsRatio_working_3-way'!L139*'OddsRatio_working_3-way'!M139</f>
        <v>7.1433143149733008E-2</v>
      </c>
      <c r="R139" s="11">
        <f t="shared" si="49"/>
        <v>0</v>
      </c>
      <c r="S139" s="11">
        <f t="shared" si="50"/>
        <v>-0.89776827943804161</v>
      </c>
      <c r="T139" s="11">
        <f t="shared" si="51"/>
        <v>-0.27370984129208581</v>
      </c>
      <c r="U139" s="11">
        <f>'OddsRatio_working_3-way'!S139-'OddsRatio_working_3-way'!R139^2/3</f>
        <v>-0.89776827943804161</v>
      </c>
      <c r="V139" s="11">
        <f>'OddsRatio_working_3-way'!S139*'OddsRatio_working_3-way'!R139/3-2*'OddsRatio_working_3-way'!R139^3/27-'OddsRatio_working_3-way'!T139</f>
        <v>0.27370984129208581</v>
      </c>
      <c r="W139" s="11">
        <f>'OddsRatio_working_3-way'!V139^2+4*'OddsRatio_working_3-way'!U139^3/27</f>
        <v>-3.2281493961518332E-2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0.16370596444666971</v>
      </c>
      <c r="Y139" s="11">
        <f>IF('OddsRatio_working_3-way'!W139&gt;=0,IF('OddsRatio_working_3-way'!V139+SQRT('OddsRatio_working_3-way'!W139)&gt;0,0,PI()),ACOS('OddsRatio_working_3-way'!V139/(2*'OddsRatio_working_3-way'!X139)))</f>
        <v>0.58088002402907757</v>
      </c>
      <c r="Z139" s="11">
        <f>'OddsRatio_working_3-way'!X139^(1/3)*COS('OddsRatio_working_3-way'!Y139/3)</f>
        <v>0.53682036897081009</v>
      </c>
      <c r="AA139" s="11">
        <f>'OddsRatio_working_3-way'!X139^(1/3)*COS(('OddsRatio_working_3-way'!Y139+2*PI())/3)</f>
        <v>-0.35956932255199081</v>
      </c>
      <c r="AB139" s="11">
        <f>'OddsRatio_working_3-way'!X139^(1/3)*COS(('OddsRatio_working_3-way'!Y139+4*PI())/3)</f>
        <v>-0.17725104641881947</v>
      </c>
      <c r="AC139" s="11">
        <f>'OddsRatio_working_3-way'!X139^(1/3)*SIN('OddsRatio_working_3-way'!Y139/3)</f>
        <v>0.1052615058036751</v>
      </c>
      <c r="AD139" s="11">
        <f>'OddsRatio_working_3-way'!X139^(1/3)*SIN(('OddsRatio_working_3-way'!Y139+2*PI())/3)</f>
        <v>0.41226932389581966</v>
      </c>
      <c r="AE139" s="11">
        <f>'OddsRatio_working_3-way'!X139^(1/3)*SIN(('OddsRatio_working_3-way'!Y139+4*PI())/3)</f>
        <v>-0.51753082969949471</v>
      </c>
      <c r="AF139" s="11">
        <f>-'OddsRatio_working_3-way'!U139/(3*'OddsRatio_working_3-way'!X139^(1/3))*COS(('OddsRatio_working_3-way'!Y139)/3)</f>
        <v>0.53682036897081009</v>
      </c>
      <c r="AG139" s="11">
        <f>-'OddsRatio_working_3-way'!U139/(3*'OddsRatio_working_3-way'!X139^(1/3))*COS(('OddsRatio_working_3-way'!Y139+2*PI())/3)</f>
        <v>-0.35956932255199081</v>
      </c>
      <c r="AH139" s="11">
        <f>-'OddsRatio_working_3-way'!U139/(3*'OddsRatio_working_3-way'!X139^(1/3))*COS(('OddsRatio_working_3-way'!Y139+4*PI())/3)</f>
        <v>-0.17725104641881947</v>
      </c>
      <c r="AI139" s="11">
        <f>'OddsRatio_working_3-way'!U139/(3*'OddsRatio_working_3-way'!X139^(1/3))*SIN(('OddsRatio_working_3-way'!Y139)/3)</f>
        <v>-0.1052615058036751</v>
      </c>
      <c r="AJ139" s="11">
        <f>'OddsRatio_working_3-way'!U139/(3*'OddsRatio_working_3-way'!X139^(1/3))*SIN(('OddsRatio_working_3-way'!Y139+2*PI())/3)</f>
        <v>-0.41226932389581966</v>
      </c>
      <c r="AK139" s="11">
        <f>'OddsRatio_working_3-way'!U139/(3*'OddsRatio_working_3-way'!X139^(1/3))*SIN(('OddsRatio_working_3-way'!Y139+4*PI())/3)</f>
        <v>0.51753082969949471</v>
      </c>
      <c r="AL139" s="11">
        <f>'OddsRatio_working_3-way'!Z139+'OddsRatio_working_3-way'!AF139</f>
        <v>1.0736407379416202</v>
      </c>
      <c r="AM139" s="11">
        <f>'OddsRatio_working_3-way'!AA139+'OddsRatio_working_3-way'!AG139</f>
        <v>-0.71913864510398162</v>
      </c>
      <c r="AN139" s="11">
        <f>'OddsRatio_working_3-way'!AB139+'OddsRatio_working_3-way'!AH139</f>
        <v>-0.35450209283763895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1.0736407379416202</v>
      </c>
      <c r="AS139" s="11">
        <f>IF(('OddsRatio_working_3-way'!X139=0),IF(Q139&gt;0,-Q139^(1/3),(-Q139)^(1/3)),'OddsRatio_working_3-way'!AM139-'OddsRatio_working_3-way'!R139/3)</f>
        <v>-0.71913864510398162</v>
      </c>
      <c r="AT139" s="11">
        <f>IF(('OddsRatio_working_3-way'!X139=0),IF(Q139&gt;0,-Q139^(1/3),(-Q139)^(1/3)),'OddsRatio_working_3-way'!AN139-'OddsRatio_working_3-way'!R139/3)</f>
        <v>-0.35450209283763895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1.1599999999999999</v>
      </c>
      <c r="B140" s="4">
        <f>IF('True_Odds_Calculator_3-way'!B141="","",'True_Odds_Calculator_3-way'!B141)</f>
        <v>7.51</v>
      </c>
      <c r="C140" s="4">
        <f>IF('True_Odds_Calculator_3-way'!C141="","",'True_Odds_Calculator_3-way'!C141)</f>
        <v>16.649999999999999</v>
      </c>
      <c r="D140" s="9">
        <f t="shared" si="39"/>
        <v>0.83750883827078482</v>
      </c>
      <c r="E140" s="9">
        <f t="shared" si="40"/>
        <v>0.11243437800114342</v>
      </c>
      <c r="F140" s="9">
        <f t="shared" si="41"/>
        <v>5.0056783728071798E-2</v>
      </c>
      <c r="G140" s="9">
        <f t="shared" si="42"/>
        <v>1.212607813076283</v>
      </c>
      <c r="H140" s="9">
        <f t="shared" si="43"/>
        <v>1.1940172500922053</v>
      </c>
      <c r="I140" s="9">
        <f t="shared" si="44"/>
        <v>8.8940768631265996</v>
      </c>
      <c r="J140" s="9">
        <f t="shared" si="45"/>
        <v>19.977312274643825</v>
      </c>
      <c r="K140" s="11">
        <f t="shared" si="46"/>
        <v>0.86206896551724144</v>
      </c>
      <c r="L140" s="11">
        <f t="shared" si="47"/>
        <v>0.13315579227696406</v>
      </c>
      <c r="M140" s="11">
        <f t="shared" si="48"/>
        <v>6.0060060060060066E-2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-0.11238365414406559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0.15387994634057356</v>
      </c>
      <c r="Q140" s="11">
        <f>2*'OddsRatio_working_3-way'!K140*'OddsRatio_working_3-way'!L140*'OddsRatio_working_3-way'!M140</f>
        <v>1.378852565775749E-2</v>
      </c>
      <c r="R140" s="11">
        <f t="shared" si="49"/>
        <v>0</v>
      </c>
      <c r="S140" s="11">
        <f t="shared" si="50"/>
        <v>-1.3692377909630302</v>
      </c>
      <c r="T140" s="11">
        <f t="shared" si="51"/>
        <v>-0.12269155833002064</v>
      </c>
      <c r="U140" s="11">
        <f>'OddsRatio_working_3-way'!S140-'OddsRatio_working_3-way'!R140^2/3</f>
        <v>-1.3692377909630302</v>
      </c>
      <c r="V140" s="11">
        <f>'OddsRatio_working_3-way'!S140*'OddsRatio_working_3-way'!R140/3-2*'OddsRatio_working_3-way'!R140^3/27-'OddsRatio_working_3-way'!T140</f>
        <v>0.12269155833002064</v>
      </c>
      <c r="W140" s="11">
        <f>'OddsRatio_working_3-way'!V140^2+4*'OddsRatio_working_3-way'!U140^3/27</f>
        <v>-0.36525250253515423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0.30834466146692208</v>
      </c>
      <c r="Y140" s="11">
        <f>IF('OddsRatio_working_3-way'!W140&gt;=0,IF('OddsRatio_working_3-way'!V140+SQRT('OddsRatio_working_3-way'!W140)&gt;0,0,PI()),ACOS('OddsRatio_working_3-way'!V140/(2*'OddsRatio_working_3-way'!X140)))</f>
        <v>1.3705079262090407</v>
      </c>
      <c r="Z140" s="11">
        <f>'OddsRatio_working_3-way'!X140^(1/3)*COS('OddsRatio_working_3-way'!Y140/3)</f>
        <v>0.60630390653814148</v>
      </c>
      <c r="AA140" s="11">
        <f>'OddsRatio_working_3-way'!X140^(1/3)*COS(('OddsRatio_working_3-way'!Y140+2*PI())/3)</f>
        <v>-0.56123358265829915</v>
      </c>
      <c r="AB140" s="11">
        <f>'OddsRatio_working_3-way'!X140^(1/3)*COS(('OddsRatio_working_3-way'!Y140+4*PI())/3)</f>
        <v>-4.5070323879842791E-2</v>
      </c>
      <c r="AC140" s="11">
        <f>'OddsRatio_working_3-way'!X140^(1/3)*SIN('OddsRatio_working_3-way'!Y140/3)</f>
        <v>0.29800699640153649</v>
      </c>
      <c r="AD140" s="11">
        <f>'OddsRatio_working_3-way'!X140^(1/3)*SIN(('OddsRatio_working_3-way'!Y140+2*PI())/3)</f>
        <v>0.37607108727500832</v>
      </c>
      <c r="AE140" s="11">
        <f>'OddsRatio_working_3-way'!X140^(1/3)*SIN(('OddsRatio_working_3-way'!Y140+4*PI())/3)</f>
        <v>-0.67407808367654476</v>
      </c>
      <c r="AF140" s="11">
        <f>-'OddsRatio_working_3-way'!U140/(3*'OddsRatio_working_3-way'!X140^(1/3))*COS(('OddsRatio_working_3-way'!Y140)/3)</f>
        <v>0.60630390653814137</v>
      </c>
      <c r="AG140" s="11">
        <f>-'OddsRatio_working_3-way'!U140/(3*'OddsRatio_working_3-way'!X140^(1/3))*COS(('OddsRatio_working_3-way'!Y140+2*PI())/3)</f>
        <v>-0.56123358265829904</v>
      </c>
      <c r="AH140" s="11">
        <f>-'OddsRatio_working_3-way'!U140/(3*'OddsRatio_working_3-way'!X140^(1/3))*COS(('OddsRatio_working_3-way'!Y140+4*PI())/3)</f>
        <v>-4.5070323879842784E-2</v>
      </c>
      <c r="AI140" s="11">
        <f>'OddsRatio_working_3-way'!U140/(3*'OddsRatio_working_3-way'!X140^(1/3))*SIN(('OddsRatio_working_3-way'!Y140)/3)</f>
        <v>-0.29800699640153644</v>
      </c>
      <c r="AJ140" s="11">
        <f>'OddsRatio_working_3-way'!U140/(3*'OddsRatio_working_3-way'!X140^(1/3))*SIN(('OddsRatio_working_3-way'!Y140+2*PI())/3)</f>
        <v>-0.37607108727500826</v>
      </c>
      <c r="AK140" s="11">
        <f>'OddsRatio_working_3-way'!U140/(3*'OddsRatio_working_3-way'!X140^(1/3))*SIN(('OddsRatio_working_3-way'!Y140+4*PI())/3)</f>
        <v>0.67407808367654465</v>
      </c>
      <c r="AL140" s="11">
        <f>'OddsRatio_working_3-way'!Z140+'OddsRatio_working_3-way'!AF140</f>
        <v>1.212607813076283</v>
      </c>
      <c r="AM140" s="11">
        <f>'OddsRatio_working_3-way'!AA140+'OddsRatio_working_3-way'!AG140</f>
        <v>-1.1224671653165981</v>
      </c>
      <c r="AN140" s="11">
        <f>'OddsRatio_working_3-way'!AB140+'OddsRatio_working_3-way'!AH140</f>
        <v>-9.0140647759685583E-2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1.212607813076283</v>
      </c>
      <c r="AS140" s="11">
        <f>IF(('OddsRatio_working_3-way'!X140=0),IF(Q140&gt;0,-Q140^(1/3),(-Q140)^(1/3)),'OddsRatio_working_3-way'!AM140-'OddsRatio_working_3-way'!R140/3)</f>
        <v>-1.1224671653165981</v>
      </c>
      <c r="AT140" s="11">
        <f>IF(('OddsRatio_working_3-way'!X140=0),IF(Q140&gt;0,-Q140^(1/3),(-Q140)^(1/3)),'OddsRatio_working_3-way'!AN140-'OddsRatio_working_3-way'!R140/3)</f>
        <v>-9.0140647759685583E-2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4.17</v>
      </c>
      <c r="B141" s="4">
        <f>IF('True_Odds_Calculator_3-way'!B142="","",'True_Odds_Calculator_3-way'!B142)</f>
        <v>4.18</v>
      </c>
      <c r="C141" s="4">
        <f>IF('True_Odds_Calculator_3-way'!C142="","",'True_Odds_Calculator_3-way'!C142)</f>
        <v>1.83</v>
      </c>
      <c r="D141" s="9">
        <f t="shared" si="39"/>
        <v>0.23225615929133939</v>
      </c>
      <c r="E141" s="9">
        <f t="shared" si="40"/>
        <v>0.23169501600597195</v>
      </c>
      <c r="F141" s="9">
        <f t="shared" si="41"/>
        <v>0.53604882470268878</v>
      </c>
      <c r="G141" s="9">
        <f t="shared" si="42"/>
        <v>1.0427731465419083</v>
      </c>
      <c r="H141" s="9">
        <f t="shared" si="43"/>
        <v>4.3055908745378497</v>
      </c>
      <c r="I141" s="9">
        <f t="shared" si="44"/>
        <v>4.3160186060032686</v>
      </c>
      <c r="J141" s="9">
        <f t="shared" si="45"/>
        <v>1.8655017116297841</v>
      </c>
      <c r="K141" s="11">
        <f t="shared" si="46"/>
        <v>0.23980815347721823</v>
      </c>
      <c r="L141" s="11">
        <f t="shared" si="47"/>
        <v>0.23923444976076558</v>
      </c>
      <c r="M141" s="11">
        <f t="shared" si="48"/>
        <v>0.54644808743169393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-0.2623016654524839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0.22509249640055781</v>
      </c>
      <c r="Q141" s="11">
        <f>2*'OddsRatio_working_3-way'!K141*'OddsRatio_working_3-way'!L141*'OddsRatio_working_3-way'!M141</f>
        <v>6.2699859721603843E-2</v>
      </c>
      <c r="R141" s="11">
        <f t="shared" si="49"/>
        <v>0</v>
      </c>
      <c r="S141" s="11">
        <f t="shared" si="50"/>
        <v>-0.85814360351948837</v>
      </c>
      <c r="T141" s="11">
        <f t="shared" si="51"/>
        <v>-0.23903721546503851</v>
      </c>
      <c r="U141" s="11">
        <f>'OddsRatio_working_3-way'!S141-'OddsRatio_working_3-way'!R141^2/3</f>
        <v>-0.85814360351948837</v>
      </c>
      <c r="V141" s="11">
        <f>'OddsRatio_working_3-way'!S141*'OddsRatio_working_3-way'!R141/3-2*'OddsRatio_working_3-way'!R141^3/27-'OddsRatio_working_3-way'!T141</f>
        <v>0.23903721546503851</v>
      </c>
      <c r="W141" s="11">
        <f>'OddsRatio_working_3-way'!V141^2+4*'OddsRatio_working_3-way'!U141^3/27</f>
        <v>-3.6482826260924639E-2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0.15298824843611672</v>
      </c>
      <c r="Y141" s="11">
        <f>IF('OddsRatio_working_3-way'!W141&gt;=0,IF('OddsRatio_working_3-way'!V141+SQRT('OddsRatio_working_3-way'!W141)&gt;0,0,PI()),ACOS('OddsRatio_working_3-way'!V141/(2*'OddsRatio_working_3-way'!X141)))</f>
        <v>0.67416675117060088</v>
      </c>
      <c r="Z141" s="11">
        <f>'OddsRatio_working_3-way'!X141^(1/3)*COS('OddsRatio_working_3-way'!Y141/3)</f>
        <v>0.52138657327095428</v>
      </c>
      <c r="AA141" s="11">
        <f>'OddsRatio_working_3-way'!X141^(1/3)*COS(('OddsRatio_working_3-way'!Y141+2*PI())/3)</f>
        <v>-0.36390632742708906</v>
      </c>
      <c r="AB141" s="11">
        <f>'OddsRatio_working_3-way'!X141^(1/3)*COS(('OddsRatio_working_3-way'!Y141+4*PI())/3)</f>
        <v>-0.15748024584386516</v>
      </c>
      <c r="AC141" s="11">
        <f>'OddsRatio_working_3-way'!X141^(1/3)*SIN('OddsRatio_working_3-way'!Y141/3)</f>
        <v>0.11918015376983396</v>
      </c>
      <c r="AD141" s="11">
        <f>'OddsRatio_working_3-way'!X141^(1/3)*SIN(('OddsRatio_working_3-way'!Y141+2*PI())/3)</f>
        <v>0.39194394075984607</v>
      </c>
      <c r="AE141" s="11">
        <f>'OddsRatio_working_3-way'!X141^(1/3)*SIN(('OddsRatio_working_3-way'!Y141+4*PI())/3)</f>
        <v>-0.51112409452968</v>
      </c>
      <c r="AF141" s="11">
        <f>-'OddsRatio_working_3-way'!U141/(3*'OddsRatio_working_3-way'!X141^(1/3))*COS(('OddsRatio_working_3-way'!Y141)/3)</f>
        <v>0.52138657327095417</v>
      </c>
      <c r="AG141" s="11">
        <f>-'OddsRatio_working_3-way'!U141/(3*'OddsRatio_working_3-way'!X141^(1/3))*COS(('OddsRatio_working_3-way'!Y141+2*PI())/3)</f>
        <v>-0.36390632742708895</v>
      </c>
      <c r="AH141" s="11">
        <f>-'OddsRatio_working_3-way'!U141/(3*'OddsRatio_working_3-way'!X141^(1/3))*COS(('OddsRatio_working_3-way'!Y141+4*PI())/3)</f>
        <v>-0.15748024584386511</v>
      </c>
      <c r="AI141" s="11">
        <f>'OddsRatio_working_3-way'!U141/(3*'OddsRatio_working_3-way'!X141^(1/3))*SIN(('OddsRatio_working_3-way'!Y141)/3)</f>
        <v>-0.11918015376983393</v>
      </c>
      <c r="AJ141" s="11">
        <f>'OddsRatio_working_3-way'!U141/(3*'OddsRatio_working_3-way'!X141^(1/3))*SIN(('OddsRatio_working_3-way'!Y141+2*PI())/3)</f>
        <v>-0.39194394075984595</v>
      </c>
      <c r="AK141" s="11">
        <f>'OddsRatio_working_3-way'!U141/(3*'OddsRatio_working_3-way'!X141^(1/3))*SIN(('OddsRatio_working_3-way'!Y141+4*PI())/3)</f>
        <v>0.51112409452967988</v>
      </c>
      <c r="AL141" s="11">
        <f>'OddsRatio_working_3-way'!Z141+'OddsRatio_working_3-way'!AF141</f>
        <v>1.0427731465419083</v>
      </c>
      <c r="AM141" s="11">
        <f>'OddsRatio_working_3-way'!AA141+'OddsRatio_working_3-way'!AG141</f>
        <v>-0.72781265485417801</v>
      </c>
      <c r="AN141" s="11">
        <f>'OddsRatio_working_3-way'!AB141+'OddsRatio_working_3-way'!AH141</f>
        <v>-0.31496049168773027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1.0427731465419083</v>
      </c>
      <c r="AS141" s="11">
        <f>IF(('OddsRatio_working_3-way'!X141=0),IF(Q141&gt;0,-Q141^(1/3),(-Q141)^(1/3)),'OddsRatio_working_3-way'!AM141-'OddsRatio_working_3-way'!R141/3)</f>
        <v>-0.72781265485417801</v>
      </c>
      <c r="AT141" s="11">
        <f>IF(('OddsRatio_working_3-way'!X141=0),IF(Q141&gt;0,-Q141^(1/3),(-Q141)^(1/3)),'OddsRatio_working_3-way'!AN141-'OddsRatio_working_3-way'!R141/3)</f>
        <v>-0.31496049168773027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2.58</v>
      </c>
      <c r="B142" s="4">
        <f>IF('True_Odds_Calculator_3-way'!B143="","",'True_Odds_Calculator_3-way'!B143)</f>
        <v>3.34</v>
      </c>
      <c r="C142" s="4">
        <f>IF('True_Odds_Calculator_3-way'!C143="","",'True_Odds_Calculator_3-way'!C143)</f>
        <v>2.99</v>
      </c>
      <c r="D142" s="9">
        <f t="shared" si="39"/>
        <v>0.37998475934260523</v>
      </c>
      <c r="E142" s="9">
        <f t="shared" si="40"/>
        <v>0.29269331587559438</v>
      </c>
      <c r="F142" s="9">
        <f t="shared" si="41"/>
        <v>0.32732192478180017</v>
      </c>
      <c r="G142" s="9">
        <f t="shared" si="42"/>
        <v>1.0327117065319444</v>
      </c>
      <c r="H142" s="9">
        <f t="shared" si="43"/>
        <v>2.6316844963204726</v>
      </c>
      <c r="I142" s="9">
        <f t="shared" si="44"/>
        <v>3.4165453932847494</v>
      </c>
      <c r="J142" s="9">
        <f t="shared" si="45"/>
        <v>3.0550962959985695</v>
      </c>
      <c r="K142" s="11">
        <f t="shared" si="46"/>
        <v>0.38759689922480617</v>
      </c>
      <c r="L142" s="11">
        <f t="shared" si="47"/>
        <v>0.29940119760479045</v>
      </c>
      <c r="M142" s="11">
        <f t="shared" si="48"/>
        <v>0.33444816053511706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-0.28555427062962035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0.2293771327998122</v>
      </c>
      <c r="Q142" s="11">
        <f>2*'OddsRatio_working_3-way'!K142*'OddsRatio_working_3-way'!L142*'OddsRatio_working_3-way'!M142</f>
        <v>7.7623395194521896E-2</v>
      </c>
      <c r="R142" s="11">
        <f t="shared" si="49"/>
        <v>0</v>
      </c>
      <c r="S142" s="11">
        <f t="shared" si="50"/>
        <v>-0.80326983831849952</v>
      </c>
      <c r="T142" s="11">
        <f t="shared" si="51"/>
        <v>-0.27183412464247025</v>
      </c>
      <c r="U142" s="11">
        <f>'OddsRatio_working_3-way'!S142-'OddsRatio_working_3-way'!R142^2/3</f>
        <v>-0.80326983831849952</v>
      </c>
      <c r="V142" s="11">
        <f>'OddsRatio_working_3-way'!S142*'OddsRatio_working_3-way'!R142/3-2*'OddsRatio_working_3-way'!R142^3/27-'OddsRatio_working_3-way'!T142</f>
        <v>0.27183412464247025</v>
      </c>
      <c r="W142" s="11">
        <f>'OddsRatio_working_3-way'!V142^2+4*'OddsRatio_working_3-way'!U142^3/27</f>
        <v>-2.8919545990361284E-3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0.1385512052628686</v>
      </c>
      <c r="Y142" s="11">
        <f>IF('OddsRatio_working_3-way'!W142&gt;=0,IF('OddsRatio_working_3-way'!V142+SQRT('OddsRatio_working_3-way'!W142)&gt;0,0,PI()),ACOS('OddsRatio_working_3-way'!V142/(2*'OddsRatio_working_3-way'!X142)))</f>
        <v>0.19530798212333411</v>
      </c>
      <c r="Z142" s="11">
        <f>'OddsRatio_working_3-way'!X142^(1/3)*COS('OddsRatio_working_3-way'!Y142/3)</f>
        <v>0.51635585326597222</v>
      </c>
      <c r="AA142" s="11">
        <f>'OddsRatio_working_3-way'!X142^(1/3)*COS(('OddsRatio_working_3-way'!Y142+2*PI())/3)</f>
        <v>-0.28733155724912574</v>
      </c>
      <c r="AB142" s="11">
        <f>'OddsRatio_working_3-way'!X142^(1/3)*COS(('OddsRatio_working_3-way'!Y142+4*PI())/3)</f>
        <v>-0.22902429601684679</v>
      </c>
      <c r="AC142" s="11">
        <f>'OddsRatio_working_3-way'!X142^(1/3)*SIN('OddsRatio_working_3-way'!Y142/3)</f>
        <v>3.3663712968166233E-2</v>
      </c>
      <c r="AD142" s="11">
        <f>'OddsRatio_working_3-way'!X142^(1/3)*SIN(('OddsRatio_working_3-way'!Y142+2*PI())/3)</f>
        <v>0.43034542983703877</v>
      </c>
      <c r="AE142" s="11">
        <f>'OddsRatio_working_3-way'!X142^(1/3)*SIN(('OddsRatio_working_3-way'!Y142+4*PI())/3)</f>
        <v>-0.46400914280520489</v>
      </c>
      <c r="AF142" s="11">
        <f>-'OddsRatio_working_3-way'!U142/(3*'OddsRatio_working_3-way'!X142^(1/3))*COS(('OddsRatio_working_3-way'!Y142)/3)</f>
        <v>0.51635585326597211</v>
      </c>
      <c r="AG142" s="11">
        <f>-'OddsRatio_working_3-way'!U142/(3*'OddsRatio_working_3-way'!X142^(1/3))*COS(('OddsRatio_working_3-way'!Y142+2*PI())/3)</f>
        <v>-0.28733155724912562</v>
      </c>
      <c r="AH142" s="11">
        <f>-'OddsRatio_working_3-way'!U142/(3*'OddsRatio_working_3-way'!X142^(1/3))*COS(('OddsRatio_working_3-way'!Y142+4*PI())/3)</f>
        <v>-0.22902429601684673</v>
      </c>
      <c r="AI142" s="11">
        <f>'OddsRatio_working_3-way'!U142/(3*'OddsRatio_working_3-way'!X142^(1/3))*SIN(('OddsRatio_working_3-way'!Y142)/3)</f>
        <v>-3.3663712968166226E-2</v>
      </c>
      <c r="AJ142" s="11">
        <f>'OddsRatio_working_3-way'!U142/(3*'OddsRatio_working_3-way'!X142^(1/3))*SIN(('OddsRatio_working_3-way'!Y142+2*PI())/3)</f>
        <v>-0.43034542983703866</v>
      </c>
      <c r="AK142" s="11">
        <f>'OddsRatio_working_3-way'!U142/(3*'OddsRatio_working_3-way'!X142^(1/3))*SIN(('OddsRatio_working_3-way'!Y142+4*PI())/3)</f>
        <v>0.46400914280520478</v>
      </c>
      <c r="AL142" s="11">
        <f>'OddsRatio_working_3-way'!Z142+'OddsRatio_working_3-way'!AF142</f>
        <v>1.0327117065319444</v>
      </c>
      <c r="AM142" s="11">
        <f>'OddsRatio_working_3-way'!AA142+'OddsRatio_working_3-way'!AG142</f>
        <v>-0.57466311449825136</v>
      </c>
      <c r="AN142" s="11">
        <f>'OddsRatio_working_3-way'!AB142+'OddsRatio_working_3-way'!AH142</f>
        <v>-0.45804859203369352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1.0327117065319444</v>
      </c>
      <c r="AS142" s="11">
        <f>IF(('OddsRatio_working_3-way'!X142=0),IF(Q142&gt;0,-Q142^(1/3),(-Q142)^(1/3)),'OddsRatio_working_3-way'!AM142-'OddsRatio_working_3-way'!R142/3)</f>
        <v>-0.57466311449825136</v>
      </c>
      <c r="AT142" s="11">
        <f>IF(('OddsRatio_working_3-way'!X142=0),IF(Q142&gt;0,-Q142^(1/3),(-Q142)^(1/3)),'OddsRatio_working_3-way'!AN142-'OddsRatio_working_3-way'!R142/3)</f>
        <v>-0.45804859203369352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1.51</v>
      </c>
      <c r="B143" s="4">
        <f>IF('True_Odds_Calculator_3-way'!B144="","",'True_Odds_Calculator_3-way'!B144)</f>
        <v>4.95</v>
      </c>
      <c r="C143" s="4">
        <f>IF('True_Odds_Calculator_3-way'!C144="","",'True_Odds_Calculator_3-way'!C144)</f>
        <v>6.16</v>
      </c>
      <c r="D143" s="9">
        <f t="shared" si="39"/>
        <v>0.65066493482531007</v>
      </c>
      <c r="E143" s="9">
        <f t="shared" si="40"/>
        <v>0.19386380170901538</v>
      </c>
      <c r="F143" s="9">
        <f t="shared" si="41"/>
        <v>0.15547126346567477</v>
      </c>
      <c r="G143" s="9">
        <f t="shared" si="42"/>
        <v>1.0527241893136661</v>
      </c>
      <c r="H143" s="9">
        <f t="shared" si="43"/>
        <v>1.5368893365499696</v>
      </c>
      <c r="I143" s="9">
        <f t="shared" si="44"/>
        <v>5.1582605477889807</v>
      </c>
      <c r="J143" s="9">
        <f t="shared" si="45"/>
        <v>6.432056816858517</v>
      </c>
      <c r="K143" s="11">
        <f t="shared" si="46"/>
        <v>0.66225165562913912</v>
      </c>
      <c r="L143" s="11">
        <f t="shared" si="47"/>
        <v>0.20202020202020202</v>
      </c>
      <c r="M143" s="11">
        <f t="shared" si="48"/>
        <v>0.16233766233766234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-0.22576370047772831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0.20893548888732513</v>
      </c>
      <c r="Q143" s="11">
        <f>2*'OddsRatio_working_3-way'!K143*'OddsRatio_working_3-way'!L143*'OddsRatio_working_3-way'!M143</f>
        <v>4.3437731577406477E-2</v>
      </c>
      <c r="R143" s="11">
        <f t="shared" si="49"/>
        <v>0</v>
      </c>
      <c r="S143" s="11">
        <f t="shared" si="50"/>
        <v>-0.92546095074277324</v>
      </c>
      <c r="T143" s="11">
        <f t="shared" si="51"/>
        <v>-0.19240352406294664</v>
      </c>
      <c r="U143" s="11">
        <f>'OddsRatio_working_3-way'!S143-'OddsRatio_working_3-way'!R143^2/3</f>
        <v>-0.92546095074277324</v>
      </c>
      <c r="V143" s="11">
        <f>'OddsRatio_working_3-way'!S143*'OddsRatio_working_3-way'!R143/3-2*'OddsRatio_working_3-way'!R143^3/27-'OddsRatio_working_3-way'!T143</f>
        <v>0.19240352406294664</v>
      </c>
      <c r="W143" s="11">
        <f>'OddsRatio_working_3-way'!V143^2+4*'OddsRatio_working_3-way'!U143^3/27</f>
        <v>-8.0408575432685259E-2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0.17133862050376014</v>
      </c>
      <c r="Y143" s="11">
        <f>IF('OddsRatio_working_3-way'!W143&gt;=0,IF('OddsRatio_working_3-way'!V143+SQRT('OddsRatio_working_3-way'!W143)&gt;0,0,PI()),ACOS('OddsRatio_working_3-way'!V143/(2*'OddsRatio_working_3-way'!X143)))</f>
        <v>0.97463327229911578</v>
      </c>
      <c r="Z143" s="11">
        <f>'OddsRatio_working_3-way'!X143^(1/3)*COS('OddsRatio_working_3-way'!Y143/3)</f>
        <v>0.52636209465683315</v>
      </c>
      <c r="AA143" s="11">
        <f>'OddsRatio_working_3-way'!X143^(1/3)*COS(('OddsRatio_working_3-way'!Y143+2*PI())/3)</f>
        <v>-0.41671425763500342</v>
      </c>
      <c r="AB143" s="11">
        <f>'OddsRatio_working_3-way'!X143^(1/3)*COS(('OddsRatio_working_3-way'!Y143+4*PI())/3)</f>
        <v>-0.10964783702182981</v>
      </c>
      <c r="AC143" s="11">
        <f>'OddsRatio_working_3-way'!X143^(1/3)*SIN('OddsRatio_working_3-way'!Y143/3)</f>
        <v>0.17728488060011072</v>
      </c>
      <c r="AD143" s="11">
        <f>'OddsRatio_working_3-way'!X143^(1/3)*SIN(('OddsRatio_working_3-way'!Y143+2*PI())/3)</f>
        <v>0.36720050526195147</v>
      </c>
      <c r="AE143" s="11">
        <f>'OddsRatio_working_3-way'!X143^(1/3)*SIN(('OddsRatio_working_3-way'!Y143+4*PI())/3)</f>
        <v>-0.54448538586206219</v>
      </c>
      <c r="AF143" s="11">
        <f>-'OddsRatio_working_3-way'!U143/(3*'OddsRatio_working_3-way'!X143^(1/3))*COS(('OddsRatio_working_3-way'!Y143)/3)</f>
        <v>0.52636209465683303</v>
      </c>
      <c r="AG143" s="11">
        <f>-'OddsRatio_working_3-way'!U143/(3*'OddsRatio_working_3-way'!X143^(1/3))*COS(('OddsRatio_working_3-way'!Y143+2*PI())/3)</f>
        <v>-0.4167142576350033</v>
      </c>
      <c r="AH143" s="11">
        <f>-'OddsRatio_working_3-way'!U143/(3*'OddsRatio_working_3-way'!X143^(1/3))*COS(('OddsRatio_working_3-way'!Y143+4*PI())/3)</f>
        <v>-0.1096478370218298</v>
      </c>
      <c r="AI143" s="11">
        <f>'OddsRatio_working_3-way'!U143/(3*'OddsRatio_working_3-way'!X143^(1/3))*SIN(('OddsRatio_working_3-way'!Y143)/3)</f>
        <v>-0.17728488060011069</v>
      </c>
      <c r="AJ143" s="11">
        <f>'OddsRatio_working_3-way'!U143/(3*'OddsRatio_working_3-way'!X143^(1/3))*SIN(('OddsRatio_working_3-way'!Y143+2*PI())/3)</f>
        <v>-0.36720050526195142</v>
      </c>
      <c r="AK143" s="11">
        <f>'OddsRatio_working_3-way'!U143/(3*'OddsRatio_working_3-way'!X143^(1/3))*SIN(('OddsRatio_working_3-way'!Y143+4*PI())/3)</f>
        <v>0.54448538586206208</v>
      </c>
      <c r="AL143" s="11">
        <f>'OddsRatio_working_3-way'!Z143+'OddsRatio_working_3-way'!AF143</f>
        <v>1.0527241893136661</v>
      </c>
      <c r="AM143" s="11">
        <f>'OddsRatio_working_3-way'!AA143+'OddsRatio_working_3-way'!AG143</f>
        <v>-0.83342851527000672</v>
      </c>
      <c r="AN143" s="11">
        <f>'OddsRatio_working_3-way'!AB143+'OddsRatio_working_3-way'!AH143</f>
        <v>-0.21929567404365963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1.0527241893136661</v>
      </c>
      <c r="AS143" s="11">
        <f>IF(('OddsRatio_working_3-way'!X143=0),IF(Q143&gt;0,-Q143^(1/3),(-Q143)^(1/3)),'OddsRatio_working_3-way'!AM143-'OddsRatio_working_3-way'!R143/3)</f>
        <v>-0.83342851527000672</v>
      </c>
      <c r="AT143" s="11">
        <f>IF(('OddsRatio_working_3-way'!X143=0),IF(Q143&gt;0,-Q143^(1/3),(-Q143)^(1/3)),'OddsRatio_working_3-way'!AN143-'OddsRatio_working_3-way'!R143/3)</f>
        <v>-0.21929567404365963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3.7</v>
      </c>
      <c r="B144" s="4">
        <f>IF('True_Odds_Calculator_3-way'!B145="","",'True_Odds_Calculator_3-way'!B145)</f>
        <v>4.05</v>
      </c>
      <c r="C144" s="4">
        <f>IF('True_Odds_Calculator_3-way'!C145="","",'True_Odds_Calculator_3-way'!C145)</f>
        <v>1.95</v>
      </c>
      <c r="D144" s="9">
        <f t="shared" si="39"/>
        <v>0.26096143217974882</v>
      </c>
      <c r="E144" s="9">
        <f t="shared" si="40"/>
        <v>0.23814667236949399</v>
      </c>
      <c r="F144" s="9">
        <f t="shared" si="41"/>
        <v>0.5008918954507573</v>
      </c>
      <c r="G144" s="9">
        <f t="shared" si="42"/>
        <v>1.0488829165109692</v>
      </c>
      <c r="H144" s="9">
        <f t="shared" si="43"/>
        <v>3.8319838745796178</v>
      </c>
      <c r="I144" s="9">
        <f t="shared" si="44"/>
        <v>4.1990928953584552</v>
      </c>
      <c r="J144" s="9">
        <f t="shared" si="45"/>
        <v>1.9964387706854203</v>
      </c>
      <c r="K144" s="11">
        <f t="shared" si="46"/>
        <v>0.27027027027027023</v>
      </c>
      <c r="L144" s="11">
        <f t="shared" si="47"/>
        <v>0.24691358024691359</v>
      </c>
      <c r="M144" s="11">
        <f t="shared" si="48"/>
        <v>0.51282051282051289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-0.26772926772926775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0.22928911817800712</v>
      </c>
      <c r="Q144" s="11">
        <f>2*'OddsRatio_working_3-way'!K144*'OddsRatio_working_3-way'!L144*'OddsRatio_working_3-way'!M144</f>
        <v>6.8444512888957337E-2</v>
      </c>
      <c r="R144" s="11">
        <f t="shared" si="49"/>
        <v>0</v>
      </c>
      <c r="S144" s="11">
        <f t="shared" si="50"/>
        <v>-0.85642156392803515</v>
      </c>
      <c r="T144" s="11">
        <f t="shared" si="51"/>
        <v>-0.25564822803821941</v>
      </c>
      <c r="U144" s="11">
        <f>'OddsRatio_working_3-way'!S144-'OddsRatio_working_3-way'!R144^2/3</f>
        <v>-0.85642156392803515</v>
      </c>
      <c r="V144" s="11">
        <f>'OddsRatio_working_3-way'!S144*'OddsRatio_working_3-way'!R144/3-2*'OddsRatio_working_3-way'!R144^3/27-'OddsRatio_working_3-way'!T144</f>
        <v>0.25564822803821941</v>
      </c>
      <c r="W144" s="11">
        <f>'OddsRatio_working_3-way'!V144^2+4*'OddsRatio_working_3-way'!U144^3/27</f>
        <v>-2.7703117967451688E-2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0.15252797650474906</v>
      </c>
      <c r="Y144" s="11">
        <f>IF('OddsRatio_working_3-way'!W144&gt;=0,IF('OddsRatio_working_3-way'!V144+SQRT('OddsRatio_working_3-way'!W144)&gt;0,0,PI()),ACOS('OddsRatio_working_3-way'!V144/(2*'OddsRatio_working_3-way'!X144)))</f>
        <v>0.57712057935038907</v>
      </c>
      <c r="Z144" s="11">
        <f>'OddsRatio_working_3-way'!X144^(1/3)*COS('OddsRatio_working_3-way'!Y144/3)</f>
        <v>0.5244414582554846</v>
      </c>
      <c r="AA144" s="11">
        <f>'OddsRatio_working_3-way'!X144^(1/3)*COS(('OddsRatio_working_3-way'!Y144+2*PI())/3)</f>
        <v>-0.35068687309906232</v>
      </c>
      <c r="AB144" s="11">
        <f>'OddsRatio_working_3-way'!X144^(1/3)*COS(('OddsRatio_working_3-way'!Y144+4*PI())/3)</f>
        <v>-0.17375458515642242</v>
      </c>
      <c r="AC144" s="11">
        <f>'OddsRatio_working_3-way'!X144^(1/3)*SIN('OddsRatio_working_3-way'!Y144/3)</f>
        <v>0.10215190407201978</v>
      </c>
      <c r="AD144" s="11">
        <f>'OddsRatio_working_3-way'!X144^(1/3)*SIN(('OddsRatio_working_3-way'!Y144+2*PI())/3)</f>
        <v>0.40310367361099614</v>
      </c>
      <c r="AE144" s="11">
        <f>'OddsRatio_working_3-way'!X144^(1/3)*SIN(('OddsRatio_working_3-way'!Y144+4*PI())/3)</f>
        <v>-0.50525557768301566</v>
      </c>
      <c r="AF144" s="11">
        <f>-'OddsRatio_working_3-way'!U144/(3*'OddsRatio_working_3-way'!X144^(1/3))*COS(('OddsRatio_working_3-way'!Y144)/3)</f>
        <v>0.5244414582554846</v>
      </c>
      <c r="AG144" s="11">
        <f>-'OddsRatio_working_3-way'!U144/(3*'OddsRatio_working_3-way'!X144^(1/3))*COS(('OddsRatio_working_3-way'!Y144+2*PI())/3)</f>
        <v>-0.35068687309906232</v>
      </c>
      <c r="AH144" s="11">
        <f>-'OddsRatio_working_3-way'!U144/(3*'OddsRatio_working_3-way'!X144^(1/3))*COS(('OddsRatio_working_3-way'!Y144+4*PI())/3)</f>
        <v>-0.17375458515642242</v>
      </c>
      <c r="AI144" s="11">
        <f>'OddsRatio_working_3-way'!U144/(3*'OddsRatio_working_3-way'!X144^(1/3))*SIN(('OddsRatio_working_3-way'!Y144)/3)</f>
        <v>-0.10215190407201978</v>
      </c>
      <c r="AJ144" s="11">
        <f>'OddsRatio_working_3-way'!U144/(3*'OddsRatio_working_3-way'!X144^(1/3))*SIN(('OddsRatio_working_3-way'!Y144+2*PI())/3)</f>
        <v>-0.40310367361099614</v>
      </c>
      <c r="AK144" s="11">
        <f>'OddsRatio_working_3-way'!U144/(3*'OddsRatio_working_3-way'!X144^(1/3))*SIN(('OddsRatio_working_3-way'!Y144+4*PI())/3)</f>
        <v>0.50525557768301566</v>
      </c>
      <c r="AL144" s="11">
        <f>'OddsRatio_working_3-way'!Z144+'OddsRatio_working_3-way'!AF144</f>
        <v>1.0488829165109692</v>
      </c>
      <c r="AM144" s="11">
        <f>'OddsRatio_working_3-way'!AA144+'OddsRatio_working_3-way'!AG144</f>
        <v>-0.70137374619812465</v>
      </c>
      <c r="AN144" s="11">
        <f>'OddsRatio_working_3-way'!AB144+'OddsRatio_working_3-way'!AH144</f>
        <v>-0.34750917031284484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1.0488829165109692</v>
      </c>
      <c r="AS144" s="11">
        <f>IF(('OddsRatio_working_3-way'!X144=0),IF(Q144&gt;0,-Q144^(1/3),(-Q144)^(1/3)),'OddsRatio_working_3-way'!AM144-'OddsRatio_working_3-way'!R144/3)</f>
        <v>-0.70137374619812465</v>
      </c>
      <c r="AT144" s="11">
        <f>IF(('OddsRatio_working_3-way'!X144=0),IF(Q144&gt;0,-Q144^(1/3),(-Q144)^(1/3)),'OddsRatio_working_3-way'!AN144-'OddsRatio_working_3-way'!R144/3)</f>
        <v>-0.34750917031284484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2.1800000000000002</v>
      </c>
      <c r="B145" s="4">
        <f>IF('True_Odds_Calculator_3-way'!B146="","",'True_Odds_Calculator_3-way'!B146)</f>
        <v>3.71</v>
      </c>
      <c r="C145" s="4">
        <f>IF('True_Odds_Calculator_3-way'!C146="","",'True_Odds_Calculator_3-way'!C146)</f>
        <v>3.34</v>
      </c>
      <c r="D145" s="9">
        <f t="shared" si="39"/>
        <v>0.44818211766458715</v>
      </c>
      <c r="E145" s="9">
        <f t="shared" si="40"/>
        <v>0.26125562844249045</v>
      </c>
      <c r="F145" s="9">
        <f t="shared" si="41"/>
        <v>0.2905622538929224</v>
      </c>
      <c r="G145" s="9">
        <f t="shared" si="42"/>
        <v>1.0434201962416996</v>
      </c>
      <c r="H145" s="9">
        <f t="shared" si="43"/>
        <v>2.2312358315652059</v>
      </c>
      <c r="I145" s="9">
        <f t="shared" si="44"/>
        <v>3.8276687318150064</v>
      </c>
      <c r="J145" s="9">
        <f t="shared" si="45"/>
        <v>3.4416032592055767</v>
      </c>
      <c r="K145" s="11">
        <f t="shared" si="46"/>
        <v>0.4587155963302752</v>
      </c>
      <c r="L145" s="11">
        <f t="shared" si="47"/>
        <v>0.26954177897574122</v>
      </c>
      <c r="M145" s="11">
        <f t="shared" si="48"/>
        <v>0.29940119760479045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-0.27700670767073876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0.23062754532479091</v>
      </c>
      <c r="Q145" s="11">
        <f>2*'OddsRatio_working_3-way'!K145*'OddsRatio_working_3-way'!L145*'OddsRatio_working_3-way'!M145</f>
        <v>7.4037735256754708E-2</v>
      </c>
      <c r="R145" s="11">
        <f t="shared" si="49"/>
        <v>0</v>
      </c>
      <c r="S145" s="11">
        <f t="shared" si="50"/>
        <v>-0.8325702552983808</v>
      </c>
      <c r="T145" s="11">
        <f t="shared" si="51"/>
        <v>-0.26727777056127794</v>
      </c>
      <c r="U145" s="11">
        <f>'OddsRatio_working_3-way'!S145-'OddsRatio_working_3-way'!R145^2/3</f>
        <v>-0.8325702552983808</v>
      </c>
      <c r="V145" s="11">
        <f>'OddsRatio_working_3-way'!S145*'OddsRatio_working_3-way'!R145/3-2*'OddsRatio_working_3-way'!R145^3/27-'OddsRatio_working_3-way'!T145</f>
        <v>0.26727777056127794</v>
      </c>
      <c r="W145" s="11">
        <f>'OddsRatio_working_3-way'!V145^2+4*'OddsRatio_working_3-way'!U145^3/27</f>
        <v>-1.4061173078376552E-2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0.14620070084868239</v>
      </c>
      <c r="Y145" s="11">
        <f>IF('OddsRatio_working_3-way'!W145&gt;=0,IF('OddsRatio_working_3-way'!V145+SQRT('OddsRatio_working_3-way'!W145)&gt;0,0,PI()),ACOS('OddsRatio_working_3-way'!V145/(2*'OddsRatio_working_3-way'!X145)))</f>
        <v>0.41756709179637452</v>
      </c>
      <c r="Z145" s="11">
        <f>'OddsRatio_working_3-way'!X145^(1/3)*COS('OddsRatio_working_3-way'!Y145/3)</f>
        <v>0.5217100981208499</v>
      </c>
      <c r="AA145" s="11">
        <f>'OddsRatio_working_3-way'!X145^(1/3)*COS(('OddsRatio_working_3-way'!Y145+2*PI())/3)</f>
        <v>-0.32415192073387455</v>
      </c>
      <c r="AB145" s="11">
        <f>'OddsRatio_working_3-way'!X145^(1/3)*COS(('OddsRatio_working_3-way'!Y145+4*PI())/3)</f>
        <v>-0.19755817738697543</v>
      </c>
      <c r="AC145" s="11">
        <f>'OddsRatio_working_3-way'!X145^(1/3)*SIN('OddsRatio_working_3-way'!Y145/3)</f>
        <v>7.3088931799054527E-2</v>
      </c>
      <c r="AD145" s="11">
        <f>'OddsRatio_working_3-way'!X145^(1/3)*SIN(('OddsRatio_working_3-way'!Y145+2*PI())/3)</f>
        <v>0.41526973248400079</v>
      </c>
      <c r="AE145" s="11">
        <f>'OddsRatio_working_3-way'!X145^(1/3)*SIN(('OddsRatio_working_3-way'!Y145+4*PI())/3)</f>
        <v>-0.48835866428305535</v>
      </c>
      <c r="AF145" s="11">
        <f>-'OddsRatio_working_3-way'!U145/(3*'OddsRatio_working_3-way'!X145^(1/3))*COS(('OddsRatio_working_3-way'!Y145)/3)</f>
        <v>0.52171009812084979</v>
      </c>
      <c r="AG145" s="11">
        <f>-'OddsRatio_working_3-way'!U145/(3*'OddsRatio_working_3-way'!X145^(1/3))*COS(('OddsRatio_working_3-way'!Y145+2*PI())/3)</f>
        <v>-0.32415192073387444</v>
      </c>
      <c r="AH145" s="11">
        <f>-'OddsRatio_working_3-way'!U145/(3*'OddsRatio_working_3-way'!X145^(1/3))*COS(('OddsRatio_working_3-way'!Y145+4*PI())/3)</f>
        <v>-0.1975581773869754</v>
      </c>
      <c r="AI145" s="11">
        <f>'OddsRatio_working_3-way'!U145/(3*'OddsRatio_working_3-way'!X145^(1/3))*SIN(('OddsRatio_working_3-way'!Y145)/3)</f>
        <v>-7.3088931799054513E-2</v>
      </c>
      <c r="AJ145" s="11">
        <f>'OddsRatio_working_3-way'!U145/(3*'OddsRatio_working_3-way'!X145^(1/3))*SIN(('OddsRatio_working_3-way'!Y145+2*PI())/3)</f>
        <v>-0.41526973248400068</v>
      </c>
      <c r="AK145" s="11">
        <f>'OddsRatio_working_3-way'!U145/(3*'OddsRatio_working_3-way'!X145^(1/3))*SIN(('OddsRatio_working_3-way'!Y145+4*PI())/3)</f>
        <v>0.48835866428305524</v>
      </c>
      <c r="AL145" s="11">
        <f>'OddsRatio_working_3-way'!Z145+'OddsRatio_working_3-way'!AF145</f>
        <v>1.0434201962416996</v>
      </c>
      <c r="AM145" s="11">
        <f>'OddsRatio_working_3-way'!AA145+'OddsRatio_working_3-way'!AG145</f>
        <v>-0.648303841467749</v>
      </c>
      <c r="AN145" s="11">
        <f>'OddsRatio_working_3-way'!AB145+'OddsRatio_working_3-way'!AH145</f>
        <v>-0.3951163547739508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1.0434201962416996</v>
      </c>
      <c r="AS145" s="11">
        <f>IF(('OddsRatio_working_3-way'!X145=0),IF(Q145&gt;0,-Q145^(1/3),(-Q145)^(1/3)),'OddsRatio_working_3-way'!AM145-'OddsRatio_working_3-way'!R145/3)</f>
        <v>-0.648303841467749</v>
      </c>
      <c r="AT145" s="11">
        <f>IF(('OddsRatio_working_3-way'!X145=0),IF(Q145&gt;0,-Q145^(1/3),(-Q145)^(1/3)),'OddsRatio_working_3-way'!AN145-'OddsRatio_working_3-way'!R145/3)</f>
        <v>-0.3951163547739508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2.37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3.32</v>
      </c>
      <c r="D146" s="9">
        <f t="shared" si="39"/>
        <v>0.41198595121028753</v>
      </c>
      <c r="E146" s="9">
        <f t="shared" si="40"/>
        <v>0.29535779696701175</v>
      </c>
      <c r="F146" s="9">
        <f t="shared" si="41"/>
        <v>0.292656251822701</v>
      </c>
      <c r="G146" s="9">
        <f t="shared" si="42"/>
        <v>1.0418009003028457</v>
      </c>
      <c r="H146" s="9">
        <f t="shared" si="43"/>
        <v>2.4272672334148986</v>
      </c>
      <c r="I146" s="9">
        <f t="shared" si="44"/>
        <v>3.3857240616935163</v>
      </c>
      <c r="J146" s="9">
        <f t="shared" si="45"/>
        <v>3.4169780887026011</v>
      </c>
      <c r="K146" s="11">
        <f t="shared" si="46"/>
        <v>0.42194092827004215</v>
      </c>
      <c r="L146" s="11">
        <f t="shared" si="47"/>
        <v>0.303951367781155</v>
      </c>
      <c r="M146" s="11">
        <f t="shared" si="48"/>
        <v>0.30120481927710846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-0.28116529061109985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0.23100365758366465</v>
      </c>
      <c r="Q146" s="11">
        <f>2*'OddsRatio_working_3-way'!K146*'OddsRatio_working_3-way'!L146*'OddsRatio_working_3-way'!M146</f>
        <v>7.7258748355740675E-2</v>
      </c>
      <c r="R146" s="11">
        <f t="shared" si="49"/>
        <v>0</v>
      </c>
      <c r="S146" s="11">
        <f t="shared" si="50"/>
        <v>-0.82159379303750046</v>
      </c>
      <c r="T146" s="11">
        <f t="shared" si="51"/>
        <v>-0.27478053278846165</v>
      </c>
      <c r="U146" s="11">
        <f>'OddsRatio_working_3-way'!S146-'OddsRatio_working_3-way'!R146^2/3</f>
        <v>-0.82159379303750046</v>
      </c>
      <c r="V146" s="11">
        <f>'OddsRatio_working_3-way'!S146*'OddsRatio_working_3-way'!R146/3-2*'OddsRatio_working_3-way'!R146^3/27-'OddsRatio_working_3-way'!T146</f>
        <v>0.27478053278846165</v>
      </c>
      <c r="W146" s="11">
        <f>'OddsRatio_working_3-way'!V146^2+4*'OddsRatio_working_3-way'!U146^3/27</f>
        <v>-6.6570294963894799E-3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0.14331902411743908</v>
      </c>
      <c r="Y146" s="11">
        <f>IF('OddsRatio_working_3-way'!W146&gt;=0,IF('OddsRatio_working_3-way'!V146+SQRT('OddsRatio_working_3-way'!W146)&gt;0,0,PI()),ACOS('OddsRatio_working_3-way'!V146/(2*'OddsRatio_working_3-way'!X146)))</f>
        <v>0.28863803267779842</v>
      </c>
      <c r="Z146" s="11">
        <f>'OddsRatio_working_3-way'!X146^(1/3)*COS('OddsRatio_working_3-way'!Y146/3)</f>
        <v>0.52090045015142272</v>
      </c>
      <c r="AA146" s="11">
        <f>'OddsRatio_working_3-way'!X146^(1/3)*COS(('OddsRatio_working_3-way'!Y146+2*PI())/3)</f>
        <v>-0.30398743942629763</v>
      </c>
      <c r="AB146" s="11">
        <f>'OddsRatio_working_3-way'!X146^(1/3)*COS(('OddsRatio_working_3-way'!Y146+4*PI())/3)</f>
        <v>-0.21691301072512501</v>
      </c>
      <c r="AC146" s="11">
        <f>'OddsRatio_working_3-way'!X146^(1/3)*SIN('OddsRatio_working_3-way'!Y146/3)</f>
        <v>5.0272444850154828E-2</v>
      </c>
      <c r="AD146" s="11">
        <f>'OddsRatio_working_3-way'!X146^(1/3)*SIN(('OddsRatio_working_3-way'!Y146+2*PI())/3)</f>
        <v>0.42597680024880435</v>
      </c>
      <c r="AE146" s="11">
        <f>'OddsRatio_working_3-way'!X146^(1/3)*SIN(('OddsRatio_working_3-way'!Y146+4*PI())/3)</f>
        <v>-0.47624924509895922</v>
      </c>
      <c r="AF146" s="11">
        <f>-'OddsRatio_working_3-way'!U146/(3*'OddsRatio_working_3-way'!X146^(1/3))*COS(('OddsRatio_working_3-way'!Y146)/3)</f>
        <v>0.52090045015142294</v>
      </c>
      <c r="AG146" s="11">
        <f>-'OddsRatio_working_3-way'!U146/(3*'OddsRatio_working_3-way'!X146^(1/3))*COS(('OddsRatio_working_3-way'!Y146+2*PI())/3)</f>
        <v>-0.3039874394262978</v>
      </c>
      <c r="AH146" s="11">
        <f>-'OddsRatio_working_3-way'!U146/(3*'OddsRatio_working_3-way'!X146^(1/3))*COS(('OddsRatio_working_3-way'!Y146+4*PI())/3)</f>
        <v>-0.21691301072512509</v>
      </c>
      <c r="AI146" s="11">
        <f>'OddsRatio_working_3-way'!U146/(3*'OddsRatio_working_3-way'!X146^(1/3))*SIN(('OddsRatio_working_3-way'!Y146)/3)</f>
        <v>-5.0272444850154849E-2</v>
      </c>
      <c r="AJ146" s="11">
        <f>'OddsRatio_working_3-way'!U146/(3*'OddsRatio_working_3-way'!X146^(1/3))*SIN(('OddsRatio_working_3-way'!Y146+2*PI())/3)</f>
        <v>-0.42597680024880452</v>
      </c>
      <c r="AK146" s="11">
        <f>'OddsRatio_working_3-way'!U146/(3*'OddsRatio_working_3-way'!X146^(1/3))*SIN(('OddsRatio_working_3-way'!Y146+4*PI())/3)</f>
        <v>0.47624924509895944</v>
      </c>
      <c r="AL146" s="11">
        <f>'OddsRatio_working_3-way'!Z146+'OddsRatio_working_3-way'!AF146</f>
        <v>1.0418009003028457</v>
      </c>
      <c r="AM146" s="11">
        <f>'OddsRatio_working_3-way'!AA146+'OddsRatio_working_3-way'!AG146</f>
        <v>-0.60797487885259538</v>
      </c>
      <c r="AN146" s="11">
        <f>'OddsRatio_working_3-way'!AB146+'OddsRatio_working_3-way'!AH146</f>
        <v>-0.43382602145025007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1.0418009003028457</v>
      </c>
      <c r="AS146" s="11">
        <f>IF(('OddsRatio_working_3-way'!X146=0),IF(Q146&gt;0,-Q146^(1/3),(-Q146)^(1/3)),'OddsRatio_working_3-way'!AM146-'OddsRatio_working_3-way'!R146/3)</f>
        <v>-0.60797487885259538</v>
      </c>
      <c r="AT146" s="11">
        <f>IF(('OddsRatio_working_3-way'!X146=0),IF(Q146&gt;0,-Q146^(1/3),(-Q146)^(1/3)),'OddsRatio_working_3-way'!AN146-'OddsRatio_working_3-way'!R146/3)</f>
        <v>-0.43382602145025007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2.72</v>
      </c>
      <c r="B147" s="4">
        <f>IF('True_Odds_Calculator_3-way'!B148="","",'True_Odds_Calculator_3-way'!B148)</f>
        <v>3.34</v>
      </c>
      <c r="C147" s="4">
        <f>IF('True_Odds_Calculator_3-way'!C148="","",'True_Odds_Calculator_3-way'!C148)</f>
        <v>2.82</v>
      </c>
      <c r="D147" s="9">
        <f t="shared" si="39"/>
        <v>0.36013803339929001</v>
      </c>
      <c r="E147" s="9">
        <f t="shared" si="40"/>
        <v>0.29264099672635097</v>
      </c>
      <c r="F147" s="9">
        <f t="shared" si="41"/>
        <v>0.34722096987435902</v>
      </c>
      <c r="G147" s="9">
        <f t="shared" si="42"/>
        <v>1.032972740390979</v>
      </c>
      <c r="H147" s="9">
        <f t="shared" si="43"/>
        <v>2.7767131134724838</v>
      </c>
      <c r="I147" s="9">
        <f t="shared" si="44"/>
        <v>3.4171562125148909</v>
      </c>
      <c r="J147" s="9">
        <f t="shared" si="45"/>
        <v>2.8800103875115819</v>
      </c>
      <c r="K147" s="11">
        <f t="shared" si="46"/>
        <v>0.36764705882352938</v>
      </c>
      <c r="L147" s="11">
        <f t="shared" si="47"/>
        <v>0.29940119760479045</v>
      </c>
      <c r="M147" s="11">
        <f t="shared" si="48"/>
        <v>0.3546099290780142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-0.28592439651360613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0.22951593683721416</v>
      </c>
      <c r="Q147" s="11">
        <f>2*'OddsRatio_working_3-way'!K147*'OddsRatio_working_3-way'!L147*'OddsRatio_working_3-way'!M147</f>
        <v>7.8066645182725908E-2</v>
      </c>
      <c r="R147" s="11">
        <f t="shared" si="49"/>
        <v>0</v>
      </c>
      <c r="S147" s="11">
        <f t="shared" si="50"/>
        <v>-0.80271547176734992</v>
      </c>
      <c r="T147" s="11">
        <f t="shared" si="51"/>
        <v>-0.2730324733902551</v>
      </c>
      <c r="U147" s="11">
        <f>'OddsRatio_working_3-way'!S147-'OddsRatio_working_3-way'!R147^2/3</f>
        <v>-0.80271547176734992</v>
      </c>
      <c r="V147" s="11">
        <f>'OddsRatio_working_3-way'!S147*'OddsRatio_working_3-way'!R147/3-2*'OddsRatio_working_3-way'!R147^3/27-'OddsRatio_working_3-way'!T147</f>
        <v>0.2730324733902551</v>
      </c>
      <c r="W147" s="11">
        <f>'OddsRatio_working_3-way'!V147^2+4*'OddsRatio_working_3-way'!U147^3/27</f>
        <v>-2.0801459418408608E-3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0.13840780096100186</v>
      </c>
      <c r="Y147" s="11">
        <f>IF('OddsRatio_working_3-way'!W147&gt;=0,IF('OddsRatio_working_3-way'!V147+SQRT('OddsRatio_working_3-way'!W147)&gt;0,0,PI()),ACOS('OddsRatio_working_3-way'!V147/(2*'OddsRatio_working_3-way'!X147)))</f>
        <v>0.16551643316081388</v>
      </c>
      <c r="Z147" s="11">
        <f>'OddsRatio_working_3-way'!X147^(1/3)*COS('OddsRatio_working_3-way'!Y147/3)</f>
        <v>0.51648637019548949</v>
      </c>
      <c r="AA147" s="11">
        <f>'OddsRatio_working_3-way'!X147^(1/3)*COS(('OddsRatio_working_3-way'!Y147+2*PI())/3)</f>
        <v>-0.28294622121789292</v>
      </c>
      <c r="AB147" s="11">
        <f>'OddsRatio_working_3-way'!X147^(1/3)*COS(('OddsRatio_working_3-way'!Y147+4*PI())/3)</f>
        <v>-0.23354014897759645</v>
      </c>
      <c r="AC147" s="11">
        <f>'OddsRatio_working_3-way'!X147^(1/3)*SIN('OddsRatio_working_3-way'!Y147/3)</f>
        <v>2.8524609107537208E-2</v>
      </c>
      <c r="AD147" s="11">
        <f>'OddsRatio_working_3-way'!X147^(1/3)*SIN(('OddsRatio_working_3-way'!Y147+2*PI())/3)</f>
        <v>0.43302801274393926</v>
      </c>
      <c r="AE147" s="11">
        <f>'OddsRatio_working_3-way'!X147^(1/3)*SIN(('OddsRatio_working_3-way'!Y147+4*PI())/3)</f>
        <v>-0.4615526218514765</v>
      </c>
      <c r="AF147" s="11">
        <f>-'OddsRatio_working_3-way'!U147/(3*'OddsRatio_working_3-way'!X147^(1/3))*COS(('OddsRatio_working_3-way'!Y147)/3)</f>
        <v>0.51648637019548949</v>
      </c>
      <c r="AG147" s="11">
        <f>-'OddsRatio_working_3-way'!U147/(3*'OddsRatio_working_3-way'!X147^(1/3))*COS(('OddsRatio_working_3-way'!Y147+2*PI())/3)</f>
        <v>-0.28294622121789292</v>
      </c>
      <c r="AH147" s="11">
        <f>-'OddsRatio_working_3-way'!U147/(3*'OddsRatio_working_3-way'!X147^(1/3))*COS(('OddsRatio_working_3-way'!Y147+4*PI())/3)</f>
        <v>-0.23354014897759645</v>
      </c>
      <c r="AI147" s="11">
        <f>'OddsRatio_working_3-way'!U147/(3*'OddsRatio_working_3-way'!X147^(1/3))*SIN(('OddsRatio_working_3-way'!Y147)/3)</f>
        <v>-2.8524609107537208E-2</v>
      </c>
      <c r="AJ147" s="11">
        <f>'OddsRatio_working_3-way'!U147/(3*'OddsRatio_working_3-way'!X147^(1/3))*SIN(('OddsRatio_working_3-way'!Y147+2*PI())/3)</f>
        <v>-0.43302801274393926</v>
      </c>
      <c r="AK147" s="11">
        <f>'OddsRatio_working_3-way'!U147/(3*'OddsRatio_working_3-way'!X147^(1/3))*SIN(('OddsRatio_working_3-way'!Y147+4*PI())/3)</f>
        <v>0.4615526218514765</v>
      </c>
      <c r="AL147" s="11">
        <f>'OddsRatio_working_3-way'!Z147+'OddsRatio_working_3-way'!AF147</f>
        <v>1.032972740390979</v>
      </c>
      <c r="AM147" s="11">
        <f>'OddsRatio_working_3-way'!AA147+'OddsRatio_working_3-way'!AG147</f>
        <v>-0.56589244243578585</v>
      </c>
      <c r="AN147" s="11">
        <f>'OddsRatio_working_3-way'!AB147+'OddsRatio_working_3-way'!AH147</f>
        <v>-0.4670802979551929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1.032972740390979</v>
      </c>
      <c r="AS147" s="11">
        <f>IF(('OddsRatio_working_3-way'!X147=0),IF(Q147&gt;0,-Q147^(1/3),(-Q147)^(1/3)),'OddsRatio_working_3-way'!AM147-'OddsRatio_working_3-way'!R147/3)</f>
        <v>-0.56589244243578585</v>
      </c>
      <c r="AT147" s="11">
        <f>IF(('OddsRatio_working_3-way'!X147=0),IF(Q147&gt;0,-Q147^(1/3),(-Q147)^(1/3)),'OddsRatio_working_3-way'!AN147-'OddsRatio_working_3-way'!R147/3)</f>
        <v>-0.4670802979551929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2.46</v>
      </c>
      <c r="B148" s="4">
        <f>IF('True_Odds_Calculator_3-way'!B149="","",'True_Odds_Calculator_3-way'!B149)</f>
        <v>3.48</v>
      </c>
      <c r="C148" s="4">
        <f>IF('True_Odds_Calculator_3-way'!C149="","",'True_Odds_Calculator_3-way'!C149)</f>
        <v>3.04</v>
      </c>
      <c r="D148" s="9">
        <f t="shared" si="39"/>
        <v>0.39823405668470069</v>
      </c>
      <c r="E148" s="9">
        <f t="shared" si="40"/>
        <v>0.28036520825916406</v>
      </c>
      <c r="F148" s="9">
        <f t="shared" si="41"/>
        <v>0.3214007350561352</v>
      </c>
      <c r="G148" s="9">
        <f t="shared" si="42"/>
        <v>1.0349904720777792</v>
      </c>
      <c r="H148" s="9">
        <f t="shared" si="43"/>
        <v>2.5110860892335576</v>
      </c>
      <c r="I148" s="9">
        <f t="shared" si="44"/>
        <v>3.5667763707528923</v>
      </c>
      <c r="J148" s="9">
        <f t="shared" si="45"/>
        <v>3.1113805630386691</v>
      </c>
      <c r="K148" s="11">
        <f t="shared" si="46"/>
        <v>0.4065040650406504</v>
      </c>
      <c r="L148" s="11">
        <f t="shared" si="47"/>
        <v>0.28735632183908044</v>
      </c>
      <c r="M148" s="11">
        <f t="shared" si="48"/>
        <v>0.32894736842105265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-0.28382246617384499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0.22978054190705247</v>
      </c>
      <c r="Q148" s="11">
        <f>2*'OddsRatio_working_3-way'!K148*'OddsRatio_working_3-way'!L148*'OddsRatio_working_3-way'!M148</f>
        <v>7.6849679567576074E-2</v>
      </c>
      <c r="R148" s="11">
        <f t="shared" si="49"/>
        <v>0</v>
      </c>
      <c r="S148" s="11">
        <f t="shared" si="50"/>
        <v>-0.80959250690996698</v>
      </c>
      <c r="T148" s="11">
        <f t="shared" si="51"/>
        <v>-0.2707667247190525</v>
      </c>
      <c r="U148" s="11">
        <f>'OddsRatio_working_3-way'!S148-'OddsRatio_working_3-way'!R148^2/3</f>
        <v>-0.80959250690996698</v>
      </c>
      <c r="V148" s="11">
        <f>'OddsRatio_working_3-way'!S148*'OddsRatio_working_3-way'!R148/3-2*'OddsRatio_working_3-way'!R148^3/27-'OddsRatio_working_3-way'!T148</f>
        <v>0.2707667247190525</v>
      </c>
      <c r="W148" s="11">
        <f>'OddsRatio_working_3-way'!V148^2+4*'OddsRatio_working_3-way'!U148^3/27</f>
        <v>-5.2986155680614794E-3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0.1401902589190353</v>
      </c>
      <c r="Y148" s="11">
        <f>IF('OddsRatio_working_3-way'!W148&gt;=0,IF('OddsRatio_working_3-way'!V148+SQRT('OddsRatio_working_3-way'!W148)&gt;0,0,PI()),ACOS('OddsRatio_working_3-way'!V148/(2*'OddsRatio_working_3-way'!X148)))</f>
        <v>0.26262573466606276</v>
      </c>
      <c r="Z148" s="11">
        <f>'OddsRatio_working_3-way'!X148^(1/3)*COS('OddsRatio_working_3-way'!Y148/3)</f>
        <v>0.51749523603888958</v>
      </c>
      <c r="AA148" s="11">
        <f>'OddsRatio_working_3-way'!X148^(1/3)*COS(('OddsRatio_working_3-way'!Y148+2*PI())/3)</f>
        <v>-0.29808128343829737</v>
      </c>
      <c r="AB148" s="11">
        <f>'OddsRatio_working_3-way'!X148^(1/3)*COS(('OddsRatio_working_3-way'!Y148+4*PI())/3)</f>
        <v>-0.21941395260059235</v>
      </c>
      <c r="AC148" s="11">
        <f>'OddsRatio_working_3-way'!X148^(1/3)*SIN('OddsRatio_working_3-way'!Y148/3)</f>
        <v>4.5418604635578307E-2</v>
      </c>
      <c r="AD148" s="11">
        <f>'OddsRatio_working_3-way'!X148^(1/3)*SIN(('OddsRatio_working_3-way'!Y148+2*PI())/3)</f>
        <v>0.42545471842931354</v>
      </c>
      <c r="AE148" s="11">
        <f>'OddsRatio_working_3-way'!X148^(1/3)*SIN(('OddsRatio_working_3-way'!Y148+4*PI())/3)</f>
        <v>-0.47087332306489188</v>
      </c>
      <c r="AF148" s="11">
        <f>-'OddsRatio_working_3-way'!U148/(3*'OddsRatio_working_3-way'!X148^(1/3))*COS(('OddsRatio_working_3-way'!Y148)/3)</f>
        <v>0.51749523603888947</v>
      </c>
      <c r="AG148" s="11">
        <f>-'OddsRatio_working_3-way'!U148/(3*'OddsRatio_working_3-way'!X148^(1/3))*COS(('OddsRatio_working_3-way'!Y148+2*PI())/3)</f>
        <v>-0.29808128343829726</v>
      </c>
      <c r="AH148" s="11">
        <f>-'OddsRatio_working_3-way'!U148/(3*'OddsRatio_working_3-way'!X148^(1/3))*COS(('OddsRatio_working_3-way'!Y148+4*PI())/3)</f>
        <v>-0.21941395260059232</v>
      </c>
      <c r="AI148" s="11">
        <f>'OddsRatio_working_3-way'!U148/(3*'OddsRatio_working_3-way'!X148^(1/3))*SIN(('OddsRatio_working_3-way'!Y148)/3)</f>
        <v>-4.54186046355783E-2</v>
      </c>
      <c r="AJ148" s="11">
        <f>'OddsRatio_working_3-way'!U148/(3*'OddsRatio_working_3-way'!X148^(1/3))*SIN(('OddsRatio_working_3-way'!Y148+2*PI())/3)</f>
        <v>-0.42545471842931348</v>
      </c>
      <c r="AK148" s="11">
        <f>'OddsRatio_working_3-way'!U148/(3*'OddsRatio_working_3-way'!X148^(1/3))*SIN(('OddsRatio_working_3-way'!Y148+4*PI())/3)</f>
        <v>0.47087332306489177</v>
      </c>
      <c r="AL148" s="11">
        <f>'OddsRatio_working_3-way'!Z148+'OddsRatio_working_3-way'!AF148</f>
        <v>1.0349904720777792</v>
      </c>
      <c r="AM148" s="11">
        <f>'OddsRatio_working_3-way'!AA148+'OddsRatio_working_3-way'!AG148</f>
        <v>-0.59616256687659464</v>
      </c>
      <c r="AN148" s="11">
        <f>'OddsRatio_working_3-way'!AB148+'OddsRatio_working_3-way'!AH148</f>
        <v>-0.43882790520118464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1.0349904720777792</v>
      </c>
      <c r="AS148" s="11">
        <f>IF(('OddsRatio_working_3-way'!X148=0),IF(Q148&gt;0,-Q148^(1/3),(-Q148)^(1/3)),'OddsRatio_working_3-way'!AM148-'OddsRatio_working_3-way'!R148/3)</f>
        <v>-0.59616256687659464</v>
      </c>
      <c r="AT148" s="11">
        <f>IF(('OddsRatio_working_3-way'!X148=0),IF(Q148&gt;0,-Q148^(1/3),(-Q148)^(1/3)),'OddsRatio_working_3-way'!AN148-'OddsRatio_working_3-way'!R148/3)</f>
        <v>-0.43882790520118464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3.1</v>
      </c>
      <c r="B149" s="4">
        <f>IF('True_Odds_Calculator_3-way'!B150="","",'True_Odds_Calculator_3-way'!B150)</f>
        <v>3.18</v>
      </c>
      <c r="C149" s="4">
        <f>IF('True_Odds_Calculator_3-way'!C150="","",'True_Odds_Calculator_3-way'!C150)</f>
        <v>2.6</v>
      </c>
      <c r="D149" s="9">
        <f t="shared" si="39"/>
        <v>0.3155283798182994</v>
      </c>
      <c r="E149" s="9">
        <f t="shared" si="40"/>
        <v>0.30751002236198627</v>
      </c>
      <c r="F149" s="9">
        <f t="shared" si="41"/>
        <v>0.37696159781971417</v>
      </c>
      <c r="G149" s="9">
        <f t="shared" si="42"/>
        <v>1.0329938211608301</v>
      </c>
      <c r="H149" s="9">
        <f t="shared" si="43"/>
        <v>3.1692870244377427</v>
      </c>
      <c r="I149" s="9">
        <f t="shared" si="44"/>
        <v>3.2519265301306088</v>
      </c>
      <c r="J149" s="9">
        <f t="shared" si="45"/>
        <v>2.6527901138573284</v>
      </c>
      <c r="K149" s="11">
        <f t="shared" si="46"/>
        <v>0.32258064516129031</v>
      </c>
      <c r="L149" s="11">
        <f t="shared" si="47"/>
        <v>0.31446540880503143</v>
      </c>
      <c r="M149" s="11">
        <f t="shared" si="48"/>
        <v>0.38461538461538458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-0.28578116953040855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0.22941148930193359</v>
      </c>
      <c r="Q149" s="11">
        <f>2*'OddsRatio_working_3-way'!K149*'OddsRatio_working_3-way'!L149*'OddsRatio_working_3-way'!M149</f>
        <v>7.8031118810181488E-2</v>
      </c>
      <c r="R149" s="11">
        <f t="shared" si="49"/>
        <v>0</v>
      </c>
      <c r="S149" s="11">
        <f t="shared" si="50"/>
        <v>-0.80275229357798206</v>
      </c>
      <c r="T149" s="11">
        <f t="shared" si="51"/>
        <v>-0.27304499781564012</v>
      </c>
      <c r="U149" s="11">
        <f>'OddsRatio_working_3-way'!S149-'OddsRatio_working_3-way'!R149^2/3</f>
        <v>-0.80275229357798206</v>
      </c>
      <c r="V149" s="11">
        <f>'OddsRatio_working_3-way'!S149*'OddsRatio_working_3-way'!R149/3-2*'OddsRatio_working_3-way'!R149^3/27-'OddsRatio_working_3-way'!T149</f>
        <v>0.27304499781564012</v>
      </c>
      <c r="W149" s="11">
        <f>'OddsRatio_working_3-way'!V149^2+4*'OddsRatio_working_3-way'!U149^3/27</f>
        <v>-2.0838521021584316E-3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0.13841732454275851</v>
      </c>
      <c r="Y149" s="11">
        <f>IF('OddsRatio_working_3-way'!W149&gt;=0,IF('OddsRatio_working_3-way'!V149+SQRT('OddsRatio_working_3-way'!W149)&gt;0,0,PI()),ACOS('OddsRatio_working_3-way'!V149/(2*'OddsRatio_working_3-way'!X149)))</f>
        <v>0.1656536753390101</v>
      </c>
      <c r="Z149" s="11">
        <f>'OddsRatio_working_3-way'!X149^(1/3)*COS('OddsRatio_working_3-way'!Y149/3)</f>
        <v>0.51649691058041503</v>
      </c>
      <c r="AA149" s="11">
        <f>'OddsRatio_working_3-way'!X149^(1/3)*COS(('OddsRatio_working_3-way'!Y149+2*PI())/3)</f>
        <v>-0.28297252079652396</v>
      </c>
      <c r="AB149" s="11">
        <f>'OddsRatio_working_3-way'!X149^(1/3)*COS(('OddsRatio_working_3-way'!Y149+4*PI())/3)</f>
        <v>-0.23352438978389112</v>
      </c>
      <c r="AC149" s="11">
        <f>'OddsRatio_working_3-way'!X149^(1/3)*SIN('OddsRatio_working_3-way'!Y149/3)</f>
        <v>2.8548891751067437E-2</v>
      </c>
      <c r="AD149" s="11">
        <f>'OddsRatio_working_3-way'!X149^(1/3)*SIN(('OddsRatio_working_3-way'!Y149+2*PI())/3)</f>
        <v>0.43302499966328523</v>
      </c>
      <c r="AE149" s="11">
        <f>'OddsRatio_working_3-way'!X149^(1/3)*SIN(('OddsRatio_working_3-way'!Y149+4*PI())/3)</f>
        <v>-0.46157389141435273</v>
      </c>
      <c r="AF149" s="11">
        <f>-'OddsRatio_working_3-way'!U149/(3*'OddsRatio_working_3-way'!X149^(1/3))*COS(('OddsRatio_working_3-way'!Y149)/3)</f>
        <v>0.51649691058041503</v>
      </c>
      <c r="AG149" s="11">
        <f>-'OddsRatio_working_3-way'!U149/(3*'OddsRatio_working_3-way'!X149^(1/3))*COS(('OddsRatio_working_3-way'!Y149+2*PI())/3)</f>
        <v>-0.28297252079652396</v>
      </c>
      <c r="AH149" s="11">
        <f>-'OddsRatio_working_3-way'!U149/(3*'OddsRatio_working_3-way'!X149^(1/3))*COS(('OddsRatio_working_3-way'!Y149+4*PI())/3)</f>
        <v>-0.23352438978389112</v>
      </c>
      <c r="AI149" s="11">
        <f>'OddsRatio_working_3-way'!U149/(3*'OddsRatio_working_3-way'!X149^(1/3))*SIN(('OddsRatio_working_3-way'!Y149)/3)</f>
        <v>-2.8548891751067437E-2</v>
      </c>
      <c r="AJ149" s="11">
        <f>'OddsRatio_working_3-way'!U149/(3*'OddsRatio_working_3-way'!X149^(1/3))*SIN(('OddsRatio_working_3-way'!Y149+2*PI())/3)</f>
        <v>-0.43302499966328523</v>
      </c>
      <c r="AK149" s="11">
        <f>'OddsRatio_working_3-way'!U149/(3*'OddsRatio_working_3-way'!X149^(1/3))*SIN(('OddsRatio_working_3-way'!Y149+4*PI())/3)</f>
        <v>0.46157389141435273</v>
      </c>
      <c r="AL149" s="11">
        <f>'OddsRatio_working_3-way'!Z149+'OddsRatio_working_3-way'!AF149</f>
        <v>1.0329938211608301</v>
      </c>
      <c r="AM149" s="11">
        <f>'OddsRatio_working_3-way'!AA149+'OddsRatio_working_3-way'!AG149</f>
        <v>-0.56594504159304793</v>
      </c>
      <c r="AN149" s="11">
        <f>'OddsRatio_working_3-way'!AB149+'OddsRatio_working_3-way'!AH149</f>
        <v>-0.46704877956778224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1.0329938211608301</v>
      </c>
      <c r="AS149" s="11">
        <f>IF(('OddsRatio_working_3-way'!X149=0),IF(Q149&gt;0,-Q149^(1/3),(-Q149)^(1/3)),'OddsRatio_working_3-way'!AM149-'OddsRatio_working_3-way'!R149/3)</f>
        <v>-0.56594504159304793</v>
      </c>
      <c r="AT149" s="11">
        <f>IF(('OddsRatio_working_3-way'!X149=0),IF(Q149&gt;0,-Q149^(1/3),(-Q149)^(1/3)),'OddsRatio_working_3-way'!AN149-'OddsRatio_working_3-way'!R149/3)</f>
        <v>-0.46704877956778224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</v>
      </c>
      <c r="B150" s="4">
        <f>IF('True_Odds_Calculator_3-way'!B151="","",'True_Odds_Calculator_3-way'!B151)</f>
        <v>3.75</v>
      </c>
      <c r="C150" s="4">
        <f>IF('True_Odds_Calculator_3-way'!C151="","",'True_Odds_Calculator_3-way'!C151)</f>
        <v>3.56</v>
      </c>
      <c r="D150" s="9">
        <f t="shared" si="39"/>
        <v>0.46698988694254201</v>
      </c>
      <c r="E150" s="9">
        <f t="shared" si="40"/>
        <v>0.25950872481387882</v>
      </c>
      <c r="F150" s="9">
        <f t="shared" si="41"/>
        <v>0.27350138824357911</v>
      </c>
      <c r="G150" s="9">
        <f t="shared" si="42"/>
        <v>1.0376127230645396</v>
      </c>
      <c r="H150" s="9">
        <f t="shared" si="43"/>
        <v>2.1413739953709943</v>
      </c>
      <c r="I150" s="9">
        <f t="shared" si="44"/>
        <v>3.853434988427483</v>
      </c>
      <c r="J150" s="9">
        <f t="shared" si="45"/>
        <v>3.6562885710452209</v>
      </c>
      <c r="K150" s="11">
        <f t="shared" si="46"/>
        <v>0.47619047619047616</v>
      </c>
      <c r="L150" s="11">
        <f t="shared" si="47"/>
        <v>0.26666666666666666</v>
      </c>
      <c r="M150" s="11">
        <f t="shared" si="48"/>
        <v>0.2808988764044944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-0.27622614588906713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0.22864276796861072</v>
      </c>
      <c r="Q150" s="11">
        <f>2*'OddsRatio_working_3-way'!K150*'OddsRatio_working_3-way'!L150*'OddsRatio_working_3-way'!M150</f>
        <v>7.1339397182093811E-2</v>
      </c>
      <c r="R150" s="11">
        <f t="shared" si="49"/>
        <v>0</v>
      </c>
      <c r="S150" s="11">
        <f t="shared" si="50"/>
        <v>-0.82773760330578561</v>
      </c>
      <c r="T150" s="11">
        <f t="shared" si="51"/>
        <v>-0.25826446280991744</v>
      </c>
      <c r="U150" s="11">
        <f>'OddsRatio_working_3-way'!S150-'OddsRatio_working_3-way'!R150^2/3</f>
        <v>-0.82773760330578561</v>
      </c>
      <c r="V150" s="11">
        <f>'OddsRatio_working_3-way'!S150*'OddsRatio_working_3-way'!R150/3-2*'OddsRatio_working_3-way'!R150^3/27-'OddsRatio_working_3-way'!T150</f>
        <v>0.25826446280991744</v>
      </c>
      <c r="W150" s="11">
        <f>'OddsRatio_working_3-way'!V150^2+4*'OddsRatio_working_3-way'!U150^3/27</f>
        <v>-1.7317843262059596E-2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0.14492961741182755</v>
      </c>
      <c r="Y150" s="11">
        <f>IF('OddsRatio_working_3-way'!W150&gt;=0,IF('OddsRatio_working_3-way'!V150+SQRT('OddsRatio_working_3-way'!W150)&gt;0,0,PI()),ACOS('OddsRatio_working_3-way'!V150/(2*'OddsRatio_working_3-way'!X150)))</f>
        <v>0.47125414565056345</v>
      </c>
      <c r="Z150" s="11">
        <f>'OddsRatio_working_3-way'!X150^(1/3)*COS('OddsRatio_working_3-way'!Y150/3)</f>
        <v>0.51880636153226989</v>
      </c>
      <c r="AA150" s="11">
        <f>'OddsRatio_working_3-way'!X150^(1/3)*COS(('OddsRatio_working_3-way'!Y150+2*PI())/3)</f>
        <v>-0.33056756969544548</v>
      </c>
      <c r="AB150" s="11">
        <f>'OddsRatio_working_3-way'!X150^(1/3)*COS(('OddsRatio_working_3-way'!Y150+4*PI())/3)</f>
        <v>-0.18823879183682454</v>
      </c>
      <c r="AC150" s="11">
        <f>'OddsRatio_working_3-way'!X150^(1/3)*SIN('OddsRatio_working_3-way'!Y150/3)</f>
        <v>8.2173558210105246E-2</v>
      </c>
      <c r="AD150" s="11">
        <f>'OddsRatio_working_3-way'!X150^(1/3)*SIN(('OddsRatio_working_3-way'!Y150+2*PI())/3)</f>
        <v>0.40821270962686684</v>
      </c>
      <c r="AE150" s="11">
        <f>'OddsRatio_working_3-way'!X150^(1/3)*SIN(('OddsRatio_working_3-way'!Y150+4*PI())/3)</f>
        <v>-0.49038626783697209</v>
      </c>
      <c r="AF150" s="11">
        <f>-'OddsRatio_working_3-way'!U150/(3*'OddsRatio_working_3-way'!X150^(1/3))*COS(('OddsRatio_working_3-way'!Y150)/3)</f>
        <v>0.51880636153226978</v>
      </c>
      <c r="AG150" s="11">
        <f>-'OddsRatio_working_3-way'!U150/(3*'OddsRatio_working_3-way'!X150^(1/3))*COS(('OddsRatio_working_3-way'!Y150+2*PI())/3)</f>
        <v>-0.33056756969544543</v>
      </c>
      <c r="AH150" s="11">
        <f>-'OddsRatio_working_3-way'!U150/(3*'OddsRatio_working_3-way'!X150^(1/3))*COS(('OddsRatio_working_3-way'!Y150+4*PI())/3)</f>
        <v>-0.18823879183682449</v>
      </c>
      <c r="AI150" s="11">
        <f>'OddsRatio_working_3-way'!U150/(3*'OddsRatio_working_3-way'!X150^(1/3))*SIN(('OddsRatio_working_3-way'!Y150)/3)</f>
        <v>-8.2173558210105233E-2</v>
      </c>
      <c r="AJ150" s="11">
        <f>'OddsRatio_working_3-way'!U150/(3*'OddsRatio_working_3-way'!X150^(1/3))*SIN(('OddsRatio_working_3-way'!Y150+2*PI())/3)</f>
        <v>-0.40821270962686673</v>
      </c>
      <c r="AK150" s="11">
        <f>'OddsRatio_working_3-way'!U150/(3*'OddsRatio_working_3-way'!X150^(1/3))*SIN(('OddsRatio_working_3-way'!Y150+4*PI())/3)</f>
        <v>0.49038626783697198</v>
      </c>
      <c r="AL150" s="11">
        <f>'OddsRatio_working_3-way'!Z150+'OddsRatio_working_3-way'!AF150</f>
        <v>1.0376127230645396</v>
      </c>
      <c r="AM150" s="11">
        <f>'OddsRatio_working_3-way'!AA150+'OddsRatio_working_3-way'!AG150</f>
        <v>-0.66113513939089086</v>
      </c>
      <c r="AN150" s="11">
        <f>'OddsRatio_working_3-way'!AB150+'OddsRatio_working_3-way'!AH150</f>
        <v>-0.37647758367364903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1.0376127230645396</v>
      </c>
      <c r="AS150" s="11">
        <f>IF(('OddsRatio_working_3-way'!X150=0),IF(Q150&gt;0,-Q150^(1/3),(-Q150)^(1/3)),'OddsRatio_working_3-way'!AM150-'OddsRatio_working_3-way'!R150/3)</f>
        <v>-0.66113513939089086</v>
      </c>
      <c r="AT150" s="11">
        <f>IF(('OddsRatio_working_3-way'!X150=0),IF(Q150&gt;0,-Q150^(1/3),(-Q150)^(1/3)),'OddsRatio_working_3-way'!AN150-'OddsRatio_working_3-way'!R150/3)</f>
        <v>-0.37647758367364903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4.62</v>
      </c>
      <c r="C151" s="4">
        <f>IF('True_Odds_Calculator_3-way'!C152="","",'True_Odds_Calculator_3-way'!C152)</f>
        <v>7.07</v>
      </c>
      <c r="D151" s="9">
        <f t="shared" si="39"/>
        <v>0.65842192073090011</v>
      </c>
      <c r="E151" s="9">
        <f t="shared" si="40"/>
        <v>0.20692616940988126</v>
      </c>
      <c r="F151" s="9">
        <f t="shared" si="41"/>
        <v>0.13465190985921868</v>
      </c>
      <c r="G151" s="9">
        <f t="shared" si="42"/>
        <v>1.0587407542317449</v>
      </c>
      <c r="H151" s="9">
        <f t="shared" si="43"/>
        <v>1.5187829695735546</v>
      </c>
      <c r="I151" s="9">
        <f t="shared" si="44"/>
        <v>4.8326415303189165</v>
      </c>
      <c r="J151" s="9">
        <f t="shared" si="45"/>
        <v>7.4265563781866915</v>
      </c>
      <c r="K151" s="11">
        <f t="shared" si="46"/>
        <v>0.67114093959731547</v>
      </c>
      <c r="L151" s="11">
        <f t="shared" si="47"/>
        <v>0.21645021645021645</v>
      </c>
      <c r="M151" s="11">
        <f t="shared" si="48"/>
        <v>0.14144271570014144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-0.22123084791700642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0.2091703486195764</v>
      </c>
      <c r="Q151" s="11">
        <f>2*'OddsRatio_working_3-way'!K151*'OddsRatio_working_3-way'!L151*'OddsRatio_working_3-way'!M151</f>
        <v>4.1094371045103419E-2</v>
      </c>
      <c r="R151" s="11">
        <f t="shared" si="49"/>
        <v>0</v>
      </c>
      <c r="S151" s="11">
        <f t="shared" si="50"/>
        <v>-0.94548454968651363</v>
      </c>
      <c r="T151" s="11">
        <f t="shared" si="51"/>
        <v>-0.18575334964371584</v>
      </c>
      <c r="U151" s="11">
        <f>'OddsRatio_working_3-way'!S151-'OddsRatio_working_3-way'!R151^2/3</f>
        <v>-0.94548454968651363</v>
      </c>
      <c r="V151" s="11">
        <f>'OddsRatio_working_3-way'!S151*'OddsRatio_working_3-way'!R151/3-2*'OddsRatio_working_3-way'!R151^3/27-'OddsRatio_working_3-way'!T151</f>
        <v>0.18575334964371584</v>
      </c>
      <c r="W151" s="11">
        <f>'OddsRatio_working_3-way'!V151^2+4*'OddsRatio_working_3-way'!U151^3/27</f>
        <v>-9.0711609494698475E-2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0.17692930537262547</v>
      </c>
      <c r="Y151" s="11">
        <f>IF('OddsRatio_working_3-way'!W151&gt;=0,IF('OddsRatio_working_3-way'!V151+SQRT('OddsRatio_working_3-way'!W151)&gt;0,0,PI()),ACOS('OddsRatio_working_3-way'!V151/(2*'OddsRatio_working_3-way'!X151)))</f>
        <v>1.0181556583434395</v>
      </c>
      <c r="Z151" s="11">
        <f>'OddsRatio_working_3-way'!X151^(1/3)*COS('OddsRatio_working_3-way'!Y151/3)</f>
        <v>0.52937037711587243</v>
      </c>
      <c r="AA151" s="11">
        <f>'OddsRatio_working_3-way'!X151^(1/3)*COS(('OddsRatio_working_3-way'!Y151+2*PI())/3)</f>
        <v>-0.42653817832265351</v>
      </c>
      <c r="AB151" s="11">
        <f>'OddsRatio_working_3-way'!X151^(1/3)*COS(('OddsRatio_working_3-way'!Y151+4*PI())/3)</f>
        <v>-0.1028321987932193</v>
      </c>
      <c r="AC151" s="11">
        <f>'OddsRatio_working_3-way'!X151^(1/3)*SIN('OddsRatio_working_3-way'!Y151/3)</f>
        <v>0.18689173441961057</v>
      </c>
      <c r="AD151" s="11">
        <f>'OddsRatio_working_3-way'!X151^(1/3)*SIN(('OddsRatio_working_3-way'!Y151+2*PI())/3)</f>
        <v>0.3650023273834887</v>
      </c>
      <c r="AE151" s="11">
        <f>'OddsRatio_working_3-way'!X151^(1/3)*SIN(('OddsRatio_working_3-way'!Y151+4*PI())/3)</f>
        <v>-0.55189406180309919</v>
      </c>
      <c r="AF151" s="11">
        <f>-'OddsRatio_working_3-way'!U151/(3*'OddsRatio_working_3-way'!X151^(1/3))*COS(('OddsRatio_working_3-way'!Y151)/3)</f>
        <v>0.52937037711587243</v>
      </c>
      <c r="AG151" s="11">
        <f>-'OddsRatio_working_3-way'!U151/(3*'OddsRatio_working_3-way'!X151^(1/3))*COS(('OddsRatio_working_3-way'!Y151+2*PI())/3)</f>
        <v>-0.42653817832265351</v>
      </c>
      <c r="AH151" s="11">
        <f>-'OddsRatio_working_3-way'!U151/(3*'OddsRatio_working_3-way'!X151^(1/3))*COS(('OddsRatio_working_3-way'!Y151+4*PI())/3)</f>
        <v>-0.1028321987932193</v>
      </c>
      <c r="AI151" s="11">
        <f>'OddsRatio_working_3-way'!U151/(3*'OddsRatio_working_3-way'!X151^(1/3))*SIN(('OddsRatio_working_3-way'!Y151)/3)</f>
        <v>-0.18689173441961057</v>
      </c>
      <c r="AJ151" s="11">
        <f>'OddsRatio_working_3-way'!U151/(3*'OddsRatio_working_3-way'!X151^(1/3))*SIN(('OddsRatio_working_3-way'!Y151+2*PI())/3)</f>
        <v>-0.3650023273834887</v>
      </c>
      <c r="AK151" s="11">
        <f>'OddsRatio_working_3-way'!U151/(3*'OddsRatio_working_3-way'!X151^(1/3))*SIN(('OddsRatio_working_3-way'!Y151+4*PI())/3)</f>
        <v>0.55189406180309919</v>
      </c>
      <c r="AL151" s="11">
        <f>'OddsRatio_working_3-way'!Z151+'OddsRatio_working_3-way'!AF151</f>
        <v>1.0587407542317449</v>
      </c>
      <c r="AM151" s="11">
        <f>'OddsRatio_working_3-way'!AA151+'OddsRatio_working_3-way'!AG151</f>
        <v>-0.85307635664530701</v>
      </c>
      <c r="AN151" s="11">
        <f>'OddsRatio_working_3-way'!AB151+'OddsRatio_working_3-way'!AH151</f>
        <v>-0.20566439758643859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1.0587407542317449</v>
      </c>
      <c r="AS151" s="11">
        <f>IF(('OddsRatio_working_3-way'!X151=0),IF(Q151&gt;0,-Q151^(1/3),(-Q151)^(1/3)),'OddsRatio_working_3-way'!AM151-'OddsRatio_working_3-way'!R151/3)</f>
        <v>-0.85307635664530701</v>
      </c>
      <c r="AT151" s="11">
        <f>IF(('OddsRatio_working_3-way'!X151=0),IF(Q151&gt;0,-Q151^(1/3),(-Q151)^(1/3)),'OddsRatio_working_3-way'!AN151-'OddsRatio_working_3-way'!R151/3)</f>
        <v>-0.20566439758643859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1.99</v>
      </c>
      <c r="B152" s="4">
        <f>IF('True_Odds_Calculator_3-way'!B153="","",'True_Odds_Calculator_3-way'!B153)</f>
        <v>3.51</v>
      </c>
      <c r="C152" s="4">
        <f>IF('True_Odds_Calculator_3-way'!C153="","",'True_Odds_Calculator_3-way'!C153)</f>
        <v>4.25</v>
      </c>
      <c r="D152" s="9">
        <f t="shared" si="39"/>
        <v>0.49350718574760877</v>
      </c>
      <c r="E152" s="9">
        <f t="shared" si="40"/>
        <v>0.27761844337804426</v>
      </c>
      <c r="F152" s="9">
        <f t="shared" si="41"/>
        <v>0.22887437087434687</v>
      </c>
      <c r="G152" s="9">
        <f t="shared" si="42"/>
        <v>1.0366797446124574</v>
      </c>
      <c r="H152" s="9">
        <f t="shared" si="43"/>
        <v>2.0263129471663328</v>
      </c>
      <c r="I152" s="9">
        <f t="shared" si="44"/>
        <v>3.602066158977268</v>
      </c>
      <c r="J152" s="9">
        <f t="shared" si="45"/>
        <v>4.3692091699904871</v>
      </c>
      <c r="K152" s="11">
        <f t="shared" si="46"/>
        <v>0.50251256281407031</v>
      </c>
      <c r="L152" s="11">
        <f t="shared" si="47"/>
        <v>0.28490028490028491</v>
      </c>
      <c r="M152" s="11">
        <f t="shared" si="48"/>
        <v>0.23529411764705882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-0.27204650704502908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0.2273812501421133</v>
      </c>
      <c r="Q152" s="11">
        <f>2*'OddsRatio_working_3-way'!K152*'OddsRatio_working_3-way'!L152*'OddsRatio_working_3-way'!M152</f>
        <v>6.7372222264329859E-2</v>
      </c>
      <c r="R152" s="11">
        <f t="shared" si="49"/>
        <v>0</v>
      </c>
      <c r="S152" s="11">
        <f t="shared" si="50"/>
        <v>-0.83581756888529801</v>
      </c>
      <c r="T152" s="11">
        <f t="shared" si="51"/>
        <v>-0.24764965004008826</v>
      </c>
      <c r="U152" s="11">
        <f>'OddsRatio_working_3-way'!S152-'OddsRatio_working_3-way'!R152^2/3</f>
        <v>-0.83581756888529801</v>
      </c>
      <c r="V152" s="11">
        <f>'OddsRatio_working_3-way'!S152*'OddsRatio_working_3-way'!R152/3-2*'OddsRatio_working_3-way'!R152^3/27-'OddsRatio_working_3-way'!T152</f>
        <v>0.24764965004008826</v>
      </c>
      <c r="W152" s="11">
        <f>'OddsRatio_working_3-way'!V152^2+4*'OddsRatio_working_3-way'!U152^3/27</f>
        <v>-2.5172560217826878E-2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0.14705688472730974</v>
      </c>
      <c r="Y152" s="11">
        <f>IF('OddsRatio_working_3-way'!W152&gt;=0,IF('OddsRatio_working_3-way'!V152+SQRT('OddsRatio_working_3-way'!W152)&gt;0,0,PI()),ACOS('OddsRatio_working_3-way'!V152/(2*'OddsRatio_working_3-way'!X152)))</f>
        <v>0.56977955998225083</v>
      </c>
      <c r="Z152" s="11">
        <f>'OddsRatio_working_3-way'!X152^(1/3)*COS('OddsRatio_working_3-way'!Y152/3)</f>
        <v>0.51833987230622869</v>
      </c>
      <c r="AA152" s="11">
        <f>'OddsRatio_working_3-way'!X152^(1/3)*COS(('OddsRatio_working_3-way'!Y152+2*PI())/3)</f>
        <v>-0.34546724088794634</v>
      </c>
      <c r="AB152" s="11">
        <f>'OddsRatio_working_3-way'!X152^(1/3)*COS(('OddsRatio_working_3-way'!Y152+4*PI())/3)</f>
        <v>-0.17287263141828246</v>
      </c>
      <c r="AC152" s="11">
        <f>'OddsRatio_working_3-way'!X152^(1/3)*SIN('OddsRatio_working_3-way'!Y152/3)</f>
        <v>9.9647544237988744E-2</v>
      </c>
      <c r="AD152" s="11">
        <f>'OddsRatio_working_3-way'!X152^(1/3)*SIN(('OddsRatio_working_3-way'!Y152+2*PI())/3)</f>
        <v>0.39907172509258165</v>
      </c>
      <c r="AE152" s="11">
        <f>'OddsRatio_working_3-way'!X152^(1/3)*SIN(('OddsRatio_working_3-way'!Y152+4*PI())/3)</f>
        <v>-0.49871926933057048</v>
      </c>
      <c r="AF152" s="11">
        <f>-'OddsRatio_working_3-way'!U152/(3*'OddsRatio_working_3-way'!X152^(1/3))*COS(('OddsRatio_working_3-way'!Y152)/3)</f>
        <v>0.51833987230622858</v>
      </c>
      <c r="AG152" s="11">
        <f>-'OddsRatio_working_3-way'!U152/(3*'OddsRatio_working_3-way'!X152^(1/3))*COS(('OddsRatio_working_3-way'!Y152+2*PI())/3)</f>
        <v>-0.34546724088794628</v>
      </c>
      <c r="AH152" s="11">
        <f>-'OddsRatio_working_3-way'!U152/(3*'OddsRatio_working_3-way'!X152^(1/3))*COS(('OddsRatio_working_3-way'!Y152+4*PI())/3)</f>
        <v>-0.17287263141828244</v>
      </c>
      <c r="AI152" s="11">
        <f>'OddsRatio_working_3-way'!U152/(3*'OddsRatio_working_3-way'!X152^(1/3))*SIN(('OddsRatio_working_3-way'!Y152)/3)</f>
        <v>-9.9647544237988717E-2</v>
      </c>
      <c r="AJ152" s="11">
        <f>'OddsRatio_working_3-way'!U152/(3*'OddsRatio_working_3-way'!X152^(1/3))*SIN(('OddsRatio_working_3-way'!Y152+2*PI())/3)</f>
        <v>-0.39907172509258154</v>
      </c>
      <c r="AK152" s="11">
        <f>'OddsRatio_working_3-way'!U152/(3*'OddsRatio_working_3-way'!X152^(1/3))*SIN(('OddsRatio_working_3-way'!Y152+4*PI())/3)</f>
        <v>0.49871926933057037</v>
      </c>
      <c r="AL152" s="11">
        <f>'OddsRatio_working_3-way'!Z152+'OddsRatio_working_3-way'!AF152</f>
        <v>1.0366797446124574</v>
      </c>
      <c r="AM152" s="11">
        <f>'OddsRatio_working_3-way'!AA152+'OddsRatio_working_3-way'!AG152</f>
        <v>-0.69093448177589267</v>
      </c>
      <c r="AN152" s="11">
        <f>'OddsRatio_working_3-way'!AB152+'OddsRatio_working_3-way'!AH152</f>
        <v>-0.34574526283656493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1.0366797446124574</v>
      </c>
      <c r="AS152" s="11">
        <f>IF(('OddsRatio_working_3-way'!X152=0),IF(Q152&gt;0,-Q152^(1/3),(-Q152)^(1/3)),'OddsRatio_working_3-way'!AM152-'OddsRatio_working_3-way'!R152/3)</f>
        <v>-0.69093448177589267</v>
      </c>
      <c r="AT152" s="11">
        <f>IF(('OddsRatio_working_3-way'!X152=0),IF(Q152&gt;0,-Q152^(1/3),(-Q152)^(1/3)),'OddsRatio_working_3-way'!AN152-'OddsRatio_working_3-way'!R152/3)</f>
        <v>-0.34574526283656493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3.46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2.39</v>
      </c>
      <c r="D153" s="9">
        <f t="shared" si="39"/>
        <v>0.28225879679931659</v>
      </c>
      <c r="E153" s="9">
        <f t="shared" si="40"/>
        <v>0.3073690402714726</v>
      </c>
      <c r="F153" s="9">
        <f t="shared" si="41"/>
        <v>0.41037216292921086</v>
      </c>
      <c r="G153" s="9">
        <f t="shared" si="42"/>
        <v>1.0336780290170635</v>
      </c>
      <c r="H153" s="9">
        <f t="shared" si="43"/>
        <v>3.5428479513819751</v>
      </c>
      <c r="I153" s="9">
        <f t="shared" si="44"/>
        <v>3.2534181032571992</v>
      </c>
      <c r="J153" s="9">
        <f t="shared" si="45"/>
        <v>2.4368124603337189</v>
      </c>
      <c r="K153" s="11">
        <f t="shared" si="46"/>
        <v>0.28901734104046245</v>
      </c>
      <c r="L153" s="11">
        <f t="shared" si="47"/>
        <v>0.31446540880503143</v>
      </c>
      <c r="M153" s="11">
        <f t="shared" si="48"/>
        <v>0.41841004184100417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-0.28346881044961869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0.22930640857793061</v>
      </c>
      <c r="Q153" s="11">
        <f>2*'OddsRatio_working_3-way'!K153*'OddsRatio_working_3-way'!L153*'OddsRatio_working_3-way'!M153</f>
        <v>7.6055193558185949E-2</v>
      </c>
      <c r="R153" s="11">
        <f t="shared" si="49"/>
        <v>0</v>
      </c>
      <c r="S153" s="11">
        <f t="shared" si="50"/>
        <v>-0.80892994264243956</v>
      </c>
      <c r="T153" s="11">
        <f t="shared" si="51"/>
        <v>-0.26830180518820551</v>
      </c>
      <c r="U153" s="11">
        <f>'OddsRatio_working_3-way'!S153-'OddsRatio_working_3-way'!R153^2/3</f>
        <v>-0.80892994264243956</v>
      </c>
      <c r="V153" s="11">
        <f>'OddsRatio_working_3-way'!S153*'OddsRatio_working_3-way'!R153/3-2*'OddsRatio_working_3-way'!R153^3/27-'OddsRatio_working_3-way'!T153</f>
        <v>0.26830180518820551</v>
      </c>
      <c r="W153" s="11">
        <f>'OddsRatio_working_3-way'!V153^2+4*'OddsRatio_working_3-way'!U153^3/27</f>
        <v>-6.4345246339579942E-3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0.14001819819331324</v>
      </c>
      <c r="Y153" s="11">
        <f>IF('OddsRatio_working_3-way'!W153&gt;=0,IF('OddsRatio_working_3-way'!V153+SQRT('OddsRatio_working_3-way'!W153)&gt;0,0,PI()),ACOS('OddsRatio_working_3-way'!V153/(2*'OddsRatio_working_3-way'!X153)))</f>
        <v>0.29051601371246671</v>
      </c>
      <c r="Z153" s="11">
        <f>'OddsRatio_working_3-way'!X153^(1/3)*COS('OddsRatio_working_3-way'!Y153/3)</f>
        <v>0.51683901450853165</v>
      </c>
      <c r="AA153" s="11">
        <f>'OddsRatio_working_3-way'!X153^(1/3)*COS(('OddsRatio_working_3-way'!Y153+2*PI())/3)</f>
        <v>-0.30190008305538901</v>
      </c>
      <c r="AB153" s="11">
        <f>'OddsRatio_working_3-way'!X153^(1/3)*COS(('OddsRatio_working_3-way'!Y153+4*PI())/3)</f>
        <v>-0.21493893145314297</v>
      </c>
      <c r="AC153" s="11">
        <f>'OddsRatio_working_3-way'!X153^(1/3)*SIN('OddsRatio_working_3-way'!Y153/3)</f>
        <v>5.0207044286596801E-2</v>
      </c>
      <c r="AD153" s="11">
        <f>'OddsRatio_working_3-way'!X153^(1/3)*SIN(('OddsRatio_working_3-way'!Y153+2*PI())/3)</f>
        <v>0.42249219408800409</v>
      </c>
      <c r="AE153" s="11">
        <f>'OddsRatio_working_3-way'!X153^(1/3)*SIN(('OddsRatio_working_3-way'!Y153+4*PI())/3)</f>
        <v>-0.47269923837460071</v>
      </c>
      <c r="AF153" s="11">
        <f>-'OddsRatio_working_3-way'!U153/(3*'OddsRatio_working_3-way'!X153^(1/3))*COS(('OddsRatio_working_3-way'!Y153)/3)</f>
        <v>0.51683901450853176</v>
      </c>
      <c r="AG153" s="11">
        <f>-'OddsRatio_working_3-way'!U153/(3*'OddsRatio_working_3-way'!X153^(1/3))*COS(('OddsRatio_working_3-way'!Y153+2*PI())/3)</f>
        <v>-0.30190008305538907</v>
      </c>
      <c r="AH153" s="11">
        <f>-'OddsRatio_working_3-way'!U153/(3*'OddsRatio_working_3-way'!X153^(1/3))*COS(('OddsRatio_working_3-way'!Y153+4*PI())/3)</f>
        <v>-0.21493893145314302</v>
      </c>
      <c r="AI153" s="11">
        <f>'OddsRatio_working_3-way'!U153/(3*'OddsRatio_working_3-way'!X153^(1/3))*SIN(('OddsRatio_working_3-way'!Y153)/3)</f>
        <v>-5.0207044286596815E-2</v>
      </c>
      <c r="AJ153" s="11">
        <f>'OddsRatio_working_3-way'!U153/(3*'OddsRatio_working_3-way'!X153^(1/3))*SIN(('OddsRatio_working_3-way'!Y153+2*PI())/3)</f>
        <v>-0.4224921940880042</v>
      </c>
      <c r="AK153" s="11">
        <f>'OddsRatio_working_3-way'!U153/(3*'OddsRatio_working_3-way'!X153^(1/3))*SIN(('OddsRatio_working_3-way'!Y153+4*PI())/3)</f>
        <v>0.47269923837460082</v>
      </c>
      <c r="AL153" s="11">
        <f>'OddsRatio_working_3-way'!Z153+'OddsRatio_working_3-way'!AF153</f>
        <v>1.0336780290170635</v>
      </c>
      <c r="AM153" s="11">
        <f>'OddsRatio_working_3-way'!AA153+'OddsRatio_working_3-way'!AG153</f>
        <v>-0.60380016611077814</v>
      </c>
      <c r="AN153" s="11">
        <f>'OddsRatio_working_3-way'!AB153+'OddsRatio_working_3-way'!AH153</f>
        <v>-0.42987786290628599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1.0336780290170635</v>
      </c>
      <c r="AS153" s="11">
        <f>IF(('OddsRatio_working_3-way'!X153=0),IF(Q153&gt;0,-Q153^(1/3),(-Q153)^(1/3)),'OddsRatio_working_3-way'!AM153-'OddsRatio_working_3-way'!R153/3)</f>
        <v>-0.60380016611077814</v>
      </c>
      <c r="AT153" s="11">
        <f>IF(('OddsRatio_working_3-way'!X153=0),IF(Q153&gt;0,-Q153^(1/3),(-Q153)^(1/3)),'OddsRatio_working_3-way'!AN153-'OddsRatio_working_3-way'!R153/3)</f>
        <v>-0.42987786290628599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2.68</v>
      </c>
      <c r="B154" s="4">
        <f>IF('True_Odds_Calculator_3-way'!B155="","",'True_Odds_Calculator_3-way'!B155)</f>
        <v>3.26</v>
      </c>
      <c r="C154" s="4">
        <f>IF('True_Odds_Calculator_3-way'!C155="","",'True_Odds_Calculator_3-way'!C155)</f>
        <v>2.92</v>
      </c>
      <c r="D154" s="9">
        <f t="shared" si="39"/>
        <v>0.36534430705611021</v>
      </c>
      <c r="E154" s="9">
        <f t="shared" si="40"/>
        <v>0.29968182480254274</v>
      </c>
      <c r="F154" s="9">
        <f t="shared" si="41"/>
        <v>0.33497386814134711</v>
      </c>
      <c r="G154" s="9">
        <f t="shared" si="42"/>
        <v>1.0340143215695863</v>
      </c>
      <c r="H154" s="9">
        <f t="shared" si="43"/>
        <v>2.737144060236905</v>
      </c>
      <c r="I154" s="9">
        <f t="shared" si="44"/>
        <v>3.3368723667472651</v>
      </c>
      <c r="J154" s="9">
        <f t="shared" si="45"/>
        <v>2.9853074974136056</v>
      </c>
      <c r="K154" s="11">
        <f t="shared" si="46"/>
        <v>0.37313432835820892</v>
      </c>
      <c r="L154" s="11">
        <f t="shared" si="47"/>
        <v>0.30674846625766872</v>
      </c>
      <c r="M154" s="11">
        <f t="shared" si="48"/>
        <v>0.34246575342465752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-0.28574833204345529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0.22970072739086311</v>
      </c>
      <c r="Q154" s="11">
        <f>2*'OddsRatio_working_3-way'!K154*'OddsRatio_working_3-way'!L154*'OddsRatio_working_3-way'!M154</f>
        <v>7.8396152693127344E-2</v>
      </c>
      <c r="R154" s="11">
        <f t="shared" si="49"/>
        <v>0</v>
      </c>
      <c r="S154" s="11">
        <f t="shared" si="50"/>
        <v>-0.80385675656693345</v>
      </c>
      <c r="T154" s="11">
        <f t="shared" si="51"/>
        <v>-0.2743538418317179</v>
      </c>
      <c r="U154" s="11">
        <f>'OddsRatio_working_3-way'!S154-'OddsRatio_working_3-way'!R154^2/3</f>
        <v>-0.80385675656693345</v>
      </c>
      <c r="V154" s="11">
        <f>'OddsRatio_working_3-way'!S154*'OddsRatio_working_3-way'!R154/3-2*'OddsRatio_working_3-way'!R154^3/27-'OddsRatio_working_3-way'!T154</f>
        <v>0.2743538418317179</v>
      </c>
      <c r="W154" s="11">
        <f>'OddsRatio_working_3-way'!V154^2+4*'OddsRatio_working_3-way'!U154^3/27</f>
        <v>-1.6841515384037054E-3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0.13870308401963075</v>
      </c>
      <c r="Y154" s="11">
        <f>IF('OddsRatio_working_3-way'!W154&gt;=0,IF('OddsRatio_working_3-way'!V154+SQRT('OddsRatio_working_3-way'!W154)&gt;0,0,PI()),ACOS('OddsRatio_working_3-way'!V154/(2*'OddsRatio_working_3-way'!X154)))</f>
        <v>0.14848118844982672</v>
      </c>
      <c r="Z154" s="11">
        <f>'OddsRatio_working_3-way'!X154^(1/3)*COS('OddsRatio_working_3-way'!Y154/3)</f>
        <v>0.51700716078479314</v>
      </c>
      <c r="AA154" s="11">
        <f>'OddsRatio_working_3-way'!X154^(1/3)*COS(('OddsRatio_working_3-way'!Y154+2*PI())/3)</f>
        <v>-0.28068208157414132</v>
      </c>
      <c r="AB154" s="11">
        <f>'OddsRatio_working_3-way'!X154^(1/3)*COS(('OddsRatio_working_3-way'!Y154+4*PI())/3)</f>
        <v>-0.23632507921065193</v>
      </c>
      <c r="AC154" s="11">
        <f>'OddsRatio_working_3-way'!X154^(1/3)*SIN('OddsRatio_working_3-way'!Y154/3)</f>
        <v>2.5609527255005631E-2</v>
      </c>
      <c r="AD154" s="11">
        <f>'OddsRatio_working_3-way'!X154^(1/3)*SIN(('OddsRatio_working_3-way'!Y154+2*PI())/3)</f>
        <v>0.4349365715505939</v>
      </c>
      <c r="AE154" s="11">
        <f>'OddsRatio_working_3-way'!X154^(1/3)*SIN(('OddsRatio_working_3-way'!Y154+4*PI())/3)</f>
        <v>-0.46054609880559932</v>
      </c>
      <c r="AF154" s="11">
        <f>-'OddsRatio_working_3-way'!U154/(3*'OddsRatio_working_3-way'!X154^(1/3))*COS(('OddsRatio_working_3-way'!Y154)/3)</f>
        <v>0.51700716078479314</v>
      </c>
      <c r="AG154" s="11">
        <f>-'OddsRatio_working_3-way'!U154/(3*'OddsRatio_working_3-way'!X154^(1/3))*COS(('OddsRatio_working_3-way'!Y154+2*PI())/3)</f>
        <v>-0.28068208157414132</v>
      </c>
      <c r="AH154" s="11">
        <f>-'OddsRatio_working_3-way'!U154/(3*'OddsRatio_working_3-way'!X154^(1/3))*COS(('OddsRatio_working_3-way'!Y154+4*PI())/3)</f>
        <v>-0.23632507921065193</v>
      </c>
      <c r="AI154" s="11">
        <f>'OddsRatio_working_3-way'!U154/(3*'OddsRatio_working_3-way'!X154^(1/3))*SIN(('OddsRatio_working_3-way'!Y154)/3)</f>
        <v>-2.5609527255005631E-2</v>
      </c>
      <c r="AJ154" s="11">
        <f>'OddsRatio_working_3-way'!U154/(3*'OddsRatio_working_3-way'!X154^(1/3))*SIN(('OddsRatio_working_3-way'!Y154+2*PI())/3)</f>
        <v>-0.4349365715505939</v>
      </c>
      <c r="AK154" s="11">
        <f>'OddsRatio_working_3-way'!U154/(3*'OddsRatio_working_3-way'!X154^(1/3))*SIN(('OddsRatio_working_3-way'!Y154+4*PI())/3)</f>
        <v>0.46054609880559932</v>
      </c>
      <c r="AL154" s="11">
        <f>'OddsRatio_working_3-way'!Z154+'OddsRatio_working_3-way'!AF154</f>
        <v>1.0340143215695863</v>
      </c>
      <c r="AM154" s="11">
        <f>'OddsRatio_working_3-way'!AA154+'OddsRatio_working_3-way'!AG154</f>
        <v>-0.56136416314828264</v>
      </c>
      <c r="AN154" s="11">
        <f>'OddsRatio_working_3-way'!AB154+'OddsRatio_working_3-way'!AH154</f>
        <v>-0.47265015842130387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1.0340143215695863</v>
      </c>
      <c r="AS154" s="11">
        <f>IF(('OddsRatio_working_3-way'!X154=0),IF(Q154&gt;0,-Q154^(1/3),(-Q154)^(1/3)),'OddsRatio_working_3-way'!AM154-'OddsRatio_working_3-way'!R154/3)</f>
        <v>-0.56136416314828264</v>
      </c>
      <c r="AT154" s="11">
        <f>IF(('OddsRatio_working_3-way'!X154=0),IF(Q154&gt;0,-Q154^(1/3),(-Q154)^(1/3)),'OddsRatio_working_3-way'!AN154-'OddsRatio_working_3-way'!R154/3)</f>
        <v>-0.47265015842130387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1.35</v>
      </c>
      <c r="B155" s="4">
        <f>IF('True_Odds_Calculator_3-way'!B156="","",'True_Odds_Calculator_3-way'!B156)</f>
        <v>5.38</v>
      </c>
      <c r="C155" s="4">
        <f>IF('True_Odds_Calculator_3-way'!C156="","",'True_Odds_Calculator_3-way'!C156)</f>
        <v>9.83</v>
      </c>
      <c r="D155" s="9">
        <f t="shared" si="39"/>
        <v>0.72795197447596749</v>
      </c>
      <c r="E155" s="9">
        <f t="shared" si="40"/>
        <v>0.17615554117042351</v>
      </c>
      <c r="F155" s="9">
        <f t="shared" si="41"/>
        <v>9.5892484353609198E-2</v>
      </c>
      <c r="G155" s="9">
        <f t="shared" si="42"/>
        <v>1.0677628472473746</v>
      </c>
      <c r="H155" s="9">
        <f t="shared" si="43"/>
        <v>1.3737169965365812</v>
      </c>
      <c r="I155" s="9">
        <f t="shared" si="44"/>
        <v>5.676801270943499</v>
      </c>
      <c r="J155" s="9">
        <f t="shared" si="45"/>
        <v>10.428345941194317</v>
      </c>
      <c r="K155" s="11">
        <f t="shared" si="46"/>
        <v>0.7407407407407407</v>
      </c>
      <c r="L155" s="11">
        <f t="shared" si="47"/>
        <v>0.18587360594795541</v>
      </c>
      <c r="M155" s="11">
        <f t="shared" si="48"/>
        <v>0.10172939979654121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-0.18959780119949099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0.18992849528309219</v>
      </c>
      <c r="Q155" s="11">
        <f>2*'OddsRatio_working_3-way'!K155*'OddsRatio_working_3-way'!L155*'OddsRatio_working_3-way'!M155</f>
        <v>2.8013052401636023E-2</v>
      </c>
      <c r="R155" s="11">
        <f t="shared" si="49"/>
        <v>0</v>
      </c>
      <c r="S155" s="11">
        <f t="shared" si="50"/>
        <v>-1.0017441873350275</v>
      </c>
      <c r="T155" s="11">
        <f t="shared" si="51"/>
        <v>-0.14774988013790968</v>
      </c>
      <c r="U155" s="11">
        <f>'OddsRatio_working_3-way'!S155-'OddsRatio_working_3-way'!R155^2/3</f>
        <v>-1.0017441873350275</v>
      </c>
      <c r="V155" s="11">
        <f>'OddsRatio_working_3-way'!S155*'OddsRatio_working_3-way'!R155/3-2*'OddsRatio_working_3-way'!R155^3/27-'OddsRatio_working_3-way'!T155</f>
        <v>0.14774988013790968</v>
      </c>
      <c r="W155" s="11">
        <f>'OddsRatio_working_3-way'!V155^2+4*'OddsRatio_working_3-way'!U155^3/27</f>
        <v>-0.12709466830880514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0.19295381273090448</v>
      </c>
      <c r="Y155" s="11">
        <f>IF('OddsRatio_working_3-way'!W155&gt;=0,IF('OddsRatio_working_3-way'!V155+SQRT('OddsRatio_working_3-way'!W155)&gt;0,0,PI()),ACOS('OddsRatio_working_3-way'!V155/(2*'OddsRatio_working_3-way'!X155)))</f>
        <v>1.1779025130094853</v>
      </c>
      <c r="Z155" s="11">
        <f>'OddsRatio_working_3-way'!X155^(1/3)*COS('OddsRatio_working_3-way'!Y155/3)</f>
        <v>0.53388142362368729</v>
      </c>
      <c r="AA155" s="11">
        <f>'OddsRatio_working_3-way'!X155^(1/3)*COS(('OddsRatio_working_3-way'!Y155+2*PI())/3)</f>
        <v>-0.45841921182141537</v>
      </c>
      <c r="AB155" s="11">
        <f>'OddsRatio_working_3-way'!X155^(1/3)*COS(('OddsRatio_working_3-way'!Y155+4*PI())/3)</f>
        <v>-7.5462211802272056E-2</v>
      </c>
      <c r="AC155" s="11">
        <f>'OddsRatio_working_3-way'!X155^(1/3)*SIN('OddsRatio_working_3-way'!Y155/3)</f>
        <v>0.22110032704910401</v>
      </c>
      <c r="AD155" s="11">
        <f>'OddsRatio_working_3-way'!X155^(1/3)*SIN(('OddsRatio_working_3-way'!Y155+2*PI())/3)</f>
        <v>0.35180471194216273</v>
      </c>
      <c r="AE155" s="11">
        <f>'OddsRatio_working_3-way'!X155^(1/3)*SIN(('OddsRatio_working_3-way'!Y155+4*PI())/3)</f>
        <v>-0.57290503899126666</v>
      </c>
      <c r="AF155" s="11">
        <f>-'OddsRatio_working_3-way'!U155/(3*'OddsRatio_working_3-way'!X155^(1/3))*COS(('OddsRatio_working_3-way'!Y155)/3)</f>
        <v>0.5338814236236874</v>
      </c>
      <c r="AG155" s="11">
        <f>-'OddsRatio_working_3-way'!U155/(3*'OddsRatio_working_3-way'!X155^(1/3))*COS(('OddsRatio_working_3-way'!Y155+2*PI())/3)</f>
        <v>-0.45841921182141543</v>
      </c>
      <c r="AH155" s="11">
        <f>-'OddsRatio_working_3-way'!U155/(3*'OddsRatio_working_3-way'!X155^(1/3))*COS(('OddsRatio_working_3-way'!Y155+4*PI())/3)</f>
        <v>-7.5462211802272069E-2</v>
      </c>
      <c r="AI155" s="11">
        <f>'OddsRatio_working_3-way'!U155/(3*'OddsRatio_working_3-way'!X155^(1/3))*SIN(('OddsRatio_working_3-way'!Y155)/3)</f>
        <v>-0.22110032704910404</v>
      </c>
      <c r="AJ155" s="11">
        <f>'OddsRatio_working_3-way'!U155/(3*'OddsRatio_working_3-way'!X155^(1/3))*SIN(('OddsRatio_working_3-way'!Y155+2*PI())/3)</f>
        <v>-0.35180471194216278</v>
      </c>
      <c r="AK155" s="11">
        <f>'OddsRatio_working_3-way'!U155/(3*'OddsRatio_working_3-way'!X155^(1/3))*SIN(('OddsRatio_working_3-way'!Y155+4*PI())/3)</f>
        <v>0.57290503899126677</v>
      </c>
      <c r="AL155" s="11">
        <f>'OddsRatio_working_3-way'!Z155+'OddsRatio_working_3-way'!AF155</f>
        <v>1.0677628472473746</v>
      </c>
      <c r="AM155" s="11">
        <f>'OddsRatio_working_3-way'!AA155+'OddsRatio_working_3-way'!AG155</f>
        <v>-0.91683842364283086</v>
      </c>
      <c r="AN155" s="11">
        <f>'OddsRatio_working_3-way'!AB155+'OddsRatio_working_3-way'!AH155</f>
        <v>-0.15092442360454411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1.0677628472473746</v>
      </c>
      <c r="AS155" s="11">
        <f>IF(('OddsRatio_working_3-way'!X155=0),IF(Q155&gt;0,-Q155^(1/3),(-Q155)^(1/3)),'OddsRatio_working_3-way'!AM155-'OddsRatio_working_3-way'!R155/3)</f>
        <v>-0.91683842364283086</v>
      </c>
      <c r="AT155" s="11">
        <f>IF(('OddsRatio_working_3-way'!X155=0),IF(Q155&gt;0,-Q155^(1/3),(-Q155)^(1/3)),'OddsRatio_working_3-way'!AN155-'OddsRatio_working_3-way'!R155/3)</f>
        <v>-0.15092442360454411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2.38</v>
      </c>
      <c r="B156" s="4">
        <f>IF('True_Odds_Calculator_3-way'!B157="","",'True_Odds_Calculator_3-way'!B157)</f>
        <v>3.45</v>
      </c>
      <c r="C156" s="4">
        <f>IF('True_Odds_Calculator_3-way'!C157="","",'True_Odds_Calculator_3-way'!C157)</f>
        <v>3.21</v>
      </c>
      <c r="D156" s="9">
        <f t="shared" si="39"/>
        <v>0.4122412754307781</v>
      </c>
      <c r="E156" s="9">
        <f t="shared" si="40"/>
        <v>0.28318604229490085</v>
      </c>
      <c r="F156" s="9">
        <f t="shared" si="41"/>
        <v>0.30457268227432094</v>
      </c>
      <c r="G156" s="9">
        <f t="shared" si="42"/>
        <v>1.0331622392929862</v>
      </c>
      <c r="H156" s="9">
        <f t="shared" si="43"/>
        <v>2.4257638902243208</v>
      </c>
      <c r="I156" s="9">
        <f t="shared" si="44"/>
        <v>3.5312474862678158</v>
      </c>
      <c r="J156" s="9">
        <f t="shared" si="45"/>
        <v>3.2832885488374997</v>
      </c>
      <c r="K156" s="11">
        <f t="shared" si="46"/>
        <v>0.42016806722689076</v>
      </c>
      <c r="L156" s="11">
        <f t="shared" si="47"/>
        <v>0.28985507246376813</v>
      </c>
      <c r="M156" s="11">
        <f t="shared" si="48"/>
        <v>0.3115264797507788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-0.28348909657320864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0.22915843839906269</v>
      </c>
      <c r="Q156" s="11">
        <f>2*'OddsRatio_working_3-way'!K156*'OddsRatio_working_3-way'!L156*'OddsRatio_working_3-way'!M156</f>
        <v>7.5880277615583691E-2</v>
      </c>
      <c r="R156" s="11">
        <f t="shared" si="49"/>
        <v>0</v>
      </c>
      <c r="S156" s="11">
        <f t="shared" si="50"/>
        <v>-0.80835009589119944</v>
      </c>
      <c r="T156" s="11">
        <f t="shared" si="51"/>
        <v>-0.26766559466596013</v>
      </c>
      <c r="U156" s="11">
        <f>'OddsRatio_working_3-way'!S156-'OddsRatio_working_3-way'!R156^2/3</f>
        <v>-0.80835009589119944</v>
      </c>
      <c r="V156" s="11">
        <f>'OddsRatio_working_3-way'!S156*'OddsRatio_working_3-way'!R156/3-2*'OddsRatio_working_3-way'!R156^3/27-'OddsRatio_working_3-way'!T156</f>
        <v>0.26766559466596013</v>
      </c>
      <c r="W156" s="11">
        <f>'OddsRatio_working_3-way'!V156^2+4*'OddsRatio_working_3-way'!U156^3/27</f>
        <v>-6.6069967146922814E-3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0.13986767611082837</v>
      </c>
      <c r="Y156" s="11">
        <f>IF('OddsRatio_working_3-way'!W156&gt;=0,IF('OddsRatio_working_3-way'!V156+SQRT('OddsRatio_working_3-way'!W156)&gt;0,0,PI()),ACOS('OddsRatio_working_3-way'!V156/(2*'OddsRatio_working_3-way'!X156)))</f>
        <v>0.29482522528185795</v>
      </c>
      <c r="Z156" s="11">
        <f>'OddsRatio_working_3-way'!X156^(1/3)*COS('OddsRatio_working_3-way'!Y156/3)</f>
        <v>0.516581119646493</v>
      </c>
      <c r="AA156" s="11">
        <f>'OddsRatio_working_3-way'!X156^(1/3)*COS(('OddsRatio_working_3-way'!Y156+2*PI())/3)</f>
        <v>-0.30239820192052497</v>
      </c>
      <c r="AB156" s="11">
        <f>'OddsRatio_working_3-way'!X156^(1/3)*COS(('OddsRatio_working_3-way'!Y156+4*PI())/3)</f>
        <v>-0.21418291772596793</v>
      </c>
      <c r="AC156" s="11">
        <f>'OddsRatio_working_3-way'!X156^(1/3)*SIN('OddsRatio_working_3-way'!Y156/3)</f>
        <v>5.0931118076366771E-2</v>
      </c>
      <c r="AD156" s="11">
        <f>'OddsRatio_working_3-way'!X156^(1/3)*SIN(('OddsRatio_working_3-way'!Y156+2*PI())/3)</f>
        <v>0.42190681369108812</v>
      </c>
      <c r="AE156" s="11">
        <f>'OddsRatio_working_3-way'!X156^(1/3)*SIN(('OddsRatio_working_3-way'!Y156+4*PI())/3)</f>
        <v>-0.47283793176745492</v>
      </c>
      <c r="AF156" s="11">
        <f>-'OddsRatio_working_3-way'!U156/(3*'OddsRatio_working_3-way'!X156^(1/3))*COS(('OddsRatio_working_3-way'!Y156)/3)</f>
        <v>0.51658111964649311</v>
      </c>
      <c r="AG156" s="11">
        <f>-'OddsRatio_working_3-way'!U156/(3*'OddsRatio_working_3-way'!X156^(1/3))*COS(('OddsRatio_working_3-way'!Y156+2*PI())/3)</f>
        <v>-0.30239820192052502</v>
      </c>
      <c r="AH156" s="11">
        <f>-'OddsRatio_working_3-way'!U156/(3*'OddsRatio_working_3-way'!X156^(1/3))*COS(('OddsRatio_working_3-way'!Y156+4*PI())/3)</f>
        <v>-0.21418291772596795</v>
      </c>
      <c r="AI156" s="11">
        <f>'OddsRatio_working_3-way'!U156/(3*'OddsRatio_working_3-way'!X156^(1/3))*SIN(('OddsRatio_working_3-way'!Y156)/3)</f>
        <v>-5.0931118076366778E-2</v>
      </c>
      <c r="AJ156" s="11">
        <f>'OddsRatio_working_3-way'!U156/(3*'OddsRatio_working_3-way'!X156^(1/3))*SIN(('OddsRatio_working_3-way'!Y156+2*PI())/3)</f>
        <v>-0.42190681369108823</v>
      </c>
      <c r="AK156" s="11">
        <f>'OddsRatio_working_3-way'!U156/(3*'OddsRatio_working_3-way'!X156^(1/3))*SIN(('OddsRatio_working_3-way'!Y156+4*PI())/3)</f>
        <v>0.47283793176745503</v>
      </c>
      <c r="AL156" s="11">
        <f>'OddsRatio_working_3-way'!Z156+'OddsRatio_working_3-way'!AF156</f>
        <v>1.0331622392929862</v>
      </c>
      <c r="AM156" s="11">
        <f>'OddsRatio_working_3-way'!AA156+'OddsRatio_working_3-way'!AG156</f>
        <v>-0.60479640384105005</v>
      </c>
      <c r="AN156" s="11">
        <f>'OddsRatio_working_3-way'!AB156+'OddsRatio_working_3-way'!AH156</f>
        <v>-0.42836583545193585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1.0331622392929862</v>
      </c>
      <c r="AS156" s="11">
        <f>IF(('OddsRatio_working_3-way'!X156=0),IF(Q156&gt;0,-Q156^(1/3),(-Q156)^(1/3)),'OddsRatio_working_3-way'!AM156-'OddsRatio_working_3-way'!R156/3)</f>
        <v>-0.60479640384105005</v>
      </c>
      <c r="AT156" s="11">
        <f>IF(('OddsRatio_working_3-way'!X156=0),IF(Q156&gt;0,-Q156^(1/3),(-Q156)^(1/3)),'OddsRatio_working_3-way'!AN156-'OddsRatio_working_3-way'!R156/3)</f>
        <v>-0.42836583545193585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2.5299999999999998</v>
      </c>
      <c r="B157" s="4">
        <f>IF('True_Odds_Calculator_3-way'!B158="","",'True_Odds_Calculator_3-way'!B158)</f>
        <v>3.53</v>
      </c>
      <c r="C157" s="4">
        <f>IF('True_Odds_Calculator_3-way'!C158="","",'True_Odds_Calculator_3-way'!C158)</f>
        <v>2.91</v>
      </c>
      <c r="D157" s="9">
        <f t="shared" si="39"/>
        <v>0.38730011966638567</v>
      </c>
      <c r="E157" s="9">
        <f t="shared" si="40"/>
        <v>0.27655258140832484</v>
      </c>
      <c r="F157" s="9">
        <f t="shared" si="41"/>
        <v>0.33614729892528938</v>
      </c>
      <c r="G157" s="9">
        <f t="shared" si="42"/>
        <v>1.0339718936092592</v>
      </c>
      <c r="H157" s="9">
        <f t="shared" si="43"/>
        <v>2.5819769972221658</v>
      </c>
      <c r="I157" s="9">
        <f t="shared" si="44"/>
        <v>3.6159488908314268</v>
      </c>
      <c r="J157" s="9">
        <f t="shared" si="45"/>
        <v>2.9748863167936852</v>
      </c>
      <c r="K157" s="11">
        <f t="shared" si="46"/>
        <v>0.39525691699604748</v>
      </c>
      <c r="L157" s="11">
        <f t="shared" si="47"/>
        <v>0.28328611898016998</v>
      </c>
      <c r="M157" s="11">
        <f t="shared" si="48"/>
        <v>0.3436426116838488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-0.28448351391606552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0.22971328665113006</v>
      </c>
      <c r="Q157" s="11">
        <f>2*'OddsRatio_working_3-way'!K157*'OddsRatio_working_3-way'!L157*'OddsRatio_working_3-way'!M157</f>
        <v>7.6955874925001708E-2</v>
      </c>
      <c r="R157" s="11">
        <f t="shared" si="49"/>
        <v>0</v>
      </c>
      <c r="S157" s="11">
        <f t="shared" si="50"/>
        <v>-0.80747486379440969</v>
      </c>
      <c r="T157" s="11">
        <f t="shared" si="51"/>
        <v>-0.27051084214218085</v>
      </c>
      <c r="U157" s="11">
        <f>'OddsRatio_working_3-way'!S157-'OddsRatio_working_3-way'!R157^2/3</f>
        <v>-0.80747486379440969</v>
      </c>
      <c r="V157" s="11">
        <f>'OddsRatio_working_3-way'!S157*'OddsRatio_working_3-way'!R157/3-2*'OddsRatio_working_3-way'!R157^3/27-'OddsRatio_working_3-way'!T157</f>
        <v>0.27051084214218085</v>
      </c>
      <c r="W157" s="11">
        <f>'OddsRatio_working_3-way'!V157^2+4*'OddsRatio_working_3-way'!U157^3/27</f>
        <v>-4.8218476532644328E-3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0.13964057734925789</v>
      </c>
      <c r="Y157" s="11">
        <f>IF('OddsRatio_working_3-way'!W157&gt;=0,IF('OddsRatio_working_3-way'!V157+SQRT('OddsRatio_working_3-way'!W157)&gt;0,0,PI()),ACOS('OddsRatio_working_3-way'!V157/(2*'OddsRatio_working_3-way'!X157)))</f>
        <v>0.25127242815933637</v>
      </c>
      <c r="Z157" s="11">
        <f>'OddsRatio_working_3-way'!X157^(1/3)*COS('OddsRatio_working_3-way'!Y157/3)</f>
        <v>0.5169859468046295</v>
      </c>
      <c r="AA157" s="11">
        <f>'OddsRatio_working_3-way'!X157^(1/3)*COS(('OddsRatio_working_3-way'!Y157+2*PI())/3)</f>
        <v>-0.29608105733183948</v>
      </c>
      <c r="AB157" s="11">
        <f>'OddsRatio_working_3-way'!X157^(1/3)*COS(('OddsRatio_working_3-way'!Y157+4*PI())/3)</f>
        <v>-0.2209048894727903</v>
      </c>
      <c r="AC157" s="11">
        <f>'OddsRatio_working_3-way'!X157^(1/3)*SIN('OddsRatio_working_3-way'!Y157/3)</f>
        <v>4.3402980750066725E-2</v>
      </c>
      <c r="AD157" s="11">
        <f>'OddsRatio_working_3-way'!X157^(1/3)*SIN(('OddsRatio_working_3-way'!Y157+2*PI())/3)</f>
        <v>0.42602147295732617</v>
      </c>
      <c r="AE157" s="11">
        <f>'OddsRatio_working_3-way'!X157^(1/3)*SIN(('OddsRatio_working_3-way'!Y157+4*PI())/3)</f>
        <v>-0.46942445370739277</v>
      </c>
      <c r="AF157" s="11">
        <f>-'OddsRatio_working_3-way'!U157/(3*'OddsRatio_working_3-way'!X157^(1/3))*COS(('OddsRatio_working_3-way'!Y157)/3)</f>
        <v>0.51698594680462961</v>
      </c>
      <c r="AG157" s="11">
        <f>-'OddsRatio_working_3-way'!U157/(3*'OddsRatio_working_3-way'!X157^(1/3))*COS(('OddsRatio_working_3-way'!Y157+2*PI())/3)</f>
        <v>-0.29608105733183954</v>
      </c>
      <c r="AH157" s="11">
        <f>-'OddsRatio_working_3-way'!U157/(3*'OddsRatio_working_3-way'!X157^(1/3))*COS(('OddsRatio_working_3-way'!Y157+4*PI())/3)</f>
        <v>-0.22090488947279036</v>
      </c>
      <c r="AI157" s="11">
        <f>'OddsRatio_working_3-way'!U157/(3*'OddsRatio_working_3-way'!X157^(1/3))*SIN(('OddsRatio_working_3-way'!Y157)/3)</f>
        <v>-4.3402980750066739E-2</v>
      </c>
      <c r="AJ157" s="11">
        <f>'OddsRatio_working_3-way'!U157/(3*'OddsRatio_working_3-way'!X157^(1/3))*SIN(('OddsRatio_working_3-way'!Y157+2*PI())/3)</f>
        <v>-0.42602147295732629</v>
      </c>
      <c r="AK157" s="11">
        <f>'OddsRatio_working_3-way'!U157/(3*'OddsRatio_working_3-way'!X157^(1/3))*SIN(('OddsRatio_working_3-way'!Y157+4*PI())/3)</f>
        <v>0.46942445370739289</v>
      </c>
      <c r="AL157" s="11">
        <f>'OddsRatio_working_3-way'!Z157+'OddsRatio_working_3-way'!AF157</f>
        <v>1.0339718936092592</v>
      </c>
      <c r="AM157" s="11">
        <f>'OddsRatio_working_3-way'!AA157+'OddsRatio_working_3-way'!AG157</f>
        <v>-0.59216211466367907</v>
      </c>
      <c r="AN157" s="11">
        <f>'OddsRatio_working_3-way'!AB157+'OddsRatio_working_3-way'!AH157</f>
        <v>-0.44180977894558066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1.0339718936092592</v>
      </c>
      <c r="AS157" s="11">
        <f>IF(('OddsRatio_working_3-way'!X157=0),IF(Q157&gt;0,-Q157^(1/3),(-Q157)^(1/3)),'OddsRatio_working_3-way'!AM157-'OddsRatio_working_3-way'!R157/3)</f>
        <v>-0.59216211466367907</v>
      </c>
      <c r="AT157" s="11">
        <f>IF(('OddsRatio_working_3-way'!X157=0),IF(Q157&gt;0,-Q157^(1/3),(-Q157)^(1/3)),'OddsRatio_working_3-way'!AN157-'OddsRatio_working_3-way'!R157/3)</f>
        <v>-0.44180977894558066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1.55</v>
      </c>
      <c r="B158" s="4">
        <f>IF('True_Odds_Calculator_3-way'!B159="","",'True_Odds_Calculator_3-way'!B159)</f>
        <v>4.45</v>
      </c>
      <c r="C158" s="4">
        <f>IF('True_Odds_Calculator_3-way'!C159="","",'True_Odds_Calculator_3-way'!C159)</f>
        <v>6.45</v>
      </c>
      <c r="D158" s="9">
        <f t="shared" si="39"/>
        <v>0.63435277391616685</v>
      </c>
      <c r="E158" s="9">
        <f t="shared" si="40"/>
        <v>0.2166536377903881</v>
      </c>
      <c r="F158" s="9">
        <f t="shared" si="41"/>
        <v>0.14899358829344506</v>
      </c>
      <c r="G158" s="9">
        <f t="shared" si="42"/>
        <v>1.0480180203674827</v>
      </c>
      <c r="H158" s="9">
        <f t="shared" si="43"/>
        <v>1.576409911202115</v>
      </c>
      <c r="I158" s="9">
        <f t="shared" si="44"/>
        <v>4.6156621702678162</v>
      </c>
      <c r="J158" s="9">
        <f t="shared" si="45"/>
        <v>6.7116982110027807</v>
      </c>
      <c r="K158" s="11">
        <f t="shared" si="46"/>
        <v>0.64516129032258063</v>
      </c>
      <c r="L158" s="11">
        <f t="shared" si="47"/>
        <v>0.2247191011235955</v>
      </c>
      <c r="M158" s="11">
        <f t="shared" si="48"/>
        <v>0.15503875968992248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-0.23244856157859684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0.21241265372522905</v>
      </c>
      <c r="Q158" s="11">
        <f>2*'OddsRatio_working_3-way'!K158*'OddsRatio_working_3-way'!L158*'OddsRatio_working_3-way'!M158</f>
        <v>4.4955058989466466E-2</v>
      </c>
      <c r="R158" s="11">
        <f t="shared" si="49"/>
        <v>0</v>
      </c>
      <c r="S158" s="11">
        <f t="shared" si="50"/>
        <v>-0.91380498241288055</v>
      </c>
      <c r="T158" s="11">
        <f t="shared" si="51"/>
        <v>-0.19339787987574192</v>
      </c>
      <c r="U158" s="11">
        <f>'OddsRatio_working_3-way'!S158-'OddsRatio_working_3-way'!R158^2/3</f>
        <v>-0.91380498241288055</v>
      </c>
      <c r="V158" s="11">
        <f>'OddsRatio_working_3-way'!S158*'OddsRatio_working_3-way'!R158/3-2*'OddsRatio_working_3-way'!R158^3/27-'OddsRatio_working_3-way'!T158</f>
        <v>0.19339787987574192</v>
      </c>
      <c r="W158" s="11">
        <f>'OddsRatio_working_3-way'!V158^2+4*'OddsRatio_working_3-way'!U158^3/27</f>
        <v>-7.5643674509836778E-2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0.16811187826137441</v>
      </c>
      <c r="Y158" s="11">
        <f>IF('OddsRatio_working_3-way'!W158&gt;=0,IF('OddsRatio_working_3-way'!V158+SQRT('OddsRatio_working_3-way'!W158)&gt;0,0,PI()),ACOS('OddsRatio_working_3-way'!V158/(2*'OddsRatio_working_3-way'!X158)))</f>
        <v>0.95794052344510827</v>
      </c>
      <c r="Z158" s="11">
        <f>'OddsRatio_working_3-way'!X158^(1/3)*COS('OddsRatio_working_3-way'!Y158/3)</f>
        <v>0.52400901018374135</v>
      </c>
      <c r="AA158" s="11">
        <f>'OddsRatio_working_3-way'!X158^(1/3)*COS(('OddsRatio_working_3-way'!Y158+2*PI())/3)</f>
        <v>-0.41204504474003356</v>
      </c>
      <c r="AB158" s="11">
        <f>'OddsRatio_working_3-way'!X158^(1/3)*COS(('OddsRatio_working_3-way'!Y158+4*PI())/3)</f>
        <v>-0.11196396544370787</v>
      </c>
      <c r="AC158" s="11">
        <f>'OddsRatio_working_3-way'!X158^(1/3)*SIN('OddsRatio_working_3-way'!Y158/3)</f>
        <v>0.17325189191044707</v>
      </c>
      <c r="AD158" s="11">
        <f>'OddsRatio_working_3-way'!X158^(1/3)*SIN(('OddsRatio_working_3-way'!Y158+2*PI())/3)</f>
        <v>0.367179168675835</v>
      </c>
      <c r="AE158" s="11">
        <f>'OddsRatio_working_3-way'!X158^(1/3)*SIN(('OddsRatio_working_3-way'!Y158+4*PI())/3)</f>
        <v>-0.5404310605862821</v>
      </c>
      <c r="AF158" s="11">
        <f>-'OddsRatio_working_3-way'!U158/(3*'OddsRatio_working_3-way'!X158^(1/3))*COS(('OddsRatio_working_3-way'!Y158)/3)</f>
        <v>0.52400901018374124</v>
      </c>
      <c r="AG158" s="11">
        <f>-'OddsRatio_working_3-way'!U158/(3*'OddsRatio_working_3-way'!X158^(1/3))*COS(('OddsRatio_working_3-way'!Y158+2*PI())/3)</f>
        <v>-0.41204504474003345</v>
      </c>
      <c r="AH158" s="11">
        <f>-'OddsRatio_working_3-way'!U158/(3*'OddsRatio_working_3-way'!X158^(1/3))*COS(('OddsRatio_working_3-way'!Y158+4*PI())/3)</f>
        <v>-0.11196396544370786</v>
      </c>
      <c r="AI158" s="11">
        <f>'OddsRatio_working_3-way'!U158/(3*'OddsRatio_working_3-way'!X158^(1/3))*SIN(('OddsRatio_working_3-way'!Y158)/3)</f>
        <v>-0.17325189191044701</v>
      </c>
      <c r="AJ158" s="11">
        <f>'OddsRatio_working_3-way'!U158/(3*'OddsRatio_working_3-way'!X158^(1/3))*SIN(('OddsRatio_working_3-way'!Y158+2*PI())/3)</f>
        <v>-0.36717916867583489</v>
      </c>
      <c r="AK158" s="11">
        <f>'OddsRatio_working_3-way'!U158/(3*'OddsRatio_working_3-way'!X158^(1/3))*SIN(('OddsRatio_working_3-way'!Y158+4*PI())/3)</f>
        <v>0.54043106058628199</v>
      </c>
      <c r="AL158" s="11">
        <f>'OddsRatio_working_3-way'!Z158+'OddsRatio_working_3-way'!AF158</f>
        <v>1.0480180203674827</v>
      </c>
      <c r="AM158" s="11">
        <f>'OddsRatio_working_3-way'!AA158+'OddsRatio_working_3-way'!AG158</f>
        <v>-0.82409008948006701</v>
      </c>
      <c r="AN158" s="11">
        <f>'OddsRatio_working_3-way'!AB158+'OddsRatio_working_3-way'!AH158</f>
        <v>-0.22392793088741575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1.0480180203674827</v>
      </c>
      <c r="AS158" s="11">
        <f>IF(('OddsRatio_working_3-way'!X158=0),IF(Q158&gt;0,-Q158^(1/3),(-Q158)^(1/3)),'OddsRatio_working_3-way'!AM158-'OddsRatio_working_3-way'!R158/3)</f>
        <v>-0.82409008948006701</v>
      </c>
      <c r="AT158" s="11">
        <f>IF(('OddsRatio_working_3-way'!X158=0),IF(Q158&gt;0,-Q158^(1/3),(-Q158)^(1/3)),'OddsRatio_working_3-way'!AN158-'OddsRatio_working_3-way'!R158/3)</f>
        <v>-0.22392793088741575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4</v>
      </c>
      <c r="B159" s="4">
        <f>IF('True_Odds_Calculator_3-way'!B160="","",'True_Odds_Calculator_3-way'!B160)</f>
        <v>3.13</v>
      </c>
      <c r="C159" s="4">
        <f>IF('True_Odds_Calculator_3-way'!C160="","",'True_Odds_Calculator_3-way'!C160)</f>
        <v>2.0499999999999998</v>
      </c>
      <c r="D159" s="9">
        <f t="shared" si="39"/>
        <v>0.23375634666132561</v>
      </c>
      <c r="E159" s="9">
        <f t="shared" si="40"/>
        <v>0.30053940634041526</v>
      </c>
      <c r="F159" s="9">
        <f t="shared" si="41"/>
        <v>0.46570424699825941</v>
      </c>
      <c r="G159" s="9">
        <f t="shared" si="42"/>
        <v>1.0926529044490287</v>
      </c>
      <c r="H159" s="9">
        <f t="shared" si="43"/>
        <v>4.2779587133470862</v>
      </c>
      <c r="I159" s="9">
        <f t="shared" si="44"/>
        <v>3.3273506864764317</v>
      </c>
      <c r="J159" s="9">
        <f t="shared" si="45"/>
        <v>2.1472855496714796</v>
      </c>
      <c r="K159" s="11">
        <f t="shared" si="46"/>
        <v>0.25</v>
      </c>
      <c r="L159" s="11">
        <f t="shared" si="47"/>
        <v>0.31948881789137379</v>
      </c>
      <c r="M159" s="11">
        <f t="shared" si="48"/>
        <v>0.48780487804878053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-0.26141588093197243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0.24078547494740127</v>
      </c>
      <c r="Q159" s="11">
        <f>2*'OddsRatio_working_3-way'!K159*'OddsRatio_working_3-way'!L159*'OddsRatio_working_3-way'!M159</f>
        <v>7.792410192472532E-2</v>
      </c>
      <c r="R159" s="11">
        <f t="shared" si="49"/>
        <v>0</v>
      </c>
      <c r="S159" s="11">
        <f t="shared" si="50"/>
        <v>-0.92108204784261072</v>
      </c>
      <c r="T159" s="11">
        <f t="shared" si="51"/>
        <v>-0.29808480512705848</v>
      </c>
      <c r="U159" s="11">
        <f>'OddsRatio_working_3-way'!S159-'OddsRatio_working_3-way'!R159^2/3</f>
        <v>-0.92108204784261072</v>
      </c>
      <c r="V159" s="11">
        <f>'OddsRatio_working_3-way'!S159*'OddsRatio_working_3-way'!R159/3-2*'OddsRatio_working_3-way'!R159^3/27-'OddsRatio_working_3-way'!T159</f>
        <v>0.29808480512705848</v>
      </c>
      <c r="W159" s="11">
        <f>'OddsRatio_working_3-way'!V159^2+4*'OddsRatio_working_3-way'!U159^3/27</f>
        <v>-2.6914155416488256E-2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0.17012400364449212</v>
      </c>
      <c r="Y159" s="11">
        <f>IF('OddsRatio_working_3-way'!W159&gt;=0,IF('OddsRatio_working_3-way'!V159+SQRT('OddsRatio_working_3-way'!W159)&gt;0,0,PI()),ACOS('OddsRatio_working_3-way'!V159/(2*'OddsRatio_working_3-way'!X159)))</f>
        <v>0.50312313740726888</v>
      </c>
      <c r="Z159" s="11">
        <f>'OddsRatio_working_3-way'!X159^(1/3)*COS('OddsRatio_working_3-way'!Y159/3)</f>
        <v>0.54632645222451448</v>
      </c>
      <c r="AA159" s="11">
        <f>'OddsRatio_working_3-way'!X159^(1/3)*COS(('OddsRatio_working_3-way'!Y159+2*PI())/3)</f>
        <v>-0.3532635860395647</v>
      </c>
      <c r="AB159" s="11">
        <f>'OddsRatio_working_3-way'!X159^(1/3)*COS(('OddsRatio_working_3-way'!Y159+4*PI())/3)</f>
        <v>-0.19306286618494994</v>
      </c>
      <c r="AC159" s="11">
        <f>'OddsRatio_working_3-way'!X159^(1/3)*SIN('OddsRatio_working_3-way'!Y159/3)</f>
        <v>9.2491928732433643E-2</v>
      </c>
      <c r="AD159" s="11">
        <f>'OddsRatio_working_3-way'!X159^(1/3)*SIN(('OddsRatio_working_3-way'!Y159+2*PI())/3)</f>
        <v>0.42688662201963817</v>
      </c>
      <c r="AE159" s="11">
        <f>'OddsRatio_working_3-way'!X159^(1/3)*SIN(('OddsRatio_working_3-way'!Y159+4*PI())/3)</f>
        <v>-0.51937855075207184</v>
      </c>
      <c r="AF159" s="11">
        <f>-'OddsRatio_working_3-way'!U159/(3*'OddsRatio_working_3-way'!X159^(1/3))*COS(('OddsRatio_working_3-way'!Y159)/3)</f>
        <v>0.54632645222451437</v>
      </c>
      <c r="AG159" s="11">
        <f>-'OddsRatio_working_3-way'!U159/(3*'OddsRatio_working_3-way'!X159^(1/3))*COS(('OddsRatio_working_3-way'!Y159+2*PI())/3)</f>
        <v>-0.35326358603956465</v>
      </c>
      <c r="AH159" s="11">
        <f>-'OddsRatio_working_3-way'!U159/(3*'OddsRatio_working_3-way'!X159^(1/3))*COS(('OddsRatio_working_3-way'!Y159+4*PI())/3)</f>
        <v>-0.19306286618494989</v>
      </c>
      <c r="AI159" s="11">
        <f>'OddsRatio_working_3-way'!U159/(3*'OddsRatio_working_3-way'!X159^(1/3))*SIN(('OddsRatio_working_3-way'!Y159)/3)</f>
        <v>-9.2491928732433629E-2</v>
      </c>
      <c r="AJ159" s="11">
        <f>'OddsRatio_working_3-way'!U159/(3*'OddsRatio_working_3-way'!X159^(1/3))*SIN(('OddsRatio_working_3-way'!Y159+2*PI())/3)</f>
        <v>-0.42688662201963806</v>
      </c>
      <c r="AK159" s="11">
        <f>'OddsRatio_working_3-way'!U159/(3*'OddsRatio_working_3-way'!X159^(1/3))*SIN(('OddsRatio_working_3-way'!Y159+4*PI())/3)</f>
        <v>0.51937855075207173</v>
      </c>
      <c r="AL159" s="11">
        <f>'OddsRatio_working_3-way'!Z159+'OddsRatio_working_3-way'!AF159</f>
        <v>1.0926529044490287</v>
      </c>
      <c r="AM159" s="11">
        <f>'OddsRatio_working_3-way'!AA159+'OddsRatio_working_3-way'!AG159</f>
        <v>-0.7065271720791293</v>
      </c>
      <c r="AN159" s="11">
        <f>'OddsRatio_working_3-way'!AB159+'OddsRatio_working_3-way'!AH159</f>
        <v>-0.38612573236989983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1.0926529044490287</v>
      </c>
      <c r="AS159" s="11">
        <f>IF(('OddsRatio_working_3-way'!X159=0),IF(Q159&gt;0,-Q159^(1/3),(-Q159)^(1/3)),'OddsRatio_working_3-way'!AM159-'OddsRatio_working_3-way'!R159/3)</f>
        <v>-0.7065271720791293</v>
      </c>
      <c r="AT159" s="11">
        <f>IF(('OddsRatio_working_3-way'!X159=0),IF(Q159&gt;0,-Q159^(1/3),(-Q159)^(1/3)),'OddsRatio_working_3-way'!AN159-'OddsRatio_working_3-way'!R159/3)</f>
        <v>-0.38612573236989983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1.96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4.5</v>
      </c>
      <c r="D160" s="9">
        <f t="shared" si="39"/>
        <v>0.48728982175723862</v>
      </c>
      <c r="E160" s="9">
        <f t="shared" si="40"/>
        <v>0.30592877531621504</v>
      </c>
      <c r="F160" s="9">
        <f t="shared" si="41"/>
        <v>0.20678140292654618</v>
      </c>
      <c r="G160" s="9">
        <f t="shared" si="42"/>
        <v>1.0960070957572308</v>
      </c>
      <c r="H160" s="9">
        <f t="shared" si="43"/>
        <v>2.0521668119269414</v>
      </c>
      <c r="I160" s="9">
        <f t="shared" si="44"/>
        <v>3.2687346882174682</v>
      </c>
      <c r="J160" s="9">
        <f t="shared" si="45"/>
        <v>4.8360248351503081</v>
      </c>
      <c r="K160" s="11">
        <f t="shared" si="46"/>
        <v>0.51020408163265307</v>
      </c>
      <c r="L160" s="11">
        <f t="shared" si="47"/>
        <v>0.32573289902280134</v>
      </c>
      <c r="M160" s="11">
        <f t="shared" si="48"/>
        <v>0.22222222222222221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-0.25686365751512319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0.24116052501347984</v>
      </c>
      <c r="Q160" s="11">
        <f>2*'OddsRatio_working_3-way'!K160*'OddsRatio_working_3-way'!L160*'OddsRatio_working_3-way'!M160</f>
        <v>7.3862335379320021E-2</v>
      </c>
      <c r="R160" s="11">
        <f t="shared" si="49"/>
        <v>0</v>
      </c>
      <c r="S160" s="11">
        <f t="shared" si="50"/>
        <v>-0.93886588451805875</v>
      </c>
      <c r="T160" s="11">
        <f t="shared" si="51"/>
        <v>-0.28755463538072246</v>
      </c>
      <c r="U160" s="11">
        <f>'OddsRatio_working_3-way'!S160-'OddsRatio_working_3-way'!R160^2/3</f>
        <v>-0.93886588451805875</v>
      </c>
      <c r="V160" s="11">
        <f>'OddsRatio_working_3-way'!S160*'OddsRatio_working_3-way'!R160/3-2*'OddsRatio_working_3-way'!R160^3/27-'OddsRatio_working_3-way'!T160</f>
        <v>0.28755463538072246</v>
      </c>
      <c r="W160" s="11">
        <f>'OddsRatio_working_3-way'!V160^2+4*'OddsRatio_working_3-way'!U160^3/27</f>
        <v>-3.9916970538660182E-2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0.17507472609403135</v>
      </c>
      <c r="Y160" s="11">
        <f>IF('OddsRatio_working_3-way'!W160&gt;=0,IF('OddsRatio_working_3-way'!V160+SQRT('OddsRatio_working_3-way'!W160)&gt;0,0,PI()),ACOS('OddsRatio_working_3-way'!V160/(2*'OddsRatio_working_3-way'!X160)))</f>
        <v>0.60722599308213066</v>
      </c>
      <c r="Z160" s="11">
        <f>'OddsRatio_working_3-way'!X160^(1/3)*COS('OddsRatio_working_3-way'!Y160/3)</f>
        <v>0.54800354787861538</v>
      </c>
      <c r="AA160" s="11">
        <f>'OddsRatio_working_3-way'!X160^(1/3)*COS(('OddsRatio_working_3-way'!Y160+2*PI())/3)</f>
        <v>-0.37139558669890887</v>
      </c>
      <c r="AB160" s="11">
        <f>'OddsRatio_working_3-way'!X160^(1/3)*COS(('OddsRatio_working_3-way'!Y160+4*PI())/3)</f>
        <v>-0.17660796117970662</v>
      </c>
      <c r="AC160" s="11">
        <f>'OddsRatio_working_3-way'!X160^(1/3)*SIN('OddsRatio_working_3-way'!Y160/3)</f>
        <v>0.11246068802831942</v>
      </c>
      <c r="AD160" s="11">
        <f>'OddsRatio_working_3-way'!X160^(1/3)*SIN(('OddsRatio_working_3-way'!Y160+2*PI())/3)</f>
        <v>0.41835464981272313</v>
      </c>
      <c r="AE160" s="11">
        <f>'OddsRatio_working_3-way'!X160^(1/3)*SIN(('OddsRatio_working_3-way'!Y160+4*PI())/3)</f>
        <v>-0.53081533784104251</v>
      </c>
      <c r="AF160" s="11">
        <f>-'OddsRatio_working_3-way'!U160/(3*'OddsRatio_working_3-way'!X160^(1/3))*COS(('OddsRatio_working_3-way'!Y160)/3)</f>
        <v>0.54800354787861538</v>
      </c>
      <c r="AG160" s="11">
        <f>-'OddsRatio_working_3-way'!U160/(3*'OddsRatio_working_3-way'!X160^(1/3))*COS(('OddsRatio_working_3-way'!Y160+2*PI())/3)</f>
        <v>-0.37139558669890887</v>
      </c>
      <c r="AH160" s="11">
        <f>-'OddsRatio_working_3-way'!U160/(3*'OddsRatio_working_3-way'!X160^(1/3))*COS(('OddsRatio_working_3-way'!Y160+4*PI())/3)</f>
        <v>-0.17660796117970662</v>
      </c>
      <c r="AI160" s="11">
        <f>'OddsRatio_working_3-way'!U160/(3*'OddsRatio_working_3-way'!X160^(1/3))*SIN(('OddsRatio_working_3-way'!Y160)/3)</f>
        <v>-0.11246068802831942</v>
      </c>
      <c r="AJ160" s="11">
        <f>'OddsRatio_working_3-way'!U160/(3*'OddsRatio_working_3-way'!X160^(1/3))*SIN(('OddsRatio_working_3-way'!Y160+2*PI())/3)</f>
        <v>-0.41835464981272313</v>
      </c>
      <c r="AK160" s="11">
        <f>'OddsRatio_working_3-way'!U160/(3*'OddsRatio_working_3-way'!X160^(1/3))*SIN(('OddsRatio_working_3-way'!Y160+4*PI())/3)</f>
        <v>0.53081533784104251</v>
      </c>
      <c r="AL160" s="11">
        <f>'OddsRatio_working_3-way'!Z160+'OddsRatio_working_3-way'!AF160</f>
        <v>1.0960070957572308</v>
      </c>
      <c r="AM160" s="11">
        <f>'OddsRatio_working_3-way'!AA160+'OddsRatio_working_3-way'!AG160</f>
        <v>-0.74279117339781775</v>
      </c>
      <c r="AN160" s="11">
        <f>'OddsRatio_working_3-way'!AB160+'OddsRatio_working_3-way'!AH160</f>
        <v>-0.35321592235941324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1.0960070957572308</v>
      </c>
      <c r="AS160" s="11">
        <f>IF(('OddsRatio_working_3-way'!X160=0),IF(Q160&gt;0,-Q160^(1/3),(-Q160)^(1/3)),'OddsRatio_working_3-way'!AM160-'OddsRatio_working_3-way'!R160/3)</f>
        <v>-0.74279117339781775</v>
      </c>
      <c r="AT160" s="11">
        <f>IF(('OddsRatio_working_3-way'!X160=0),IF(Q160&gt;0,-Q160^(1/3),(-Q160)^(1/3)),'OddsRatio_working_3-way'!AN160-'OddsRatio_working_3-way'!R160/3)</f>
        <v>-0.35321592235941324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4.3899999999999997</v>
      </c>
      <c r="B161" s="4">
        <f>IF('True_Odds_Calculator_3-way'!B162="","",'True_Odds_Calculator_3-way'!B162)</f>
        <v>3.52</v>
      </c>
      <c r="C161" s="4">
        <f>IF('True_Odds_Calculator_3-way'!C162="","",'True_Odds_Calculator_3-way'!C162)</f>
        <v>1.96</v>
      </c>
      <c r="D161" s="9">
        <f t="shared" si="39"/>
        <v>0.22164419310817376</v>
      </c>
      <c r="E161" s="9">
        <f t="shared" si="40"/>
        <v>0.27697042960775931</v>
      </c>
      <c r="F161" s="9">
        <f t="shared" si="41"/>
        <v>0.50138537728406662</v>
      </c>
      <c r="G161" s="9">
        <f t="shared" si="42"/>
        <v>1.0359102110421072</v>
      </c>
      <c r="H161" s="9">
        <f t="shared" si="43"/>
        <v>4.5117356154327428</v>
      </c>
      <c r="I161" s="9">
        <f t="shared" si="44"/>
        <v>3.6104937318261108</v>
      </c>
      <c r="J161" s="9">
        <f t="shared" si="45"/>
        <v>1.9944738026004227</v>
      </c>
      <c r="K161" s="11">
        <f t="shared" si="46"/>
        <v>0.22779043280182235</v>
      </c>
      <c r="L161" s="11">
        <f t="shared" si="47"/>
        <v>0.28409090909090912</v>
      </c>
      <c r="M161" s="11">
        <f t="shared" si="48"/>
        <v>0.51020408163265307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-0.27077478330325688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0.2268263383216198</v>
      </c>
      <c r="Q161" s="11">
        <f>2*'OddsRatio_working_3-way'!K161*'OddsRatio_working_3-way'!L161*'OddsRatio_working_3-way'!M161</f>
        <v>6.6033868507021795E-2</v>
      </c>
      <c r="R161" s="11">
        <f t="shared" si="49"/>
        <v>0</v>
      </c>
      <c r="S161" s="11">
        <f t="shared" si="50"/>
        <v>-0.83769373039284611</v>
      </c>
      <c r="T161" s="11">
        <f t="shared" si="51"/>
        <v>-0.24387008162819399</v>
      </c>
      <c r="U161" s="11">
        <f>'OddsRatio_working_3-way'!S161-'OddsRatio_working_3-way'!R161^2/3</f>
        <v>-0.83769373039284611</v>
      </c>
      <c r="V161" s="11">
        <f>'OddsRatio_working_3-way'!S161*'OddsRatio_working_3-way'!R161/3-2*'OddsRatio_working_3-way'!R161^3/27-'OddsRatio_working_3-way'!T161</f>
        <v>0.24387008162819399</v>
      </c>
      <c r="W161" s="11">
        <f>'OddsRatio_working_3-way'!V161^2+4*'OddsRatio_working_3-way'!U161^3/27</f>
        <v>-2.7614121035568921E-2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0.14755231085017859</v>
      </c>
      <c r="Y161" s="11">
        <f>IF('OddsRatio_working_3-way'!W161&gt;=0,IF('OddsRatio_working_3-way'!V161+SQRT('OddsRatio_working_3-way'!W161)&gt;0,0,PI()),ACOS('OddsRatio_working_3-way'!V161/(2*'OddsRatio_working_3-way'!X161)))</f>
        <v>0.598138679097166</v>
      </c>
      <c r="Z161" s="11">
        <f>'OddsRatio_working_3-way'!X161^(1/3)*COS('OddsRatio_working_3-way'!Y161/3)</f>
        <v>0.51795510552105362</v>
      </c>
      <c r="AA161" s="11">
        <f>'OddsRatio_working_3-way'!X161^(1/3)*COS(('OddsRatio_working_3-way'!Y161+2*PI())/3)</f>
        <v>-0.34961592265273778</v>
      </c>
      <c r="AB161" s="11">
        <f>'OddsRatio_working_3-way'!X161^(1/3)*COS(('OddsRatio_working_3-way'!Y161+4*PI())/3)</f>
        <v>-0.16833918286831592</v>
      </c>
      <c r="AC161" s="11">
        <f>'OddsRatio_working_3-way'!X161^(1/3)*SIN('OddsRatio_working_3-way'!Y161/3)</f>
        <v>0.10466017451235377</v>
      </c>
      <c r="AD161" s="11">
        <f>'OddsRatio_working_3-way'!X161^(1/3)*SIN(('OddsRatio_working_3-way'!Y161+2*PI())/3)</f>
        <v>0.39623219214490507</v>
      </c>
      <c r="AE161" s="11">
        <f>'OddsRatio_working_3-way'!X161^(1/3)*SIN(('OddsRatio_working_3-way'!Y161+4*PI())/3)</f>
        <v>-0.50089236665725878</v>
      </c>
      <c r="AF161" s="11">
        <f>-'OddsRatio_working_3-way'!U161/(3*'OddsRatio_working_3-way'!X161^(1/3))*COS(('OddsRatio_working_3-way'!Y161)/3)</f>
        <v>0.5179551055210535</v>
      </c>
      <c r="AG161" s="11">
        <f>-'OddsRatio_working_3-way'!U161/(3*'OddsRatio_working_3-way'!X161^(1/3))*COS(('OddsRatio_working_3-way'!Y161+2*PI())/3)</f>
        <v>-0.34961592265273772</v>
      </c>
      <c r="AH161" s="11">
        <f>-'OddsRatio_working_3-way'!U161/(3*'OddsRatio_working_3-way'!X161^(1/3))*COS(('OddsRatio_working_3-way'!Y161+4*PI())/3)</f>
        <v>-0.1683391828683159</v>
      </c>
      <c r="AI161" s="11">
        <f>'OddsRatio_working_3-way'!U161/(3*'OddsRatio_working_3-way'!X161^(1/3))*SIN(('OddsRatio_working_3-way'!Y161)/3)</f>
        <v>-0.10466017451235374</v>
      </c>
      <c r="AJ161" s="11">
        <f>'OddsRatio_working_3-way'!U161/(3*'OddsRatio_working_3-way'!X161^(1/3))*SIN(('OddsRatio_working_3-way'!Y161+2*PI())/3)</f>
        <v>-0.39623219214490502</v>
      </c>
      <c r="AK161" s="11">
        <f>'OddsRatio_working_3-way'!U161/(3*'OddsRatio_working_3-way'!X161^(1/3))*SIN(('OddsRatio_working_3-way'!Y161+4*PI())/3)</f>
        <v>0.50089236665725867</v>
      </c>
      <c r="AL161" s="11">
        <f>'OddsRatio_working_3-way'!Z161+'OddsRatio_working_3-way'!AF161</f>
        <v>1.0359102110421072</v>
      </c>
      <c r="AM161" s="11">
        <f>'OddsRatio_working_3-way'!AA161+'OddsRatio_working_3-way'!AG161</f>
        <v>-0.69923184530547555</v>
      </c>
      <c r="AN161" s="11">
        <f>'OddsRatio_working_3-way'!AB161+'OddsRatio_working_3-way'!AH161</f>
        <v>-0.33667836573663179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1.0359102110421072</v>
      </c>
      <c r="AS161" s="11">
        <f>IF(('OddsRatio_working_3-way'!X161=0),IF(Q161&gt;0,-Q161^(1/3),(-Q161)^(1/3)),'OddsRatio_working_3-way'!AM161-'OddsRatio_working_3-way'!R161/3)</f>
        <v>-0.69923184530547555</v>
      </c>
      <c r="AT161" s="11">
        <f>IF(('OddsRatio_working_3-way'!X161=0),IF(Q161&gt;0,-Q161^(1/3),(-Q161)^(1/3)),'OddsRatio_working_3-way'!AN161-'OddsRatio_working_3-way'!R161/3)</f>
        <v>-0.33667836573663179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1.78</v>
      </c>
      <c r="B162" s="4">
        <f>IF('True_Odds_Calculator_3-way'!B163="","",'True_Odds_Calculator_3-way'!B163)</f>
        <v>3.95</v>
      </c>
      <c r="C162" s="4">
        <f>IF('True_Odds_Calculator_3-way'!C163="","",'True_Odds_Calculator_3-way'!C163)</f>
        <v>4.79</v>
      </c>
      <c r="D162" s="9">
        <f t="shared" si="39"/>
        <v>0.55199326300187146</v>
      </c>
      <c r="E162" s="9">
        <f t="shared" si="40"/>
        <v>0.24572593416341285</v>
      </c>
      <c r="F162" s="9">
        <f t="shared" si="41"/>
        <v>0.20228080283471556</v>
      </c>
      <c r="G162" s="9">
        <f t="shared" si="42"/>
        <v>1.0405337348005186</v>
      </c>
      <c r="H162" s="9">
        <f t="shared" si="43"/>
        <v>1.8116163131444045</v>
      </c>
      <c r="I162" s="9">
        <f t="shared" si="44"/>
        <v>4.0695745176615308</v>
      </c>
      <c r="J162" s="9">
        <f t="shared" si="45"/>
        <v>4.9436228548939658</v>
      </c>
      <c r="K162" s="11">
        <f t="shared" si="46"/>
        <v>0.5617977528089888</v>
      </c>
      <c r="L162" s="11">
        <f t="shared" si="47"/>
        <v>0.25316455696202528</v>
      </c>
      <c r="M162" s="11">
        <f t="shared" si="48"/>
        <v>0.20876826722338204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-0.25894242883217133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0.22328792056888536</v>
      </c>
      <c r="Q162" s="11">
        <f>2*'OddsRatio_working_3-way'!K162*'OddsRatio_working_3-way'!L162*'OddsRatio_working_3-way'!M162</f>
        <v>5.9385085257682269E-2</v>
      </c>
      <c r="R162" s="11">
        <f t="shared" si="49"/>
        <v>0</v>
      </c>
      <c r="S162" s="11">
        <f t="shared" si="50"/>
        <v>-0.86230719923309762</v>
      </c>
      <c r="T162" s="11">
        <f t="shared" si="51"/>
        <v>-0.22933702107263232</v>
      </c>
      <c r="U162" s="11">
        <f>'OddsRatio_working_3-way'!S162-'OddsRatio_working_3-way'!R162^2/3</f>
        <v>-0.86230719923309762</v>
      </c>
      <c r="V162" s="11">
        <f>'OddsRatio_working_3-way'!S162*'OddsRatio_working_3-way'!R162/3-2*'OddsRatio_working_3-way'!R162^3/27-'OddsRatio_working_3-way'!T162</f>
        <v>0.22933702107263232</v>
      </c>
      <c r="W162" s="11">
        <f>'OddsRatio_working_3-way'!V162^2+4*'OddsRatio_working_3-way'!U162^3/27</f>
        <v>-4.2395487760230853E-2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0.15410301505381055</v>
      </c>
      <c r="Y162" s="11">
        <f>IF('OddsRatio_working_3-way'!W162&gt;=0,IF('OddsRatio_working_3-way'!V162+SQRT('OddsRatio_working_3-way'!W162)&gt;0,0,PI()),ACOS('OddsRatio_working_3-way'!V162/(2*'OddsRatio_working_3-way'!X162)))</f>
        <v>0.73160522673260897</v>
      </c>
      <c r="Z162" s="11">
        <f>'OddsRatio_working_3-way'!X162^(1/3)*COS('OddsRatio_working_3-way'!Y162/3)</f>
        <v>0.5202668674002594</v>
      </c>
      <c r="AA162" s="11">
        <f>'OddsRatio_working_3-way'!X162^(1/3)*COS(('OddsRatio_working_3-way'!Y162+2*PI())/3)</f>
        <v>-0.37224315594764507</v>
      </c>
      <c r="AB162" s="11">
        <f>'OddsRatio_working_3-way'!X162^(1/3)*COS(('OddsRatio_working_3-way'!Y162+4*PI())/3)</f>
        <v>-0.14802371145261414</v>
      </c>
      <c r="AC162" s="11">
        <f>'OddsRatio_working_3-way'!X162^(1/3)*SIN('OddsRatio_working_3-way'!Y162/3)</f>
        <v>0.12945315663675441</v>
      </c>
      <c r="AD162" s="11">
        <f>'OddsRatio_working_3-way'!X162^(1/3)*SIN(('OddsRatio_working_3-way'!Y162+2*PI())/3)</f>
        <v>0.38583774559759759</v>
      </c>
      <c r="AE162" s="11">
        <f>'OddsRatio_working_3-way'!X162^(1/3)*SIN(('OddsRatio_working_3-way'!Y162+4*PI())/3)</f>
        <v>-0.51529090223435203</v>
      </c>
      <c r="AF162" s="11">
        <f>-'OddsRatio_working_3-way'!U162/(3*'OddsRatio_working_3-way'!X162^(1/3))*COS(('OddsRatio_working_3-way'!Y162)/3)</f>
        <v>0.52026686740025929</v>
      </c>
      <c r="AG162" s="11">
        <f>-'OddsRatio_working_3-way'!U162/(3*'OddsRatio_working_3-way'!X162^(1/3))*COS(('OddsRatio_working_3-way'!Y162+2*PI())/3)</f>
        <v>-0.37224315594764495</v>
      </c>
      <c r="AH162" s="11">
        <f>-'OddsRatio_working_3-way'!U162/(3*'OddsRatio_working_3-way'!X162^(1/3))*COS(('OddsRatio_working_3-way'!Y162+4*PI())/3)</f>
        <v>-0.14802371145261412</v>
      </c>
      <c r="AI162" s="11">
        <f>'OddsRatio_working_3-way'!U162/(3*'OddsRatio_working_3-way'!X162^(1/3))*SIN(('OddsRatio_working_3-way'!Y162)/3)</f>
        <v>-0.12945315663675439</v>
      </c>
      <c r="AJ162" s="11">
        <f>'OddsRatio_working_3-way'!U162/(3*'OddsRatio_working_3-way'!X162^(1/3))*SIN(('OddsRatio_working_3-way'!Y162+2*PI())/3)</f>
        <v>-0.38583774559759754</v>
      </c>
      <c r="AK162" s="11">
        <f>'OddsRatio_working_3-way'!U162/(3*'OddsRatio_working_3-way'!X162^(1/3))*SIN(('OddsRatio_working_3-way'!Y162+4*PI())/3)</f>
        <v>0.51529090223435192</v>
      </c>
      <c r="AL162" s="11">
        <f>'OddsRatio_working_3-way'!Z162+'OddsRatio_working_3-way'!AF162</f>
        <v>1.0405337348005186</v>
      </c>
      <c r="AM162" s="11">
        <f>'OddsRatio_working_3-way'!AA162+'OddsRatio_working_3-way'!AG162</f>
        <v>-0.74448631189529002</v>
      </c>
      <c r="AN162" s="11">
        <f>'OddsRatio_working_3-way'!AB162+'OddsRatio_working_3-way'!AH162</f>
        <v>-0.29604742290522823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1.0405337348005186</v>
      </c>
      <c r="AS162" s="11">
        <f>IF(('OddsRatio_working_3-way'!X162=0),IF(Q162&gt;0,-Q162^(1/3),(-Q162)^(1/3)),'OddsRatio_working_3-way'!AM162-'OddsRatio_working_3-way'!R162/3)</f>
        <v>-0.74448631189529002</v>
      </c>
      <c r="AT162" s="11">
        <f>IF(('OddsRatio_working_3-way'!X162=0),IF(Q162&gt;0,-Q162^(1/3),(-Q162)^(1/3)),'OddsRatio_working_3-way'!AN162-'OddsRatio_working_3-way'!R162/3)</f>
        <v>-0.29604742290522823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3.48</v>
      </c>
      <c r="B163" s="4">
        <f>IF('True_Odds_Calculator_3-way'!B164="","",'True_Odds_Calculator_3-way'!B164)</f>
        <v>3.81</v>
      </c>
      <c r="C163" s="4">
        <f>IF('True_Odds_Calculator_3-way'!C164="","",'True_Odds_Calculator_3-way'!C164)</f>
        <v>2.11</v>
      </c>
      <c r="D163" s="9">
        <f t="shared" si="39"/>
        <v>0.27986261963130793</v>
      </c>
      <c r="E163" s="9">
        <f t="shared" si="40"/>
        <v>0.25538994644141627</v>
      </c>
      <c r="F163" s="9">
        <f t="shared" si="41"/>
        <v>0.46474743392727597</v>
      </c>
      <c r="G163" s="9">
        <f t="shared" si="42"/>
        <v>1.037573279124103</v>
      </c>
      <c r="H163" s="9">
        <f t="shared" si="43"/>
        <v>3.5731817322277757</v>
      </c>
      <c r="I163" s="9">
        <f t="shared" si="44"/>
        <v>3.9155809143387299</v>
      </c>
      <c r="J163" s="9">
        <f t="shared" si="45"/>
        <v>2.1517063398277543</v>
      </c>
      <c r="K163" s="11">
        <f t="shared" si="46"/>
        <v>0.28735632183908044</v>
      </c>
      <c r="L163" s="11">
        <f t="shared" si="47"/>
        <v>0.26246719160104987</v>
      </c>
      <c r="M163" s="11">
        <f t="shared" si="48"/>
        <v>0.47393364928909953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-0.27649947090491778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0.22876695895935054</v>
      </c>
      <c r="Q163" s="11">
        <f>2*'OddsRatio_working_3-way'!K163*'OddsRatio_working_3-way'!L163*'OddsRatio_working_3-way'!M163</f>
        <v>7.1489674674797041E-2</v>
      </c>
      <c r="R163" s="11">
        <f t="shared" si="49"/>
        <v>0</v>
      </c>
      <c r="S163" s="11">
        <f t="shared" si="50"/>
        <v>-0.82736852338505407</v>
      </c>
      <c r="T163" s="11">
        <f t="shared" si="51"/>
        <v>-0.25855266355782941</v>
      </c>
      <c r="U163" s="11">
        <f>'OddsRatio_working_3-way'!S163-'OddsRatio_working_3-way'!R163^2/3</f>
        <v>-0.82736852338505407</v>
      </c>
      <c r="V163" s="11">
        <f>'OddsRatio_working_3-way'!S163*'OddsRatio_working_3-way'!R163/3-2*'OddsRatio_working_3-way'!R163^3/27-'OddsRatio_working_3-way'!T163</f>
        <v>0.25855266355782941</v>
      </c>
      <c r="W163" s="11">
        <f>'OddsRatio_working_3-way'!V163^2+4*'OddsRatio_working_3-way'!U163^3/27</f>
        <v>-1.7056557424045507E-2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0.14483269421723607</v>
      </c>
      <c r="Y163" s="11">
        <f>IF('OddsRatio_working_3-way'!W163&gt;=0,IF('OddsRatio_working_3-way'!V163+SQRT('OddsRatio_working_3-way'!W163)&gt;0,0,PI()),ACOS('OddsRatio_working_3-way'!V163/(2*'OddsRatio_working_3-way'!X163)))</f>
        <v>0.46773716969845713</v>
      </c>
      <c r="Z163" s="11">
        <f>'OddsRatio_working_3-way'!X163^(1/3)*COS('OddsRatio_working_3-way'!Y163/3)</f>
        <v>0.51878663956205151</v>
      </c>
      <c r="AA163" s="11">
        <f>'OddsRatio_working_3-way'!X163^(1/3)*COS(('OddsRatio_working_3-way'!Y163+2*PI())/3)</f>
        <v>-0.33001518470400104</v>
      </c>
      <c r="AB163" s="11">
        <f>'OddsRatio_working_3-way'!X163^(1/3)*COS(('OddsRatio_working_3-way'!Y163+4*PI())/3)</f>
        <v>-0.18877145485805066</v>
      </c>
      <c r="AC163" s="11">
        <f>'OddsRatio_working_3-way'!X163^(1/3)*SIN('OddsRatio_working_3-way'!Y163/3)</f>
        <v>8.1547105447906346E-2</v>
      </c>
      <c r="AD163" s="11">
        <f>'OddsRatio_working_3-way'!X163^(1/3)*SIN(('OddsRatio_working_3-way'!Y163+2*PI())/3)</f>
        <v>0.40850885628074463</v>
      </c>
      <c r="AE163" s="11">
        <f>'OddsRatio_working_3-way'!X163^(1/3)*SIN(('OddsRatio_working_3-way'!Y163+4*PI())/3)</f>
        <v>-0.49005596172865085</v>
      </c>
      <c r="AF163" s="11">
        <f>-'OddsRatio_working_3-way'!U163/(3*'OddsRatio_working_3-way'!X163^(1/3))*COS(('OddsRatio_working_3-way'!Y163)/3)</f>
        <v>0.51878663956205162</v>
      </c>
      <c r="AG163" s="11">
        <f>-'OddsRatio_working_3-way'!U163/(3*'OddsRatio_working_3-way'!X163^(1/3))*COS(('OddsRatio_working_3-way'!Y163+2*PI())/3)</f>
        <v>-0.3300151847040011</v>
      </c>
      <c r="AH163" s="11">
        <f>-'OddsRatio_working_3-way'!U163/(3*'OddsRatio_working_3-way'!X163^(1/3))*COS(('OddsRatio_working_3-way'!Y163+4*PI())/3)</f>
        <v>-0.18877145485805069</v>
      </c>
      <c r="AI163" s="11">
        <f>'OddsRatio_working_3-way'!U163/(3*'OddsRatio_working_3-way'!X163^(1/3))*SIN(('OddsRatio_working_3-way'!Y163)/3)</f>
        <v>-8.154710544790636E-2</v>
      </c>
      <c r="AJ163" s="11">
        <f>'OddsRatio_working_3-way'!U163/(3*'OddsRatio_working_3-way'!X163^(1/3))*SIN(('OddsRatio_working_3-way'!Y163+2*PI())/3)</f>
        <v>-0.40850885628074468</v>
      </c>
      <c r="AK163" s="11">
        <f>'OddsRatio_working_3-way'!U163/(3*'OddsRatio_working_3-way'!X163^(1/3))*SIN(('OddsRatio_working_3-way'!Y163+4*PI())/3)</f>
        <v>0.49005596172865096</v>
      </c>
      <c r="AL163" s="11">
        <f>'OddsRatio_working_3-way'!Z163+'OddsRatio_working_3-way'!AF163</f>
        <v>1.037573279124103</v>
      </c>
      <c r="AM163" s="11">
        <f>'OddsRatio_working_3-way'!AA163+'OddsRatio_working_3-way'!AG163</f>
        <v>-0.66003036940800208</v>
      </c>
      <c r="AN163" s="11">
        <f>'OddsRatio_working_3-way'!AB163+'OddsRatio_working_3-way'!AH163</f>
        <v>-0.37754290971610138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1.037573279124103</v>
      </c>
      <c r="AS163" s="11">
        <f>IF(('OddsRatio_working_3-way'!X163=0),IF(Q163&gt;0,-Q163^(1/3),(-Q163)^(1/3)),'OddsRatio_working_3-way'!AM163-'OddsRatio_working_3-way'!R163/3)</f>
        <v>-0.66003036940800208</v>
      </c>
      <c r="AT163" s="11">
        <f>IF(('OddsRatio_working_3-way'!X163=0),IF(Q163&gt;0,-Q163^(1/3),(-Q163)^(1/3)),'OddsRatio_working_3-way'!AN163-'OddsRatio_working_3-way'!R163/3)</f>
        <v>-0.37754290971610138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3.6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2.2200000000000002</v>
      </c>
      <c r="D164" s="9">
        <f t="shared" si="39"/>
        <v>0.27095803486423869</v>
      </c>
      <c r="E164" s="9">
        <f t="shared" si="40"/>
        <v>0.28705618935596611</v>
      </c>
      <c r="F164" s="9">
        <f t="shared" si="41"/>
        <v>0.44198577577979531</v>
      </c>
      <c r="G164" s="9">
        <f t="shared" si="42"/>
        <v>1.0348493853003444</v>
      </c>
      <c r="H164" s="9">
        <f t="shared" si="43"/>
        <v>3.6906084017808949</v>
      </c>
      <c r="I164" s="9">
        <f t="shared" si="44"/>
        <v>3.4836385247208264</v>
      </c>
      <c r="J164" s="9">
        <f t="shared" si="45"/>
        <v>2.2625162500664202</v>
      </c>
      <c r="K164" s="11">
        <f t="shared" si="46"/>
        <v>0.27777777777777779</v>
      </c>
      <c r="L164" s="11">
        <f t="shared" si="47"/>
        <v>0.29411764705882354</v>
      </c>
      <c r="M164" s="11">
        <f t="shared" si="48"/>
        <v>0.4504504504504504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-0.28016251545663307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0.22890537596419949</v>
      </c>
      <c r="Q164" s="11">
        <f>2*'OddsRatio_working_3-way'!K164*'OddsRatio_working_3-way'!L164*'OddsRatio_working_3-way'!M164</f>
        <v>7.360301477948536E-2</v>
      </c>
      <c r="R164" s="11">
        <f t="shared" si="49"/>
        <v>0</v>
      </c>
      <c r="S164" s="11">
        <f t="shared" si="50"/>
        <v>-0.81704497688104261</v>
      </c>
      <c r="T164" s="11">
        <f t="shared" si="51"/>
        <v>-0.26271542664985287</v>
      </c>
      <c r="U164" s="11">
        <f>'OddsRatio_working_3-way'!S164-'OddsRatio_working_3-way'!R164^2/3</f>
        <v>-0.81704497688104261</v>
      </c>
      <c r="V164" s="11">
        <f>'OddsRatio_working_3-way'!S164*'OddsRatio_working_3-way'!R164/3-2*'OddsRatio_working_3-way'!R164^3/27-'OddsRatio_working_3-way'!T164</f>
        <v>0.26271542664985287</v>
      </c>
      <c r="W164" s="11">
        <f>'OddsRatio_working_3-way'!V164^2+4*'OddsRatio_working_3-way'!U164^3/27</f>
        <v>-1.1784839071047742E-2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0.14213042819085395</v>
      </c>
      <c r="Y164" s="11">
        <f>IF('OddsRatio_working_3-way'!W164&gt;=0,IF('OddsRatio_working_3-way'!V164+SQRT('OddsRatio_working_3-way'!W164)&gt;0,0,PI()),ACOS('OddsRatio_working_3-way'!V164/(2*'OddsRatio_working_3-way'!X164)))</f>
        <v>0.39184659643472797</v>
      </c>
      <c r="Z164" s="11">
        <f>'OddsRatio_working_3-way'!X164^(1/3)*COS('OddsRatio_working_3-way'!Y164/3)</f>
        <v>0.51742469265017221</v>
      </c>
      <c r="AA164" s="11">
        <f>'OddsRatio_working_3-way'!X164^(1/3)*COS(('OddsRatio_working_3-way'!Y164+2*PI())/3)</f>
        <v>-0.31757668015438145</v>
      </c>
      <c r="AB164" s="11">
        <f>'OddsRatio_working_3-way'!X164^(1/3)*COS(('OddsRatio_working_3-way'!Y164+4*PI())/3)</f>
        <v>-0.19984801249579065</v>
      </c>
      <c r="AC164" s="11">
        <f>'OddsRatio_working_3-way'!X164^(1/3)*SIN('OddsRatio_working_3-way'!Y164/3)</f>
        <v>6.7970677964023313E-2</v>
      </c>
      <c r="AD164" s="11">
        <f>'OddsRatio_working_3-way'!X164^(1/3)*SIN(('OddsRatio_working_3-way'!Y164+2*PI())/3)</f>
        <v>0.41411758939839283</v>
      </c>
      <c r="AE164" s="11">
        <f>'OddsRatio_working_3-way'!X164^(1/3)*SIN(('OddsRatio_working_3-way'!Y164+4*PI())/3)</f>
        <v>-0.48208826736241622</v>
      </c>
      <c r="AF164" s="11">
        <f>-'OddsRatio_working_3-way'!U164/(3*'OddsRatio_working_3-way'!X164^(1/3))*COS(('OddsRatio_working_3-way'!Y164)/3)</f>
        <v>0.51742469265017221</v>
      </c>
      <c r="AG164" s="11">
        <f>-'OddsRatio_working_3-way'!U164/(3*'OddsRatio_working_3-way'!X164^(1/3))*COS(('OddsRatio_working_3-way'!Y164+2*PI())/3)</f>
        <v>-0.31757668015438145</v>
      </c>
      <c r="AH164" s="11">
        <f>-'OddsRatio_working_3-way'!U164/(3*'OddsRatio_working_3-way'!X164^(1/3))*COS(('OddsRatio_working_3-way'!Y164+4*PI())/3)</f>
        <v>-0.19984801249579065</v>
      </c>
      <c r="AI164" s="11">
        <f>'OddsRatio_working_3-way'!U164/(3*'OddsRatio_working_3-way'!X164^(1/3))*SIN(('OddsRatio_working_3-way'!Y164)/3)</f>
        <v>-6.7970677964023313E-2</v>
      </c>
      <c r="AJ164" s="11">
        <f>'OddsRatio_working_3-way'!U164/(3*'OddsRatio_working_3-way'!X164^(1/3))*SIN(('OddsRatio_working_3-way'!Y164+2*PI())/3)</f>
        <v>-0.41411758939839283</v>
      </c>
      <c r="AK164" s="11">
        <f>'OddsRatio_working_3-way'!U164/(3*'OddsRatio_working_3-way'!X164^(1/3))*SIN(('OddsRatio_working_3-way'!Y164+4*PI())/3)</f>
        <v>0.48208826736241622</v>
      </c>
      <c r="AL164" s="11">
        <f>'OddsRatio_working_3-way'!Z164+'OddsRatio_working_3-way'!AF164</f>
        <v>1.0348493853003444</v>
      </c>
      <c r="AM164" s="11">
        <f>'OddsRatio_working_3-way'!AA164+'OddsRatio_working_3-way'!AG164</f>
        <v>-0.6351533603087629</v>
      </c>
      <c r="AN164" s="11">
        <f>'OddsRatio_working_3-way'!AB164+'OddsRatio_working_3-way'!AH164</f>
        <v>-0.3996960249915813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1.0348493853003444</v>
      </c>
      <c r="AS164" s="11">
        <f>IF(('OddsRatio_working_3-way'!X164=0),IF(Q164&gt;0,-Q164^(1/3),(-Q164)^(1/3)),'OddsRatio_working_3-way'!AM164-'OddsRatio_working_3-way'!R164/3)</f>
        <v>-0.6351533603087629</v>
      </c>
      <c r="AT164" s="11">
        <f>IF(('OddsRatio_working_3-way'!X164=0),IF(Q164&gt;0,-Q164^(1/3),(-Q164)^(1/3)),'OddsRatio_working_3-way'!AN164-'OddsRatio_working_3-way'!R164/3)</f>
        <v>-0.3996960249915813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1.29</v>
      </c>
      <c r="B165" s="4">
        <f>IF('True_Odds_Calculator_3-way'!B166="","",'True_Odds_Calculator_3-way'!B166)</f>
        <v>5.92</v>
      </c>
      <c r="C165" s="4">
        <f>IF('True_Odds_Calculator_3-way'!C166="","",'True_Odds_Calculator_3-way'!C166)</f>
        <v>12.16</v>
      </c>
      <c r="D165" s="9">
        <f t="shared" si="39"/>
        <v>0.7631424432067857</v>
      </c>
      <c r="E165" s="9">
        <f t="shared" si="40"/>
        <v>0.15960136346740034</v>
      </c>
      <c r="F165" s="9">
        <f t="shared" si="41"/>
        <v>7.7256193325813557E-2</v>
      </c>
      <c r="G165" s="9">
        <f t="shared" si="42"/>
        <v>1.0702460636399924</v>
      </c>
      <c r="H165" s="9">
        <f t="shared" si="43"/>
        <v>1.3103713584555983</v>
      </c>
      <c r="I165" s="9">
        <f t="shared" si="44"/>
        <v>6.2656106331087624</v>
      </c>
      <c r="J165" s="9">
        <f t="shared" si="45"/>
        <v>12.943946070222317</v>
      </c>
      <c r="K165" s="11">
        <f t="shared" si="46"/>
        <v>0.77519379844961234</v>
      </c>
      <c r="L165" s="11">
        <f t="shared" si="47"/>
        <v>0.16891891891891891</v>
      </c>
      <c r="M165" s="11">
        <f t="shared" si="48"/>
        <v>8.2236842105263164E-2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-0.17146769244764948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0.17628026205520084</v>
      </c>
      <c r="Q165" s="11">
        <f>2*'OddsRatio_working_3-way'!K165*'OddsRatio_working_3-way'!L165*'OddsRatio_working_3-way'!M165</f>
        <v>2.1536989866243229E-2</v>
      </c>
      <c r="R165" s="11">
        <f t="shared" si="49"/>
        <v>0</v>
      </c>
      <c r="S165" s="11">
        <f t="shared" si="50"/>
        <v>-1.028066917673256</v>
      </c>
      <c r="T165" s="11">
        <f t="shared" si="51"/>
        <v>-0.12560377735775882</v>
      </c>
      <c r="U165" s="11">
        <f>'OddsRatio_working_3-way'!S165-'OddsRatio_working_3-way'!R165^2/3</f>
        <v>-1.028066917673256</v>
      </c>
      <c r="V165" s="11">
        <f>'OddsRatio_working_3-way'!S165*'OddsRatio_working_3-way'!R165/3-2*'OddsRatio_working_3-way'!R165^3/27-'OddsRatio_working_3-way'!T165</f>
        <v>0.12560377735775882</v>
      </c>
      <c r="W165" s="11">
        <f>'OddsRatio_working_3-way'!V165^2+4*'OddsRatio_working_3-way'!U165^3/27</f>
        <v>-0.1451994123563688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0.20060889888219455</v>
      </c>
      <c r="Y165" s="11">
        <f>IF('OddsRatio_working_3-way'!W165&gt;=0,IF('OddsRatio_working_3-way'!V165+SQRT('OddsRatio_working_3-way'!W165)&gt;0,0,PI()),ACOS('OddsRatio_working_3-way'!V165/(2*'OddsRatio_working_3-way'!X165)))</f>
        <v>1.2523868892764414</v>
      </c>
      <c r="Z165" s="11">
        <f>'OddsRatio_working_3-way'!X165^(1/3)*COS('OddsRatio_working_3-way'!Y165/3)</f>
        <v>0.53512303181999621</v>
      </c>
      <c r="AA165" s="11">
        <f>'OddsRatio_working_3-way'!X165^(1/3)*COS(('OddsRatio_working_3-way'!Y165+2*PI())/3)</f>
        <v>-0.47310770300707244</v>
      </c>
      <c r="AB165" s="11">
        <f>'OddsRatio_working_3-way'!X165^(1/3)*COS(('OddsRatio_working_3-way'!Y165+4*PI())/3)</f>
        <v>-6.2015328812924139E-2</v>
      </c>
      <c r="AC165" s="11">
        <f>'OddsRatio_working_3-way'!X165^(1/3)*SIN('OddsRatio_working_3-way'!Y165/3)</f>
        <v>0.23734429290279416</v>
      </c>
      <c r="AD165" s="11">
        <f>'OddsRatio_working_3-way'!X165^(1/3)*SIN(('OddsRatio_working_3-way'!Y165+2*PI())/3)</f>
        <v>0.34475799325486817</v>
      </c>
      <c r="AE165" s="11">
        <f>'OddsRatio_working_3-way'!X165^(1/3)*SIN(('OddsRatio_working_3-way'!Y165+4*PI())/3)</f>
        <v>-0.58210228615766224</v>
      </c>
      <c r="AF165" s="11">
        <f>-'OddsRatio_working_3-way'!U165/(3*'OddsRatio_working_3-way'!X165^(1/3))*COS(('OddsRatio_working_3-way'!Y165)/3)</f>
        <v>0.53512303181999621</v>
      </c>
      <c r="AG165" s="11">
        <f>-'OddsRatio_working_3-way'!U165/(3*'OddsRatio_working_3-way'!X165^(1/3))*COS(('OddsRatio_working_3-way'!Y165+2*PI())/3)</f>
        <v>-0.47310770300707244</v>
      </c>
      <c r="AH165" s="11">
        <f>-'OddsRatio_working_3-way'!U165/(3*'OddsRatio_working_3-way'!X165^(1/3))*COS(('OddsRatio_working_3-way'!Y165+4*PI())/3)</f>
        <v>-6.2015328812924139E-2</v>
      </c>
      <c r="AI165" s="11">
        <f>'OddsRatio_working_3-way'!U165/(3*'OddsRatio_working_3-way'!X165^(1/3))*SIN(('OddsRatio_working_3-way'!Y165)/3)</f>
        <v>-0.23734429290279416</v>
      </c>
      <c r="AJ165" s="11">
        <f>'OddsRatio_working_3-way'!U165/(3*'OddsRatio_working_3-way'!X165^(1/3))*SIN(('OddsRatio_working_3-way'!Y165+2*PI())/3)</f>
        <v>-0.34475799325486817</v>
      </c>
      <c r="AK165" s="11">
        <f>'OddsRatio_working_3-way'!U165/(3*'OddsRatio_working_3-way'!X165^(1/3))*SIN(('OddsRatio_working_3-way'!Y165+4*PI())/3)</f>
        <v>0.58210228615766224</v>
      </c>
      <c r="AL165" s="11">
        <f>'OddsRatio_working_3-way'!Z165+'OddsRatio_working_3-way'!AF165</f>
        <v>1.0702460636399924</v>
      </c>
      <c r="AM165" s="11">
        <f>'OddsRatio_working_3-way'!AA165+'OddsRatio_working_3-way'!AG165</f>
        <v>-0.94621540601414489</v>
      </c>
      <c r="AN165" s="11">
        <f>'OddsRatio_working_3-way'!AB165+'OddsRatio_working_3-way'!AH165</f>
        <v>-0.12403065762584828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1.0702460636399924</v>
      </c>
      <c r="AS165" s="11">
        <f>IF(('OddsRatio_working_3-way'!X165=0),IF(Q165&gt;0,-Q165^(1/3),(-Q165)^(1/3)),'OddsRatio_working_3-way'!AM165-'OddsRatio_working_3-way'!R165/3)</f>
        <v>-0.94621540601414489</v>
      </c>
      <c r="AT165" s="11">
        <f>IF(('OddsRatio_working_3-way'!X165=0),IF(Q165&gt;0,-Q165^(1/3),(-Q165)^(1/3)),'OddsRatio_working_3-way'!AN165-'OddsRatio_working_3-way'!R165/3)</f>
        <v>-0.12403065762584828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4.33</v>
      </c>
      <c r="B166" s="4">
        <f>IF('True_Odds_Calculator_3-way'!B167="","",'True_Odds_Calculator_3-way'!B167)</f>
        <v>3.58</v>
      </c>
      <c r="C166" s="4">
        <f>IF('True_Odds_Calculator_3-way'!C167="","",'True_Odds_Calculator_3-way'!C167)</f>
        <v>1.95</v>
      </c>
      <c r="D166" s="9">
        <f t="shared" si="39"/>
        <v>0.22445296093637562</v>
      </c>
      <c r="E166" s="9">
        <f t="shared" si="40"/>
        <v>0.27195632122477964</v>
      </c>
      <c r="F166" s="9">
        <f t="shared" si="41"/>
        <v>0.50359071783884479</v>
      </c>
      <c r="G166" s="9">
        <f t="shared" si="42"/>
        <v>1.037620567606738</v>
      </c>
      <c r="H166" s="9">
        <f t="shared" si="43"/>
        <v>4.4552764901304389</v>
      </c>
      <c r="I166" s="9">
        <f t="shared" si="44"/>
        <v>3.6770610644253843</v>
      </c>
      <c r="J166" s="9">
        <f t="shared" si="45"/>
        <v>1.9857395392264006</v>
      </c>
      <c r="K166" s="11">
        <f t="shared" si="46"/>
        <v>0.23094688221709006</v>
      </c>
      <c r="L166" s="11">
        <f t="shared" si="47"/>
        <v>0.27932960893854747</v>
      </c>
      <c r="M166" s="11">
        <f t="shared" si="48"/>
        <v>0.51282051282051289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-0.27001134388854198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0.22694393525415241</v>
      </c>
      <c r="Q166" s="11">
        <f>2*'OddsRatio_working_3-way'!K166*'OddsRatio_working_3-way'!L166*'OddsRatio_working_3-way'!M166</f>
        <v>6.6164412610540055E-2</v>
      </c>
      <c r="R166" s="11">
        <f t="shared" si="49"/>
        <v>0</v>
      </c>
      <c r="S166" s="11">
        <f t="shared" si="50"/>
        <v>-0.84049778052226065</v>
      </c>
      <c r="T166" s="11">
        <f t="shared" si="51"/>
        <v>-0.24504308470036754</v>
      </c>
      <c r="U166" s="11">
        <f>'OddsRatio_working_3-way'!S166-'OddsRatio_working_3-way'!R166^2/3</f>
        <v>-0.84049778052226065</v>
      </c>
      <c r="V166" s="11">
        <f>'OddsRatio_working_3-way'!S166*'OddsRatio_working_3-way'!R166/3-2*'OddsRatio_working_3-way'!R166^3/27-'OddsRatio_working_3-way'!T166</f>
        <v>0.24504308470036754</v>
      </c>
      <c r="W166" s="11">
        <f>'OddsRatio_working_3-way'!V166^2+4*'OddsRatio_working_3-way'!U166^3/27</f>
        <v>-2.7918083137149823E-2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0.14829379327589989</v>
      </c>
      <c r="Y166" s="11">
        <f>IF('OddsRatio_working_3-way'!W166&gt;=0,IF('OddsRatio_working_3-way'!V166+SQRT('OddsRatio_working_3-way'!W166)&gt;0,0,PI()),ACOS('OddsRatio_working_3-way'!V166/(2*'OddsRatio_working_3-way'!X166)))</f>
        <v>0.59845294152701589</v>
      </c>
      <c r="Z166" s="11">
        <f>'OddsRatio_working_3-way'!X166^(1/3)*COS('OddsRatio_working_3-way'!Y166/3)</f>
        <v>0.51881028380336913</v>
      </c>
      <c r="AA166" s="11">
        <f>'OddsRatio_working_3-way'!X166^(1/3)*COS(('OddsRatio_working_3-way'!Y166+2*PI())/3)</f>
        <v>-0.35024215085434579</v>
      </c>
      <c r="AB166" s="11">
        <f>'OddsRatio_working_3-way'!X166^(1/3)*COS(('OddsRatio_working_3-way'!Y166+4*PI())/3)</f>
        <v>-0.16856813294902348</v>
      </c>
      <c r="AC166" s="11">
        <f>'OddsRatio_working_3-way'!X166^(1/3)*SIN('OddsRatio_working_3-way'!Y166/3)</f>
        <v>0.10488954314239886</v>
      </c>
      <c r="AD166" s="11">
        <f>'OddsRatio_working_3-way'!X166^(1/3)*SIN(('OddsRatio_working_3-way'!Y166+2*PI())/3)</f>
        <v>0.39685811394713261</v>
      </c>
      <c r="AE166" s="11">
        <f>'OddsRatio_working_3-way'!X166^(1/3)*SIN(('OddsRatio_working_3-way'!Y166+4*PI())/3)</f>
        <v>-0.5017476570895314</v>
      </c>
      <c r="AF166" s="11">
        <f>-'OddsRatio_working_3-way'!U166/(3*'OddsRatio_working_3-way'!X166^(1/3))*COS(('OddsRatio_working_3-way'!Y166)/3)</f>
        <v>0.51881028380336902</v>
      </c>
      <c r="AG166" s="11">
        <f>-'OddsRatio_working_3-way'!U166/(3*'OddsRatio_working_3-way'!X166^(1/3))*COS(('OddsRatio_working_3-way'!Y166+2*PI())/3)</f>
        <v>-0.35024215085434574</v>
      </c>
      <c r="AH166" s="11">
        <f>-'OddsRatio_working_3-way'!U166/(3*'OddsRatio_working_3-way'!X166^(1/3))*COS(('OddsRatio_working_3-way'!Y166+4*PI())/3)</f>
        <v>-0.16856813294902342</v>
      </c>
      <c r="AI166" s="11">
        <f>'OddsRatio_working_3-way'!U166/(3*'OddsRatio_working_3-way'!X166^(1/3))*SIN(('OddsRatio_working_3-way'!Y166)/3)</f>
        <v>-0.10488954314239884</v>
      </c>
      <c r="AJ166" s="11">
        <f>'OddsRatio_working_3-way'!U166/(3*'OddsRatio_working_3-way'!X166^(1/3))*SIN(('OddsRatio_working_3-way'!Y166+2*PI())/3)</f>
        <v>-0.3968581139471325</v>
      </c>
      <c r="AK166" s="11">
        <f>'OddsRatio_working_3-way'!U166/(3*'OddsRatio_working_3-way'!X166^(1/3))*SIN(('OddsRatio_working_3-way'!Y166+4*PI())/3)</f>
        <v>0.50174765708953128</v>
      </c>
      <c r="AL166" s="11">
        <f>'OddsRatio_working_3-way'!Z166+'OddsRatio_working_3-way'!AF166</f>
        <v>1.037620567606738</v>
      </c>
      <c r="AM166" s="11">
        <f>'OddsRatio_working_3-way'!AA166+'OddsRatio_working_3-way'!AG166</f>
        <v>-0.70048430170869147</v>
      </c>
      <c r="AN166" s="11">
        <f>'OddsRatio_working_3-way'!AB166+'OddsRatio_working_3-way'!AH166</f>
        <v>-0.33713626589804691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1.037620567606738</v>
      </c>
      <c r="AS166" s="11">
        <f>IF(('OddsRatio_working_3-way'!X166=0),IF(Q166&gt;0,-Q166^(1/3),(-Q166)^(1/3)),'OddsRatio_working_3-way'!AM166-'OddsRatio_working_3-way'!R166/3)</f>
        <v>-0.70048430170869147</v>
      </c>
      <c r="AT166" s="11">
        <f>IF(('OddsRatio_working_3-way'!X166=0),IF(Q166&gt;0,-Q166^(1/3),(-Q166)^(1/3)),'OddsRatio_working_3-way'!AN166-'OddsRatio_working_3-way'!R166/3)</f>
        <v>-0.33713626589804691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1.67</v>
      </c>
      <c r="B167" s="4">
        <f>IF('True_Odds_Calculator_3-way'!B168="","",'True_Odds_Calculator_3-way'!B168)</f>
        <v>3.87</v>
      </c>
      <c r="C167" s="4">
        <f>IF('True_Odds_Calculator_3-way'!C168="","",'True_Odds_Calculator_3-way'!C168)</f>
        <v>5.77</v>
      </c>
      <c r="D167" s="9">
        <f t="shared" si="39"/>
        <v>0.58590925486116396</v>
      </c>
      <c r="E167" s="9">
        <f t="shared" si="40"/>
        <v>0.24829809634203193</v>
      </c>
      <c r="F167" s="9">
        <f t="shared" si="41"/>
        <v>0.16579264879680417</v>
      </c>
      <c r="G167" s="9">
        <f t="shared" si="42"/>
        <v>1.0548491650185161</v>
      </c>
      <c r="H167" s="9">
        <f t="shared" si="43"/>
        <v>1.7067489405624054</v>
      </c>
      <c r="I167" s="9">
        <f t="shared" si="44"/>
        <v>4.0274171036031419</v>
      </c>
      <c r="J167" s="9">
        <f t="shared" si="45"/>
        <v>6.0316305171383213</v>
      </c>
      <c r="K167" s="11">
        <f t="shared" si="46"/>
        <v>0.5988023952095809</v>
      </c>
      <c r="L167" s="11">
        <f t="shared" si="47"/>
        <v>0.25839793281653745</v>
      </c>
      <c r="M167" s="11">
        <f t="shared" si="48"/>
        <v>0.1733102253032929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-0.24596415970606045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0.22284237297039475</v>
      </c>
      <c r="Q167" s="11">
        <f>2*'OddsRatio_working_3-way'!K167*'OddsRatio_working_3-way'!L167*'OddsRatio_working_3-way'!M167</f>
        <v>5.3632340065076951E-2</v>
      </c>
      <c r="R167" s="11">
        <f t="shared" si="49"/>
        <v>0</v>
      </c>
      <c r="S167" s="11">
        <f t="shared" si="50"/>
        <v>-0.90599530125325012</v>
      </c>
      <c r="T167" s="11">
        <f t="shared" si="51"/>
        <v>-0.21804941065060168</v>
      </c>
      <c r="U167" s="11">
        <f>'OddsRatio_working_3-way'!S167-'OddsRatio_working_3-way'!R167^2/3</f>
        <v>-0.90599530125325012</v>
      </c>
      <c r="V167" s="11">
        <f>'OddsRatio_working_3-way'!S167*'OddsRatio_working_3-way'!R167/3-2*'OddsRatio_working_3-way'!R167^3/27-'OddsRatio_working_3-way'!T167</f>
        <v>0.21804941065060168</v>
      </c>
      <c r="W167" s="11">
        <f>'OddsRatio_working_3-way'!V167^2+4*'OddsRatio_working_3-way'!U167^3/27</f>
        <v>-6.2627172345821103E-2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0.16596137941618813</v>
      </c>
      <c r="Y167" s="11">
        <f>IF('OddsRatio_working_3-way'!W167&gt;=0,IF('OddsRatio_working_3-way'!V167+SQRT('OddsRatio_working_3-way'!W167)&gt;0,0,PI()),ACOS('OddsRatio_working_3-way'!V167/(2*'OddsRatio_working_3-way'!X167)))</f>
        <v>0.85405913263651512</v>
      </c>
      <c r="Z167" s="11">
        <f>'OddsRatio_working_3-way'!X167^(1/3)*COS('OddsRatio_working_3-way'!Y167/3)</f>
        <v>0.52742458250925806</v>
      </c>
      <c r="AA167" s="11">
        <f>'OddsRatio_working_3-way'!X167^(1/3)*COS(('OddsRatio_working_3-way'!Y167+2*PI())/3)</f>
        <v>-0.39737719927843934</v>
      </c>
      <c r="AB167" s="11">
        <f>'OddsRatio_working_3-way'!X167^(1/3)*COS(('OddsRatio_working_3-way'!Y167+4*PI())/3)</f>
        <v>-0.13004738323081913</v>
      </c>
      <c r="AC167" s="11">
        <f>'OddsRatio_working_3-way'!X167^(1/3)*SIN('OddsRatio_working_3-way'!Y167/3)</f>
        <v>0.15434294125750683</v>
      </c>
      <c r="AD167" s="11">
        <f>'OddsRatio_working_3-way'!X167^(1/3)*SIN(('OddsRatio_working_3-way'!Y167+2*PI())/3)</f>
        <v>0.37959161640466582</v>
      </c>
      <c r="AE167" s="11">
        <f>'OddsRatio_working_3-way'!X167^(1/3)*SIN(('OddsRatio_working_3-way'!Y167+4*PI())/3)</f>
        <v>-0.53393455766217257</v>
      </c>
      <c r="AF167" s="11">
        <f>-'OddsRatio_working_3-way'!U167/(3*'OddsRatio_working_3-way'!X167^(1/3))*COS(('OddsRatio_working_3-way'!Y167)/3)</f>
        <v>0.52742458250925806</v>
      </c>
      <c r="AG167" s="11">
        <f>-'OddsRatio_working_3-way'!U167/(3*'OddsRatio_working_3-way'!X167^(1/3))*COS(('OddsRatio_working_3-way'!Y167+2*PI())/3)</f>
        <v>-0.39737719927843934</v>
      </c>
      <c r="AH167" s="11">
        <f>-'OddsRatio_working_3-way'!U167/(3*'OddsRatio_working_3-way'!X167^(1/3))*COS(('OddsRatio_working_3-way'!Y167+4*PI())/3)</f>
        <v>-0.13004738323081913</v>
      </c>
      <c r="AI167" s="11">
        <f>'OddsRatio_working_3-way'!U167/(3*'OddsRatio_working_3-way'!X167^(1/3))*SIN(('OddsRatio_working_3-way'!Y167)/3)</f>
        <v>-0.15434294125750683</v>
      </c>
      <c r="AJ167" s="11">
        <f>'OddsRatio_working_3-way'!U167/(3*'OddsRatio_working_3-way'!X167^(1/3))*SIN(('OddsRatio_working_3-way'!Y167+2*PI())/3)</f>
        <v>-0.37959161640466582</v>
      </c>
      <c r="AK167" s="11">
        <f>'OddsRatio_working_3-way'!U167/(3*'OddsRatio_working_3-way'!X167^(1/3))*SIN(('OddsRatio_working_3-way'!Y167+4*PI())/3)</f>
        <v>0.53393455766217257</v>
      </c>
      <c r="AL167" s="11">
        <f>'OddsRatio_working_3-way'!Z167+'OddsRatio_working_3-way'!AF167</f>
        <v>1.0548491650185161</v>
      </c>
      <c r="AM167" s="11">
        <f>'OddsRatio_working_3-way'!AA167+'OddsRatio_working_3-way'!AG167</f>
        <v>-0.79475439855687868</v>
      </c>
      <c r="AN167" s="11">
        <f>'OddsRatio_working_3-way'!AB167+'OddsRatio_working_3-way'!AH167</f>
        <v>-0.26009476646163826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1.0548491650185161</v>
      </c>
      <c r="AS167" s="11">
        <f>IF(('OddsRatio_working_3-way'!X167=0),IF(Q167&gt;0,-Q167^(1/3),(-Q167)^(1/3)),'OddsRatio_working_3-way'!AM167-'OddsRatio_working_3-way'!R167/3)</f>
        <v>-0.79475439855687868</v>
      </c>
      <c r="AT167" s="11">
        <f>IF(('OddsRatio_working_3-way'!X167=0),IF(Q167&gt;0,-Q167^(1/3),(-Q167)^(1/3)),'OddsRatio_working_3-way'!AN167-'OddsRatio_working_3-way'!R167/3)</f>
        <v>-0.26009476646163826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2.09</v>
      </c>
      <c r="B168" s="4">
        <f>IF('True_Odds_Calculator_3-way'!B169="","",'True_Odds_Calculator_3-way'!B169)</f>
        <v>3.33</v>
      </c>
      <c r="C168" s="4">
        <f>IF('True_Odds_Calculator_3-way'!C169="","",'True_Odds_Calculator_3-way'!C169)</f>
        <v>4</v>
      </c>
      <c r="D168" s="9">
        <f t="shared" si="39"/>
        <v>0.46731452576008503</v>
      </c>
      <c r="E168" s="9">
        <f t="shared" si="40"/>
        <v>0.2909820663190848</v>
      </c>
      <c r="F168" s="9">
        <f t="shared" si="41"/>
        <v>0.24170340792083003</v>
      </c>
      <c r="G168" s="9">
        <f t="shared" si="42"/>
        <v>1.045767342990257</v>
      </c>
      <c r="H168" s="9">
        <f t="shared" si="43"/>
        <v>2.1398864038593799</v>
      </c>
      <c r="I168" s="9">
        <f t="shared" si="44"/>
        <v>3.4366379091672994</v>
      </c>
      <c r="J168" s="9">
        <f t="shared" si="45"/>
        <v>4.1373020289707707</v>
      </c>
      <c r="K168" s="11">
        <f t="shared" si="46"/>
        <v>0.47846889952153115</v>
      </c>
      <c r="L168" s="11">
        <f t="shared" si="47"/>
        <v>0.3003003003003003</v>
      </c>
      <c r="M168" s="11">
        <f t="shared" si="48"/>
        <v>0.25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-0.27368636579162886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0.23061338850812532</v>
      </c>
      <c r="Q168" s="11">
        <f>2*'OddsRatio_working_3-way'!K168*'OddsRatio_working_3-way'!L168*'OddsRatio_working_3-way'!M168</f>
        <v>7.1842177105335012E-2</v>
      </c>
      <c r="R168" s="11">
        <f t="shared" si="49"/>
        <v>0</v>
      </c>
      <c r="S168" s="11">
        <f t="shared" si="50"/>
        <v>-0.84261920699295212</v>
      </c>
      <c r="T168" s="11">
        <f t="shared" si="51"/>
        <v>-0.26249819532490726</v>
      </c>
      <c r="U168" s="11">
        <f>'OddsRatio_working_3-way'!S168-'OddsRatio_working_3-way'!R168^2/3</f>
        <v>-0.84261920699295212</v>
      </c>
      <c r="V168" s="11">
        <f>'OddsRatio_working_3-way'!S168*'OddsRatio_working_3-way'!R168/3-2*'OddsRatio_working_3-way'!R168^3/27-'OddsRatio_working_3-way'!T168</f>
        <v>0.26249819532490726</v>
      </c>
      <c r="W168" s="11">
        <f>'OddsRatio_working_3-way'!V168^2+4*'OddsRatio_working_3-way'!U168^3/27</f>
        <v>-1.9726644584377007E-2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0.14885559036630952</v>
      </c>
      <c r="Y168" s="11">
        <f>IF('OddsRatio_working_3-way'!W168&gt;=0,IF('OddsRatio_working_3-way'!V168+SQRT('OddsRatio_working_3-way'!W168)&gt;0,0,PI()),ACOS('OddsRatio_working_3-way'!V168/(2*'OddsRatio_working_3-way'!X168)))</f>
        <v>0.49129854848406707</v>
      </c>
      <c r="Z168" s="11">
        <f>'OddsRatio_working_3-way'!X168^(1/3)*COS('OddsRatio_working_3-way'!Y168/3)</f>
        <v>0.52288367149512849</v>
      </c>
      <c r="AA168" s="11">
        <f>'OddsRatio_working_3-way'!X168^(1/3)*COS(('OddsRatio_working_3-way'!Y168+2*PI())/3)</f>
        <v>-0.33627031502563698</v>
      </c>
      <c r="AB168" s="11">
        <f>'OddsRatio_working_3-way'!X168^(1/3)*COS(('OddsRatio_working_3-way'!Y168+4*PI())/3)</f>
        <v>-0.18661335646949162</v>
      </c>
      <c r="AC168" s="11">
        <f>'OddsRatio_working_3-way'!X168^(1/3)*SIN('OddsRatio_working_3-way'!Y168/3)</f>
        <v>8.6404485308491139E-2</v>
      </c>
      <c r="AD168" s="11">
        <f>'OddsRatio_working_3-way'!X168^(1/3)*SIN(('OddsRatio_working_3-way'!Y168+2*PI())/3)</f>
        <v>0.40962830008461282</v>
      </c>
      <c r="AE168" s="11">
        <f>'OddsRatio_working_3-way'!X168^(1/3)*SIN(('OddsRatio_working_3-way'!Y168+4*PI())/3)</f>
        <v>-0.49603278539310397</v>
      </c>
      <c r="AF168" s="11">
        <f>-'OddsRatio_working_3-way'!U168/(3*'OddsRatio_working_3-way'!X168^(1/3))*COS(('OddsRatio_working_3-way'!Y168)/3)</f>
        <v>0.52288367149512849</v>
      </c>
      <c r="AG168" s="11">
        <f>-'OddsRatio_working_3-way'!U168/(3*'OddsRatio_working_3-way'!X168^(1/3))*COS(('OddsRatio_working_3-way'!Y168+2*PI())/3)</f>
        <v>-0.33627031502563698</v>
      </c>
      <c r="AH168" s="11">
        <f>-'OddsRatio_working_3-way'!U168/(3*'OddsRatio_working_3-way'!X168^(1/3))*COS(('OddsRatio_working_3-way'!Y168+4*PI())/3)</f>
        <v>-0.18661335646949162</v>
      </c>
      <c r="AI168" s="11">
        <f>'OddsRatio_working_3-way'!U168/(3*'OddsRatio_working_3-way'!X168^(1/3))*SIN(('OddsRatio_working_3-way'!Y168)/3)</f>
        <v>-8.6404485308491139E-2</v>
      </c>
      <c r="AJ168" s="11">
        <f>'OddsRatio_working_3-way'!U168/(3*'OddsRatio_working_3-way'!X168^(1/3))*SIN(('OddsRatio_working_3-way'!Y168+2*PI())/3)</f>
        <v>-0.40962830008461282</v>
      </c>
      <c r="AK168" s="11">
        <f>'OddsRatio_working_3-way'!U168/(3*'OddsRatio_working_3-way'!X168^(1/3))*SIN(('OddsRatio_working_3-way'!Y168+4*PI())/3)</f>
        <v>0.49603278539310397</v>
      </c>
      <c r="AL168" s="11">
        <f>'OddsRatio_working_3-way'!Z168+'OddsRatio_working_3-way'!AF168</f>
        <v>1.045767342990257</v>
      </c>
      <c r="AM168" s="11">
        <f>'OddsRatio_working_3-way'!AA168+'OddsRatio_working_3-way'!AG168</f>
        <v>-0.67254063005127396</v>
      </c>
      <c r="AN168" s="11">
        <f>'OddsRatio_working_3-way'!AB168+'OddsRatio_working_3-way'!AH168</f>
        <v>-0.37322671293898324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1.045767342990257</v>
      </c>
      <c r="AS168" s="11">
        <f>IF(('OddsRatio_working_3-way'!X168=0),IF(Q168&gt;0,-Q168^(1/3),(-Q168)^(1/3)),'OddsRatio_working_3-way'!AM168-'OddsRatio_working_3-way'!R168/3)</f>
        <v>-0.67254063005127396</v>
      </c>
      <c r="AT168" s="11">
        <f>IF(('OddsRatio_working_3-way'!X168=0),IF(Q168&gt;0,-Q168^(1/3),(-Q168)^(1/3)),'OddsRatio_working_3-way'!AN168-'OddsRatio_working_3-way'!R168/3)</f>
        <v>-0.37322671293898324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5.24</v>
      </c>
      <c r="B169" s="4">
        <f>IF('True_Odds_Calculator_3-way'!B170="","",'True_Odds_Calculator_3-way'!B170)</f>
        <v>3.58</v>
      </c>
      <c r="C169" s="4">
        <f>IF('True_Odds_Calculator_3-way'!C170="","",'True_Odds_Calculator_3-way'!C170)</f>
        <v>1.79</v>
      </c>
      <c r="D169" s="9">
        <f t="shared" si="39"/>
        <v>0.18351194716137575</v>
      </c>
      <c r="E169" s="9">
        <f t="shared" si="40"/>
        <v>0.26973674308398415</v>
      </c>
      <c r="F169" s="9">
        <f t="shared" si="41"/>
        <v>0.54675130975464004</v>
      </c>
      <c r="G169" s="9">
        <f t="shared" si="42"/>
        <v>1.0493482302866211</v>
      </c>
      <c r="H169" s="9">
        <f t="shared" si="43"/>
        <v>5.4492364964152733</v>
      </c>
      <c r="I169" s="9">
        <f t="shared" si="44"/>
        <v>3.7073184341394825</v>
      </c>
      <c r="J169" s="9">
        <f t="shared" si="45"/>
        <v>1.8289851019264312</v>
      </c>
      <c r="K169" s="11">
        <f t="shared" si="46"/>
        <v>0.19083969465648853</v>
      </c>
      <c r="L169" s="11">
        <f t="shared" si="47"/>
        <v>0.27932960893854747</v>
      </c>
      <c r="M169" s="11">
        <f t="shared" si="48"/>
        <v>0.55865921787709494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-0.25736252525688119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0.2266299547978961</v>
      </c>
      <c r="Q169" s="11">
        <f>2*'OddsRatio_working_3-way'!K169*'OddsRatio_working_3-way'!L169*'OddsRatio_working_3-way'!M169</f>
        <v>5.9561091931115917E-2</v>
      </c>
      <c r="R169" s="11">
        <f t="shared" si="49"/>
        <v>0</v>
      </c>
      <c r="S169" s="11">
        <f t="shared" si="50"/>
        <v>-0.88058645901026189</v>
      </c>
      <c r="T169" s="11">
        <f t="shared" si="51"/>
        <v>-0.23142876715118574</v>
      </c>
      <c r="U169" s="11">
        <f>'OddsRatio_working_3-way'!S169-'OddsRatio_working_3-way'!R169^2/3</f>
        <v>-0.88058645901026189</v>
      </c>
      <c r="V169" s="11">
        <f>'OddsRatio_working_3-way'!S169*'OddsRatio_working_3-way'!R169/3-2*'OddsRatio_working_3-way'!R169^3/27-'OddsRatio_working_3-way'!T169</f>
        <v>0.23142876715118574</v>
      </c>
      <c r="W169" s="11">
        <f>'OddsRatio_working_3-way'!V169^2+4*'OddsRatio_working_3-way'!U169^3/27</f>
        <v>-4.7601521254964384E-2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0.15902892466473051</v>
      </c>
      <c r="Y169" s="11">
        <f>IF('OddsRatio_working_3-way'!W169&gt;=0,IF('OddsRatio_working_3-way'!V169+SQRT('OddsRatio_working_3-way'!W169)&gt;0,0,PI()),ACOS('OddsRatio_working_3-way'!V169/(2*'OddsRatio_working_3-way'!X169)))</f>
        <v>0.75593416781222211</v>
      </c>
      <c r="Z169" s="11">
        <f>'OddsRatio_working_3-way'!X169^(1/3)*COS('OddsRatio_working_3-way'!Y169/3)</f>
        <v>0.52467411514331053</v>
      </c>
      <c r="AA169" s="11">
        <f>'OddsRatio_working_3-way'!X169^(1/3)*COS(('OddsRatio_working_3-way'!Y169+2*PI())/3)</f>
        <v>-0.37931748083342848</v>
      </c>
      <c r="AB169" s="11">
        <f>'OddsRatio_working_3-way'!X169^(1/3)*COS(('OddsRatio_working_3-way'!Y169+4*PI())/3)</f>
        <v>-0.14535663430988194</v>
      </c>
      <c r="AC169" s="11">
        <f>'OddsRatio_working_3-way'!X169^(1/3)*SIN('OddsRatio_working_3-way'!Y169/3)</f>
        <v>0.13507735772020235</v>
      </c>
      <c r="AD169" s="11">
        <f>'OddsRatio_working_3-way'!X169^(1/3)*SIN(('OddsRatio_working_3-way'!Y169+2*PI())/3)</f>
        <v>0.38684243356212744</v>
      </c>
      <c r="AE169" s="11">
        <f>'OddsRatio_working_3-way'!X169^(1/3)*SIN(('OddsRatio_working_3-way'!Y169+4*PI())/3)</f>
        <v>-0.52191979128232968</v>
      </c>
      <c r="AF169" s="11">
        <f>-'OddsRatio_working_3-way'!U169/(3*'OddsRatio_working_3-way'!X169^(1/3))*COS(('OddsRatio_working_3-way'!Y169)/3)</f>
        <v>0.52467411514331042</v>
      </c>
      <c r="AG169" s="11">
        <f>-'OddsRatio_working_3-way'!U169/(3*'OddsRatio_working_3-way'!X169^(1/3))*COS(('OddsRatio_working_3-way'!Y169+2*PI())/3)</f>
        <v>-0.37931748083342837</v>
      </c>
      <c r="AH169" s="11">
        <f>-'OddsRatio_working_3-way'!U169/(3*'OddsRatio_working_3-way'!X169^(1/3))*COS(('OddsRatio_working_3-way'!Y169+4*PI())/3)</f>
        <v>-0.14535663430988191</v>
      </c>
      <c r="AI169" s="11">
        <f>'OddsRatio_working_3-way'!U169/(3*'OddsRatio_working_3-way'!X169^(1/3))*SIN(('OddsRatio_working_3-way'!Y169)/3)</f>
        <v>-0.13507735772020232</v>
      </c>
      <c r="AJ169" s="11">
        <f>'OddsRatio_working_3-way'!U169/(3*'OddsRatio_working_3-way'!X169^(1/3))*SIN(('OddsRatio_working_3-way'!Y169+2*PI())/3)</f>
        <v>-0.38684243356212739</v>
      </c>
      <c r="AK169" s="11">
        <f>'OddsRatio_working_3-way'!U169/(3*'OddsRatio_working_3-way'!X169^(1/3))*SIN(('OddsRatio_working_3-way'!Y169+4*PI())/3)</f>
        <v>0.52191979128232957</v>
      </c>
      <c r="AL169" s="11">
        <f>'OddsRatio_working_3-way'!Z169+'OddsRatio_working_3-way'!AF169</f>
        <v>1.0493482302866211</v>
      </c>
      <c r="AM169" s="11">
        <f>'OddsRatio_working_3-way'!AA169+'OddsRatio_working_3-way'!AG169</f>
        <v>-0.75863496166685684</v>
      </c>
      <c r="AN169" s="11">
        <f>'OddsRatio_working_3-way'!AB169+'OddsRatio_working_3-way'!AH169</f>
        <v>-0.29071326861976388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1.0493482302866211</v>
      </c>
      <c r="AS169" s="11">
        <f>IF(('OddsRatio_working_3-way'!X169=0),IF(Q169&gt;0,-Q169^(1/3),(-Q169)^(1/3)),'OddsRatio_working_3-way'!AM169-'OddsRatio_working_3-way'!R169/3)</f>
        <v>-0.75863496166685684</v>
      </c>
      <c r="AT169" s="11">
        <f>IF(('OddsRatio_working_3-way'!X169=0),IF(Q169&gt;0,-Q169^(1/3),(-Q169)^(1/3)),'OddsRatio_working_3-way'!AN169-'OddsRatio_working_3-way'!R169/3)</f>
        <v>-0.29071326861976388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2.5499999999999998</v>
      </c>
      <c r="B170" s="4">
        <f>IF('True_Odds_Calculator_3-way'!B171="","",'True_Odds_Calculator_3-way'!B171)</f>
        <v>3.22</v>
      </c>
      <c r="C170" s="4">
        <f>IF('True_Odds_Calculator_3-way'!C171="","",'True_Odds_Calculator_3-way'!C171)</f>
        <v>3.08</v>
      </c>
      <c r="D170" s="9">
        <f t="shared" si="39"/>
        <v>0.38241797097978197</v>
      </c>
      <c r="E170" s="9">
        <f t="shared" si="40"/>
        <v>0.30184026075234116</v>
      </c>
      <c r="F170" s="9">
        <f t="shared" si="41"/>
        <v>0.31574176826787698</v>
      </c>
      <c r="G170" s="9">
        <f t="shared" si="42"/>
        <v>1.0418966914705652</v>
      </c>
      <c r="H170" s="9">
        <f t="shared" si="43"/>
        <v>2.6149398717793755</v>
      </c>
      <c r="I170" s="9">
        <f t="shared" si="44"/>
        <v>3.3130106550646548</v>
      </c>
      <c r="J170" s="9">
        <f t="shared" si="45"/>
        <v>3.1671451182587753</v>
      </c>
      <c r="K170" s="11">
        <f t="shared" si="46"/>
        <v>0.39215686274509809</v>
      </c>
      <c r="L170" s="11">
        <f t="shared" si="47"/>
        <v>0.3105590062111801</v>
      </c>
      <c r="M170" s="11">
        <f t="shared" si="48"/>
        <v>0.32467532467532467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-0.28300964654636551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0.23131782357211658</v>
      </c>
      <c r="Q170" s="11">
        <f>2*'OddsRatio_working_3-way'!K170*'OddsRatio_working_3-way'!L170*'OddsRatio_working_3-way'!M170</f>
        <v>7.9083016605851833E-2</v>
      </c>
      <c r="R170" s="11">
        <f t="shared" si="49"/>
        <v>0</v>
      </c>
      <c r="S170" s="11">
        <f t="shared" si="50"/>
        <v>-0.81734960767218845</v>
      </c>
      <c r="T170" s="11">
        <f t="shared" si="51"/>
        <v>-0.27943576330673114</v>
      </c>
      <c r="U170" s="11">
        <f>'OddsRatio_working_3-way'!S170-'OddsRatio_working_3-way'!R170^2/3</f>
        <v>-0.81734960767218845</v>
      </c>
      <c r="V170" s="11">
        <f>'OddsRatio_working_3-way'!S170*'OddsRatio_working_3-way'!R170/3-2*'OddsRatio_working_3-way'!R170^3/27-'OddsRatio_working_3-way'!T170</f>
        <v>0.27943576330673114</v>
      </c>
      <c r="W170" s="11">
        <f>'OddsRatio_working_3-way'!V170^2+4*'OddsRatio_working_3-way'!U170^3/27</f>
        <v>-2.8103046213320132E-3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0.14220992443931918</v>
      </c>
      <c r="Y170" s="11">
        <f>IF('OddsRatio_working_3-way'!W170&gt;=0,IF('OddsRatio_working_3-way'!V170+SQRT('OddsRatio_working_3-way'!W170)&gt;0,0,PI()),ACOS('OddsRatio_working_3-way'!V170/(2*'OddsRatio_working_3-way'!X170)))</f>
        <v>0.18748392767369881</v>
      </c>
      <c r="Z170" s="11">
        <f>'OddsRatio_working_3-way'!X170^(1/3)*COS('OddsRatio_working_3-way'!Y170/3)</f>
        <v>0.52094834573528259</v>
      </c>
      <c r="AA170" s="11">
        <f>'OddsRatio_working_3-way'!X170^(1/3)*COS(('OddsRatio_working_3-way'!Y170+2*PI())/3)</f>
        <v>-0.28870567521522161</v>
      </c>
      <c r="AB170" s="11">
        <f>'OddsRatio_working_3-way'!X170^(1/3)*COS(('OddsRatio_working_3-way'!Y170+4*PI())/3)</f>
        <v>-0.23224267052006131</v>
      </c>
      <c r="AC170" s="11">
        <f>'OddsRatio_working_3-way'!X170^(1/3)*SIN('OddsRatio_working_3-way'!Y170/3)</f>
        <v>3.2598930960006073E-2</v>
      </c>
      <c r="AD170" s="11">
        <f>'OddsRatio_working_3-way'!X170^(1/3)*SIN(('OddsRatio_working_3-way'!Y170+2*PI())/3)</f>
        <v>0.43485503598623038</v>
      </c>
      <c r="AE170" s="11">
        <f>'OddsRatio_working_3-way'!X170^(1/3)*SIN(('OddsRatio_working_3-way'!Y170+4*PI())/3)</f>
        <v>-0.46745396694623631</v>
      </c>
      <c r="AF170" s="11">
        <f>-'OddsRatio_working_3-way'!U170/(3*'OddsRatio_working_3-way'!X170^(1/3))*COS(('OddsRatio_working_3-way'!Y170)/3)</f>
        <v>0.5209483457352827</v>
      </c>
      <c r="AG170" s="11">
        <f>-'OddsRatio_working_3-way'!U170/(3*'OddsRatio_working_3-way'!X170^(1/3))*COS(('OddsRatio_working_3-way'!Y170+2*PI())/3)</f>
        <v>-0.28870567521522167</v>
      </c>
      <c r="AH170" s="11">
        <f>-'OddsRatio_working_3-way'!U170/(3*'OddsRatio_working_3-way'!X170^(1/3))*COS(('OddsRatio_working_3-way'!Y170+4*PI())/3)</f>
        <v>-0.23224267052006137</v>
      </c>
      <c r="AI170" s="11">
        <f>'OddsRatio_working_3-way'!U170/(3*'OddsRatio_working_3-way'!X170^(1/3))*SIN(('OddsRatio_working_3-way'!Y170)/3)</f>
        <v>-3.259893096000608E-2</v>
      </c>
      <c r="AJ170" s="11">
        <f>'OddsRatio_working_3-way'!U170/(3*'OddsRatio_working_3-way'!X170^(1/3))*SIN(('OddsRatio_working_3-way'!Y170+2*PI())/3)</f>
        <v>-0.43485503598623049</v>
      </c>
      <c r="AK170" s="11">
        <f>'OddsRatio_working_3-way'!U170/(3*'OddsRatio_working_3-way'!X170^(1/3))*SIN(('OddsRatio_working_3-way'!Y170+4*PI())/3)</f>
        <v>0.46745396694623642</v>
      </c>
      <c r="AL170" s="11">
        <f>'OddsRatio_working_3-way'!Z170+'OddsRatio_working_3-way'!AF170</f>
        <v>1.0418966914705652</v>
      </c>
      <c r="AM170" s="11">
        <f>'OddsRatio_working_3-way'!AA170+'OddsRatio_working_3-way'!AG170</f>
        <v>-0.57741135043044323</v>
      </c>
      <c r="AN170" s="11">
        <f>'OddsRatio_working_3-way'!AB170+'OddsRatio_working_3-way'!AH170</f>
        <v>-0.46448534104012268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1.0418966914705652</v>
      </c>
      <c r="AS170" s="11">
        <f>IF(('OddsRatio_working_3-way'!X170=0),IF(Q170&gt;0,-Q170^(1/3),(-Q170)^(1/3)),'OddsRatio_working_3-way'!AM170-'OddsRatio_working_3-way'!R170/3)</f>
        <v>-0.57741135043044323</v>
      </c>
      <c r="AT170" s="11">
        <f>IF(('OddsRatio_working_3-way'!X170=0),IF(Q170&gt;0,-Q170^(1/3),(-Q170)^(1/3)),'OddsRatio_working_3-way'!AN170-'OddsRatio_working_3-way'!R170/3)</f>
        <v>-0.46448534104012268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2.81</v>
      </c>
      <c r="B171" s="4">
        <f>IF('True_Odds_Calculator_3-way'!B172="","",'True_Odds_Calculator_3-way'!B172)</f>
        <v>2.99</v>
      </c>
      <c r="C171" s="4">
        <f>IF('True_Odds_Calculator_3-way'!C172="","",'True_Odds_Calculator_3-way'!C172)</f>
        <v>2.97</v>
      </c>
      <c r="D171" s="9">
        <f t="shared" si="39"/>
        <v>0.34669303562959447</v>
      </c>
      <c r="E171" s="9">
        <f t="shared" si="40"/>
        <v>0.32554261239331805</v>
      </c>
      <c r="F171" s="9">
        <f t="shared" si="41"/>
        <v>0.32776435197708748</v>
      </c>
      <c r="G171" s="9">
        <f t="shared" si="42"/>
        <v>1.0411027541476876</v>
      </c>
      <c r="H171" s="9">
        <f t="shared" si="43"/>
        <v>2.884395985007314</v>
      </c>
      <c r="I171" s="9">
        <f t="shared" si="44"/>
        <v>3.0717944807538982</v>
      </c>
      <c r="J171" s="9">
        <f t="shared" si="45"/>
        <v>3.050972425670945</v>
      </c>
      <c r="K171" s="11">
        <f t="shared" si="46"/>
        <v>0.35587188612099646</v>
      </c>
      <c r="L171" s="11">
        <f t="shared" si="47"/>
        <v>0.33444816053511706</v>
      </c>
      <c r="M171" s="11">
        <f t="shared" si="48"/>
        <v>0.33670033670033667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-0.28435699749331189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0.23122876287041533</v>
      </c>
      <c r="Q171" s="11">
        <f>2*'OddsRatio_working_3-way'!K171*'OddsRatio_working_3-way'!L171*'OddsRatio_working_3-way'!M171</f>
        <v>8.0148617979346734E-2</v>
      </c>
      <c r="R171" s="11">
        <f t="shared" si="49"/>
        <v>0</v>
      </c>
      <c r="S171" s="11">
        <f t="shared" si="50"/>
        <v>-0.81316361091431855</v>
      </c>
      <c r="T171" s="11">
        <f t="shared" si="51"/>
        <v>-0.28185913723199951</v>
      </c>
      <c r="U171" s="11">
        <f>'OddsRatio_working_3-way'!S171-'OddsRatio_working_3-way'!R171^2/3</f>
        <v>-0.81316361091431855</v>
      </c>
      <c r="V171" s="11">
        <f>'OddsRatio_working_3-way'!S171*'OddsRatio_working_3-way'!R171/3-2*'OddsRatio_working_3-way'!R171^3/27-'OddsRatio_working_3-way'!T171</f>
        <v>0.28185913723199951</v>
      </c>
      <c r="W171" s="11">
        <f>'OddsRatio_working_3-way'!V171^2+4*'OddsRatio_working_3-way'!U171^3/27</f>
        <v>-2.1354342847820784E-4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0.14111884766894653</v>
      </c>
      <c r="Y171" s="11">
        <f>IF('OddsRatio_working_3-way'!W171&gt;=0,IF('OddsRatio_working_3-way'!V171+SQRT('OddsRatio_working_3-way'!W171)&gt;0,0,PI()),ACOS('OddsRatio_working_3-way'!V171/(2*'OddsRatio_working_3-way'!X171)))</f>
        <v>5.179911246211466E-2</v>
      </c>
      <c r="Z171" s="11">
        <f>'OddsRatio_working_3-way'!X171^(1/3)*COS('OddsRatio_working_3-way'!Y171/3)</f>
        <v>0.5205513770738438</v>
      </c>
      <c r="AA171" s="11">
        <f>'OddsRatio_working_3-way'!X171^(1/3)*COS(('OddsRatio_working_3-way'!Y171+2*PI())/3)</f>
        <v>-0.26806032715880507</v>
      </c>
      <c r="AB171" s="11">
        <f>'OddsRatio_working_3-way'!X171^(1/3)*COS(('OddsRatio_working_3-way'!Y171+4*PI())/3)</f>
        <v>-0.25249104991503879</v>
      </c>
      <c r="AC171" s="11">
        <f>'OddsRatio_working_3-way'!X171^(1/3)*SIN('OddsRatio_working_3-way'!Y171/3)</f>
        <v>8.9889264077764753E-3</v>
      </c>
      <c r="AD171" s="11">
        <f>'OddsRatio_working_3-way'!X171^(1/3)*SIN(('OddsRatio_working_3-way'!Y171+2*PI())/3)</f>
        <v>0.4463162533170329</v>
      </c>
      <c r="AE171" s="11">
        <f>'OddsRatio_working_3-way'!X171^(1/3)*SIN(('OddsRatio_working_3-way'!Y171+4*PI())/3)</f>
        <v>-0.45530517972480927</v>
      </c>
      <c r="AF171" s="11">
        <f>-'OddsRatio_working_3-way'!U171/(3*'OddsRatio_working_3-way'!X171^(1/3))*COS(('OddsRatio_working_3-way'!Y171)/3)</f>
        <v>0.5205513770738438</v>
      </c>
      <c r="AG171" s="11">
        <f>-'OddsRatio_working_3-way'!U171/(3*'OddsRatio_working_3-way'!X171^(1/3))*COS(('OddsRatio_working_3-way'!Y171+2*PI())/3)</f>
        <v>-0.26806032715880507</v>
      </c>
      <c r="AH171" s="11">
        <f>-'OddsRatio_working_3-way'!U171/(3*'OddsRatio_working_3-way'!X171^(1/3))*COS(('OddsRatio_working_3-way'!Y171+4*PI())/3)</f>
        <v>-0.25249104991503879</v>
      </c>
      <c r="AI171" s="11">
        <f>'OddsRatio_working_3-way'!U171/(3*'OddsRatio_working_3-way'!X171^(1/3))*SIN(('OddsRatio_working_3-way'!Y171)/3)</f>
        <v>-8.9889264077764753E-3</v>
      </c>
      <c r="AJ171" s="11">
        <f>'OddsRatio_working_3-way'!U171/(3*'OddsRatio_working_3-way'!X171^(1/3))*SIN(('OddsRatio_working_3-way'!Y171+2*PI())/3)</f>
        <v>-0.4463162533170329</v>
      </c>
      <c r="AK171" s="11">
        <f>'OddsRatio_working_3-way'!U171/(3*'OddsRatio_working_3-way'!X171^(1/3))*SIN(('OddsRatio_working_3-way'!Y171+4*PI())/3)</f>
        <v>0.45530517972480927</v>
      </c>
      <c r="AL171" s="11">
        <f>'OddsRatio_working_3-way'!Z171+'OddsRatio_working_3-way'!AF171</f>
        <v>1.0411027541476876</v>
      </c>
      <c r="AM171" s="11">
        <f>'OddsRatio_working_3-way'!AA171+'OddsRatio_working_3-way'!AG171</f>
        <v>-0.53612065431761013</v>
      </c>
      <c r="AN171" s="11">
        <f>'OddsRatio_working_3-way'!AB171+'OddsRatio_working_3-way'!AH171</f>
        <v>-0.50498209983007758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1.0411027541476876</v>
      </c>
      <c r="AS171" s="11">
        <f>IF(('OddsRatio_working_3-way'!X171=0),IF(Q171&gt;0,-Q171^(1/3),(-Q171)^(1/3)),'OddsRatio_working_3-way'!AM171-'OddsRatio_working_3-way'!R171/3)</f>
        <v>-0.53612065431761013</v>
      </c>
      <c r="AT171" s="11">
        <f>IF(('OddsRatio_working_3-way'!X171=0),IF(Q171&gt;0,-Q171^(1/3),(-Q171)^(1/3)),'OddsRatio_working_3-way'!AN171-'OddsRatio_working_3-way'!R171/3)</f>
        <v>-0.50498209983007758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2.46</v>
      </c>
      <c r="B172" s="4">
        <f>IF('True_Odds_Calculator_3-way'!B173="","",'True_Odds_Calculator_3-way'!B173)</f>
        <v>3.22</v>
      </c>
      <c r="C172" s="4">
        <f>IF('True_Odds_Calculator_3-way'!C173="","",'True_Odds_Calculator_3-way'!C173)</f>
        <v>3.22</v>
      </c>
      <c r="D172" s="9">
        <f t="shared" si="39"/>
        <v>0.39652478809416497</v>
      </c>
      <c r="E172" s="9">
        <f t="shared" si="40"/>
        <v>0.30173760595291765</v>
      </c>
      <c r="F172" s="9">
        <f t="shared" si="41"/>
        <v>0.30173760595291765</v>
      </c>
      <c r="G172" s="9">
        <f t="shared" si="42"/>
        <v>1.0424044060991093</v>
      </c>
      <c r="H172" s="9">
        <f t="shared" si="43"/>
        <v>2.5219104329047002</v>
      </c>
      <c r="I172" s="9">
        <f t="shared" si="44"/>
        <v>3.3141377815400226</v>
      </c>
      <c r="J172" s="9">
        <f t="shared" si="45"/>
        <v>3.3141377815400226</v>
      </c>
      <c r="K172" s="11">
        <f t="shared" si="46"/>
        <v>0.4065040650406504</v>
      </c>
      <c r="L172" s="11">
        <f t="shared" si="47"/>
        <v>0.3105590062111801</v>
      </c>
      <c r="M172" s="11">
        <f t="shared" si="48"/>
        <v>0.3105590062111801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-0.28210576037321666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0.23131572699161268</v>
      </c>
      <c r="Q172" s="11">
        <f>2*'OddsRatio_working_3-way'!K172*'OddsRatio_working_3-way'!L172*'OddsRatio_working_3-way'!M172</f>
        <v>7.8412110844614469E-2</v>
      </c>
      <c r="R172" s="11">
        <f t="shared" si="49"/>
        <v>0</v>
      </c>
      <c r="S172" s="11">
        <f t="shared" si="50"/>
        <v>-0.81996101988697279</v>
      </c>
      <c r="T172" s="11">
        <f t="shared" si="51"/>
        <v>-0.27795288809727892</v>
      </c>
      <c r="U172" s="11">
        <f>'OddsRatio_working_3-way'!S172-'OddsRatio_working_3-way'!R172^2/3</f>
        <v>-0.81996101988697279</v>
      </c>
      <c r="V172" s="11">
        <f>'OddsRatio_working_3-way'!S172*'OddsRatio_working_3-way'!R172/3-2*'OddsRatio_working_3-way'!R172^3/27-'OddsRatio_working_3-way'!T172</f>
        <v>0.27795288809727892</v>
      </c>
      <c r="W172" s="11">
        <f>'OddsRatio_working_3-way'!V172^2+4*'OddsRatio_working_3-way'!U172^3/27</f>
        <v>-4.4146917100537503E-3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0.142892004422634</v>
      </c>
      <c r="Y172" s="11">
        <f>IF('OddsRatio_working_3-way'!W172&gt;=0,IF('OddsRatio_working_3-way'!V172+SQRT('OddsRatio_working_3-way'!W172)&gt;0,0,PI()),ACOS('OddsRatio_working_3-way'!V172/(2*'OddsRatio_working_3-way'!X172)))</f>
        <v>0.23464145126949476</v>
      </c>
      <c r="Z172" s="11">
        <f>'OddsRatio_working_3-way'!X172^(1/3)*COS('OddsRatio_working_3-way'!Y172/3)</f>
        <v>0.52120220304955478</v>
      </c>
      <c r="AA172" s="11">
        <f>'OddsRatio_working_3-way'!X172^(1/3)*COS(('OddsRatio_working_3-way'!Y172+2*PI())/3)</f>
        <v>-0.29597697782432947</v>
      </c>
      <c r="AB172" s="11">
        <f>'OddsRatio_working_3-way'!X172^(1/3)*COS(('OddsRatio_working_3-way'!Y172+4*PI())/3)</f>
        <v>-0.22522522522522526</v>
      </c>
      <c r="AC172" s="11">
        <f>'OddsRatio_working_3-way'!X172^(1/3)*SIN('OddsRatio_working_3-way'!Y172/3)</f>
        <v>4.0848543408730634E-2</v>
      </c>
      <c r="AD172" s="11">
        <f>'OddsRatio_working_3-way'!X172^(1/3)*SIN(('OddsRatio_working_3-way'!Y172+2*PI())/3)</f>
        <v>0.43095007664496449</v>
      </c>
      <c r="AE172" s="11">
        <f>'OddsRatio_working_3-way'!X172^(1/3)*SIN(('OddsRatio_working_3-way'!Y172+4*PI())/3)</f>
        <v>-0.47179862005369505</v>
      </c>
      <c r="AF172" s="11">
        <f>-'OddsRatio_working_3-way'!U172/(3*'OddsRatio_working_3-way'!X172^(1/3))*COS(('OddsRatio_working_3-way'!Y172)/3)</f>
        <v>0.52120220304955467</v>
      </c>
      <c r="AG172" s="11">
        <f>-'OddsRatio_working_3-way'!U172/(3*'OddsRatio_working_3-way'!X172^(1/3))*COS(('OddsRatio_working_3-way'!Y172+2*PI())/3)</f>
        <v>-0.29597697782432941</v>
      </c>
      <c r="AH172" s="11">
        <f>-'OddsRatio_working_3-way'!U172/(3*'OddsRatio_working_3-way'!X172^(1/3))*COS(('OddsRatio_working_3-way'!Y172+4*PI())/3)</f>
        <v>-0.22522522522522523</v>
      </c>
      <c r="AI172" s="11">
        <f>'OddsRatio_working_3-way'!U172/(3*'OddsRatio_working_3-way'!X172^(1/3))*SIN(('OddsRatio_working_3-way'!Y172)/3)</f>
        <v>-4.0848543408730627E-2</v>
      </c>
      <c r="AJ172" s="11">
        <f>'OddsRatio_working_3-way'!U172/(3*'OddsRatio_working_3-way'!X172^(1/3))*SIN(('OddsRatio_working_3-way'!Y172+2*PI())/3)</f>
        <v>-0.43095007664496437</v>
      </c>
      <c r="AK172" s="11">
        <f>'OddsRatio_working_3-way'!U172/(3*'OddsRatio_working_3-way'!X172^(1/3))*SIN(('OddsRatio_working_3-way'!Y172+4*PI())/3)</f>
        <v>0.47179862005369494</v>
      </c>
      <c r="AL172" s="11">
        <f>'OddsRatio_working_3-way'!Z172+'OddsRatio_working_3-way'!AF172</f>
        <v>1.0424044060991093</v>
      </c>
      <c r="AM172" s="11">
        <f>'OddsRatio_working_3-way'!AA172+'OddsRatio_working_3-way'!AG172</f>
        <v>-0.59195395564865882</v>
      </c>
      <c r="AN172" s="11">
        <f>'OddsRatio_working_3-way'!AB172+'OddsRatio_working_3-way'!AH172</f>
        <v>-0.45045045045045051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1.0424044060991093</v>
      </c>
      <c r="AS172" s="11">
        <f>IF(('OddsRatio_working_3-way'!X172=0),IF(Q172&gt;0,-Q172^(1/3),(-Q172)^(1/3)),'OddsRatio_working_3-way'!AM172-'OddsRatio_working_3-way'!R172/3)</f>
        <v>-0.59195395564865882</v>
      </c>
      <c r="AT172" s="11">
        <f>IF(('OddsRatio_working_3-way'!X172=0),IF(Q172&gt;0,-Q172^(1/3),(-Q172)^(1/3)),'OddsRatio_working_3-way'!AN172-'OddsRatio_working_3-way'!R172/3)</f>
        <v>-0.45045045045045051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1.1499999999999999</v>
      </c>
      <c r="B173" s="4">
        <f>IF('True_Odds_Calculator_3-way'!B174="","",'True_Odds_Calculator_3-way'!B174)</f>
        <v>8.92</v>
      </c>
      <c r="C173" s="4">
        <f>IF('True_Odds_Calculator_3-way'!C174="","",'True_Odds_Calculator_3-way'!C174)</f>
        <v>20.6</v>
      </c>
      <c r="D173" s="9">
        <f t="shared" si="39"/>
        <v>0.85565984116385307</v>
      </c>
      <c r="E173" s="9">
        <f t="shared" si="40"/>
        <v>0.10094113337056862</v>
      </c>
      <c r="F173" s="9">
        <f t="shared" si="41"/>
        <v>4.3399025465578132E-2</v>
      </c>
      <c r="G173" s="9">
        <f t="shared" si="42"/>
        <v>1.1245914314097698</v>
      </c>
      <c r="H173" s="9">
        <f t="shared" si="43"/>
        <v>1.1686887147114653</v>
      </c>
      <c r="I173" s="9">
        <f t="shared" si="44"/>
        <v>9.9067641367653767</v>
      </c>
      <c r="J173" s="9">
        <f t="shared" si="45"/>
        <v>23.041992055631489</v>
      </c>
      <c r="K173" s="11">
        <f t="shared" si="46"/>
        <v>0.86956521739130443</v>
      </c>
      <c r="L173" s="11">
        <f t="shared" si="47"/>
        <v>0.11210762331838565</v>
      </c>
      <c r="M173" s="11">
        <f t="shared" si="48"/>
        <v>4.8543689320388349E-2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-0.11019010499974424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0.13094208261797097</v>
      </c>
      <c r="Q173" s="11">
        <f>2*'OddsRatio_working_3-way'!K173*'OddsRatio_working_3-way'!L173*'OddsRatio_working_3-way'!M173</f>
        <v>9.4645524118518922E-3</v>
      </c>
      <c r="R173" s="11">
        <f t="shared" si="49"/>
        <v>0</v>
      </c>
      <c r="S173" s="11">
        <f t="shared" si="50"/>
        <v>-1.1883288669002983</v>
      </c>
      <c r="T173" s="11">
        <f t="shared" si="51"/>
        <v>-8.5892943035800362E-2</v>
      </c>
      <c r="U173" s="11">
        <f>'OddsRatio_working_3-way'!S173-'OddsRatio_working_3-way'!R173^2/3</f>
        <v>-1.1883288669002983</v>
      </c>
      <c r="V173" s="11">
        <f>'OddsRatio_working_3-way'!S173*'OddsRatio_working_3-way'!R173/3-2*'OddsRatio_working_3-way'!R173^3/27-'OddsRatio_working_3-way'!T173</f>
        <v>8.5892943035800362E-2</v>
      </c>
      <c r="W173" s="11">
        <f>'OddsRatio_working_3-way'!V173^2+4*'OddsRatio_working_3-way'!U173^3/27</f>
        <v>-0.24122528981428212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0.24930046504049755</v>
      </c>
      <c r="Y173" s="11">
        <f>IF('OddsRatio_working_3-way'!W173&gt;=0,IF('OddsRatio_working_3-way'!V173+SQRT('OddsRatio_working_3-way'!W173)&gt;0,0,PI()),ACOS('OddsRatio_working_3-way'!V173/(2*'OddsRatio_working_3-way'!X173)))</f>
        <v>1.3976647835540545</v>
      </c>
      <c r="Z173" s="11">
        <f>'OddsRatio_working_3-way'!X173^(1/3)*COS('OddsRatio_working_3-way'!Y173/3)</f>
        <v>0.56229571570488501</v>
      </c>
      <c r="AA173" s="11">
        <f>'OddsRatio_working_3-way'!X173^(1/3)*COS(('OddsRatio_working_3-way'!Y173+2*PI())/3)</f>
        <v>-0.52599446861114385</v>
      </c>
      <c r="AB173" s="11">
        <f>'OddsRatio_working_3-way'!X173^(1/3)*COS(('OddsRatio_working_3-way'!Y173+4*PI())/3)</f>
        <v>-3.6301247093741246E-2</v>
      </c>
      <c r="AC173" s="11">
        <f>'OddsRatio_working_3-way'!X173^(1/3)*SIN('OddsRatio_working_3-way'!Y173/3)</f>
        <v>0.28272451326340753</v>
      </c>
      <c r="AD173" s="11">
        <f>'OddsRatio_working_3-way'!X173^(1/3)*SIN(('OddsRatio_working_3-way'!Y173+2*PI())/3)</f>
        <v>0.34560011760787912</v>
      </c>
      <c r="AE173" s="11">
        <f>'OddsRatio_working_3-way'!X173^(1/3)*SIN(('OddsRatio_working_3-way'!Y173+4*PI())/3)</f>
        <v>-0.62832463087128665</v>
      </c>
      <c r="AF173" s="11">
        <f>-'OddsRatio_working_3-way'!U173/(3*'OddsRatio_working_3-way'!X173^(1/3))*COS(('OddsRatio_working_3-way'!Y173)/3)</f>
        <v>0.5622957157048849</v>
      </c>
      <c r="AG173" s="11">
        <f>-'OddsRatio_working_3-way'!U173/(3*'OddsRatio_working_3-way'!X173^(1/3))*COS(('OddsRatio_working_3-way'!Y173+2*PI())/3)</f>
        <v>-0.52599446861114374</v>
      </c>
      <c r="AH173" s="11">
        <f>-'OddsRatio_working_3-way'!U173/(3*'OddsRatio_working_3-way'!X173^(1/3))*COS(('OddsRatio_working_3-way'!Y173+4*PI())/3)</f>
        <v>-3.6301247093741239E-2</v>
      </c>
      <c r="AI173" s="11">
        <f>'OddsRatio_working_3-way'!U173/(3*'OddsRatio_working_3-way'!X173^(1/3))*SIN(('OddsRatio_working_3-way'!Y173)/3)</f>
        <v>-0.28272451326340747</v>
      </c>
      <c r="AJ173" s="11">
        <f>'OddsRatio_working_3-way'!U173/(3*'OddsRatio_working_3-way'!X173^(1/3))*SIN(('OddsRatio_working_3-way'!Y173+2*PI())/3)</f>
        <v>-0.34560011760787906</v>
      </c>
      <c r="AK173" s="11">
        <f>'OddsRatio_working_3-way'!U173/(3*'OddsRatio_working_3-way'!X173^(1/3))*SIN(('OddsRatio_working_3-way'!Y173+4*PI())/3)</f>
        <v>0.62832463087128654</v>
      </c>
      <c r="AL173" s="11">
        <f>'OddsRatio_working_3-way'!Z173+'OddsRatio_working_3-way'!AF173</f>
        <v>1.1245914314097698</v>
      </c>
      <c r="AM173" s="11">
        <f>'OddsRatio_working_3-way'!AA173+'OddsRatio_working_3-way'!AG173</f>
        <v>-1.0519889372222875</v>
      </c>
      <c r="AN173" s="11">
        <f>'OddsRatio_working_3-way'!AB173+'OddsRatio_working_3-way'!AH173</f>
        <v>-7.2602494187482491E-2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1.1245914314097698</v>
      </c>
      <c r="AS173" s="11">
        <f>IF(('OddsRatio_working_3-way'!X173=0),IF(Q173&gt;0,-Q173^(1/3),(-Q173)^(1/3)),'OddsRatio_working_3-way'!AM173-'OddsRatio_working_3-way'!R173/3)</f>
        <v>-1.0519889372222875</v>
      </c>
      <c r="AT173" s="11">
        <f>IF(('OddsRatio_working_3-way'!X173=0),IF(Q173&gt;0,-Q173^(1/3),(-Q173)^(1/3)),'OddsRatio_working_3-way'!AN173-'OddsRatio_working_3-way'!R173/3)</f>
        <v>-7.2602494187482491E-2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1.55</v>
      </c>
      <c r="B174" s="4">
        <f>IF('True_Odds_Calculator_3-way'!B175="","",'True_Odds_Calculator_3-way'!B175)</f>
        <v>4.46</v>
      </c>
      <c r="C174" s="4">
        <f>IF('True_Odds_Calculator_3-way'!C175="","",'True_Odds_Calculator_3-way'!C175)</f>
        <v>6.19</v>
      </c>
      <c r="D174" s="9">
        <f t="shared" si="39"/>
        <v>0.63181362247544159</v>
      </c>
      <c r="E174" s="9">
        <f t="shared" si="40"/>
        <v>0.21431645525246956</v>
      </c>
      <c r="F174" s="9">
        <f t="shared" si="41"/>
        <v>0.1538699222720887</v>
      </c>
      <c r="G174" s="9">
        <f t="shared" si="42"/>
        <v>1.0595367898124093</v>
      </c>
      <c r="H174" s="9">
        <f t="shared" si="43"/>
        <v>1.5827452343968251</v>
      </c>
      <c r="I174" s="9">
        <f t="shared" si="44"/>
        <v>4.6659972927509354</v>
      </c>
      <c r="J174" s="9">
        <f t="shared" si="45"/>
        <v>6.4989959391264049</v>
      </c>
      <c r="K174" s="11">
        <f t="shared" si="46"/>
        <v>0.64516129032258063</v>
      </c>
      <c r="L174" s="11">
        <f t="shared" si="47"/>
        <v>0.22421524663677131</v>
      </c>
      <c r="M174" s="11">
        <f t="shared" si="48"/>
        <v>0.16155088852988692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-0.23080698092400187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0.21499611955373349</v>
      </c>
      <c r="Q174" s="11">
        <f>2*'OddsRatio_working_3-way'!K174*'OddsRatio_working_3-way'!L174*'OddsRatio_working_3-way'!M174</f>
        <v>4.6738286859507289E-2</v>
      </c>
      <c r="R174" s="11">
        <f t="shared" si="49"/>
        <v>0</v>
      </c>
      <c r="S174" s="11">
        <f t="shared" si="50"/>
        <v>-0.93149747331310384</v>
      </c>
      <c r="T174" s="11">
        <f t="shared" si="51"/>
        <v>-0.20249945072024</v>
      </c>
      <c r="U174" s="11">
        <f>'OddsRatio_working_3-way'!S174-'OddsRatio_working_3-way'!R174^2/3</f>
        <v>-0.93149747331310384</v>
      </c>
      <c r="V174" s="11">
        <f>'OddsRatio_working_3-way'!S174*'OddsRatio_working_3-way'!R174/3-2*'OddsRatio_working_3-way'!R174^3/27-'OddsRatio_working_3-way'!T174</f>
        <v>0.20249945072024</v>
      </c>
      <c r="W174" s="11">
        <f>'OddsRatio_working_3-way'!V174^2+4*'OddsRatio_working_3-way'!U174^3/27</f>
        <v>-7.8734528566582807E-2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0.17301774194326264</v>
      </c>
      <c r="Y174" s="11">
        <f>IF('OddsRatio_working_3-way'!W174&gt;=0,IF('OddsRatio_working_3-way'!V174+SQRT('OddsRatio_working_3-way'!W174)&gt;0,0,PI()),ACOS('OddsRatio_working_3-way'!V174/(2*'OddsRatio_working_3-way'!X174)))</f>
        <v>0.94567148150977864</v>
      </c>
      <c r="Z174" s="11">
        <f>'OddsRatio_working_3-way'!X174^(1/3)*COS('OddsRatio_working_3-way'!Y174/3)</f>
        <v>0.52976839490620464</v>
      </c>
      <c r="AA174" s="11">
        <f>'OddsRatio_working_3-way'!X174^(1/3)*COS(('OddsRatio_working_3-way'!Y174+2*PI())/3)</f>
        <v>-0.41449520689810843</v>
      </c>
      <c r="AB174" s="11">
        <f>'OddsRatio_working_3-way'!X174^(1/3)*COS(('OddsRatio_working_3-way'!Y174+4*PI())/3)</f>
        <v>-0.11527318800809604</v>
      </c>
      <c r="AC174" s="11">
        <f>'OddsRatio_working_3-way'!X174^(1/3)*SIN('OddsRatio_working_3-way'!Y174/3)</f>
        <v>0.17275591315361188</v>
      </c>
      <c r="AD174" s="11">
        <f>'OddsRatio_working_3-way'!X174^(1/3)*SIN(('OddsRatio_working_3-way'!Y174+2*PI())/3)</f>
        <v>0.37241493153407385</v>
      </c>
      <c r="AE174" s="11">
        <f>'OddsRatio_working_3-way'!X174^(1/3)*SIN(('OddsRatio_working_3-way'!Y174+4*PI())/3)</f>
        <v>-0.54517084468768573</v>
      </c>
      <c r="AF174" s="11">
        <f>-'OddsRatio_working_3-way'!U174/(3*'OddsRatio_working_3-way'!X174^(1/3))*COS(('OddsRatio_working_3-way'!Y174)/3)</f>
        <v>0.52976839490620464</v>
      </c>
      <c r="AG174" s="11">
        <f>-'OddsRatio_working_3-way'!U174/(3*'OddsRatio_working_3-way'!X174^(1/3))*COS(('OddsRatio_working_3-way'!Y174+2*PI())/3)</f>
        <v>-0.41449520689810843</v>
      </c>
      <c r="AH174" s="11">
        <f>-'OddsRatio_working_3-way'!U174/(3*'OddsRatio_working_3-way'!X174^(1/3))*COS(('OddsRatio_working_3-way'!Y174+4*PI())/3)</f>
        <v>-0.11527318800809604</v>
      </c>
      <c r="AI174" s="11">
        <f>'OddsRatio_working_3-way'!U174/(3*'OddsRatio_working_3-way'!X174^(1/3))*SIN(('OddsRatio_working_3-way'!Y174)/3)</f>
        <v>-0.17275591315361188</v>
      </c>
      <c r="AJ174" s="11">
        <f>'OddsRatio_working_3-way'!U174/(3*'OddsRatio_working_3-way'!X174^(1/3))*SIN(('OddsRatio_working_3-way'!Y174+2*PI())/3)</f>
        <v>-0.37241493153407385</v>
      </c>
      <c r="AK174" s="11">
        <f>'OddsRatio_working_3-way'!U174/(3*'OddsRatio_working_3-way'!X174^(1/3))*SIN(('OddsRatio_working_3-way'!Y174+4*PI())/3)</f>
        <v>0.54517084468768573</v>
      </c>
      <c r="AL174" s="11">
        <f>'OddsRatio_working_3-way'!Z174+'OddsRatio_working_3-way'!AF174</f>
        <v>1.0595367898124093</v>
      </c>
      <c r="AM174" s="11">
        <f>'OddsRatio_working_3-way'!AA174+'OddsRatio_working_3-way'!AG174</f>
        <v>-0.82899041379621685</v>
      </c>
      <c r="AN174" s="11">
        <f>'OddsRatio_working_3-way'!AB174+'OddsRatio_working_3-way'!AH174</f>
        <v>-0.23054637601619207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1.0595367898124093</v>
      </c>
      <c r="AS174" s="11">
        <f>IF(('OddsRatio_working_3-way'!X174=0),IF(Q174&gt;0,-Q174^(1/3),(-Q174)^(1/3)),'OddsRatio_working_3-way'!AM174-'OddsRatio_working_3-way'!R174/3)</f>
        <v>-0.82899041379621685</v>
      </c>
      <c r="AT174" s="11">
        <f>IF(('OddsRatio_working_3-way'!X174=0),IF(Q174&gt;0,-Q174^(1/3),(-Q174)^(1/3)),'OddsRatio_working_3-way'!AN174-'OddsRatio_working_3-way'!R174/3)</f>
        <v>-0.23054637601619207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5.58</v>
      </c>
      <c r="B175" s="4">
        <f>IF('True_Odds_Calculator_3-way'!B176="","",'True_Odds_Calculator_3-way'!B176)</f>
        <v>4.41</v>
      </c>
      <c r="C175" s="4">
        <f>IF('True_Odds_Calculator_3-way'!C176="","",'True_Odds_Calculator_3-way'!C176)</f>
        <v>1.6</v>
      </c>
      <c r="D175" s="9">
        <f t="shared" si="39"/>
        <v>0.17112252434441069</v>
      </c>
      <c r="E175" s="9">
        <f t="shared" si="40"/>
        <v>0.21708998465181703</v>
      </c>
      <c r="F175" s="9">
        <f t="shared" si="41"/>
        <v>0.61178749100377205</v>
      </c>
      <c r="G175" s="9">
        <f t="shared" si="42"/>
        <v>1.057590842966512</v>
      </c>
      <c r="H175" s="9">
        <f t="shared" si="43"/>
        <v>5.8437660607866242</v>
      </c>
      <c r="I175" s="9">
        <f t="shared" si="44"/>
        <v>4.6063847745158064</v>
      </c>
      <c r="J175" s="9">
        <f t="shared" si="45"/>
        <v>1.6345545057799071</v>
      </c>
      <c r="K175" s="11">
        <f t="shared" si="46"/>
        <v>0.17921146953405018</v>
      </c>
      <c r="L175" s="11">
        <f t="shared" si="47"/>
        <v>0.22675736961451246</v>
      </c>
      <c r="M175" s="11">
        <f t="shared" si="48"/>
        <v>0.625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-0.23800075585789848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0.21817269321109567</v>
      </c>
      <c r="Q175" s="11">
        <f>2*'OddsRatio_working_3-way'!K175*'OddsRatio_working_3-way'!L175*'OddsRatio_working_3-way'!M175</f>
        <v>5.0796901795365695E-2</v>
      </c>
      <c r="R175" s="11">
        <f t="shared" si="49"/>
        <v>0</v>
      </c>
      <c r="S175" s="11">
        <f t="shared" si="50"/>
        <v>-0.91668907699334612</v>
      </c>
      <c r="T175" s="11">
        <f t="shared" si="51"/>
        <v>-0.21343168265269991</v>
      </c>
      <c r="U175" s="11">
        <f>'OddsRatio_working_3-way'!S175-'OddsRatio_working_3-way'!R175^2/3</f>
        <v>-0.91668907699334612</v>
      </c>
      <c r="V175" s="11">
        <f>'OddsRatio_working_3-way'!S175*'OddsRatio_working_3-way'!R175/3-2*'OddsRatio_working_3-way'!R175^3/27-'OddsRatio_working_3-way'!T175</f>
        <v>0.21343168265269991</v>
      </c>
      <c r="W175" s="11">
        <f>'OddsRatio_working_3-way'!V175^2+4*'OddsRatio_working_3-way'!U175^3/27</f>
        <v>-6.8567083315482821E-2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0.16890838232267044</v>
      </c>
      <c r="Y175" s="11">
        <f>IF('OddsRatio_working_3-way'!W175&gt;=0,IF('OddsRatio_working_3-way'!V175+SQRT('OddsRatio_working_3-way'!W175)&gt;0,0,PI()),ACOS('OddsRatio_working_3-way'!V175/(2*'OddsRatio_working_3-way'!X175)))</f>
        <v>0.88692674505222602</v>
      </c>
      <c r="Z175" s="11">
        <f>'OddsRatio_working_3-way'!X175^(1/3)*COS('OddsRatio_working_3-way'!Y175/3)</f>
        <v>0.52879542148325598</v>
      </c>
      <c r="AA175" s="11">
        <f>'OddsRatio_working_3-way'!X175^(1/3)*COS(('OddsRatio_working_3-way'!Y175+2*PI())/3)</f>
        <v>-0.40387466551228457</v>
      </c>
      <c r="AB175" s="11">
        <f>'OddsRatio_working_3-way'!X175^(1/3)*COS(('OddsRatio_working_3-way'!Y175+4*PI())/3)</f>
        <v>-0.12492075597097183</v>
      </c>
      <c r="AC175" s="11">
        <f>'OddsRatio_working_3-way'!X175^(1/3)*SIN('OddsRatio_working_3-way'!Y175/3)</f>
        <v>0.16105411476517567</v>
      </c>
      <c r="AD175" s="11">
        <f>'OddsRatio_working_3-way'!X175^(1/3)*SIN(('OddsRatio_working_3-way'!Y175+2*PI())/3)</f>
        <v>0.37742321102681137</v>
      </c>
      <c r="AE175" s="11">
        <f>'OddsRatio_working_3-way'!X175^(1/3)*SIN(('OddsRatio_working_3-way'!Y175+4*PI())/3)</f>
        <v>-0.53847732579198693</v>
      </c>
      <c r="AF175" s="11">
        <f>-'OddsRatio_working_3-way'!U175/(3*'OddsRatio_working_3-way'!X175^(1/3))*COS(('OddsRatio_working_3-way'!Y175)/3)</f>
        <v>0.52879542148325587</v>
      </c>
      <c r="AG175" s="11">
        <f>-'OddsRatio_working_3-way'!U175/(3*'OddsRatio_working_3-way'!X175^(1/3))*COS(('OddsRatio_working_3-way'!Y175+2*PI())/3)</f>
        <v>-0.40387466551228451</v>
      </c>
      <c r="AH175" s="11">
        <f>-'OddsRatio_working_3-way'!U175/(3*'OddsRatio_working_3-way'!X175^(1/3))*COS(('OddsRatio_working_3-way'!Y175+4*PI())/3)</f>
        <v>-0.1249207559709718</v>
      </c>
      <c r="AI175" s="11">
        <f>'OddsRatio_working_3-way'!U175/(3*'OddsRatio_working_3-way'!X175^(1/3))*SIN(('OddsRatio_working_3-way'!Y175)/3)</f>
        <v>-0.16105411476517564</v>
      </c>
      <c r="AJ175" s="11">
        <f>'OddsRatio_working_3-way'!U175/(3*'OddsRatio_working_3-way'!X175^(1/3))*SIN(('OddsRatio_working_3-way'!Y175+2*PI())/3)</f>
        <v>-0.37742321102681126</v>
      </c>
      <c r="AK175" s="11">
        <f>'OddsRatio_working_3-way'!U175/(3*'OddsRatio_working_3-way'!X175^(1/3))*SIN(('OddsRatio_working_3-way'!Y175+4*PI())/3)</f>
        <v>0.53847732579198682</v>
      </c>
      <c r="AL175" s="11">
        <f>'OddsRatio_working_3-way'!Z175+'OddsRatio_working_3-way'!AF175</f>
        <v>1.057590842966512</v>
      </c>
      <c r="AM175" s="11">
        <f>'OddsRatio_working_3-way'!AA175+'OddsRatio_working_3-way'!AG175</f>
        <v>-0.80774933102456914</v>
      </c>
      <c r="AN175" s="11">
        <f>'OddsRatio_working_3-way'!AB175+'OddsRatio_working_3-way'!AH175</f>
        <v>-0.24984151194194362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1.057590842966512</v>
      </c>
      <c r="AS175" s="11">
        <f>IF(('OddsRatio_working_3-way'!X175=0),IF(Q175&gt;0,-Q175^(1/3),(-Q175)^(1/3)),'OddsRatio_working_3-way'!AM175-'OddsRatio_working_3-way'!R175/3)</f>
        <v>-0.80774933102456914</v>
      </c>
      <c r="AT175" s="11">
        <f>IF(('OddsRatio_working_3-way'!X175=0),IF(Q175&gt;0,-Q175^(1/3),(-Q175)^(1/3)),'OddsRatio_working_3-way'!AN175-'OddsRatio_working_3-way'!R175/3)</f>
        <v>-0.24984151194194362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5.34</v>
      </c>
      <c r="B176" s="4">
        <f>IF('True_Odds_Calculator_3-way'!B177="","",'True_Odds_Calculator_3-way'!B177)</f>
        <v>3.79</v>
      </c>
      <c r="C176" s="4">
        <f>IF('True_Odds_Calculator_3-way'!C177="","",'True_Odds_Calculator_3-way'!C177)</f>
        <v>1.72</v>
      </c>
      <c r="D176" s="9">
        <f t="shared" si="39"/>
        <v>0.17896268731832096</v>
      </c>
      <c r="E176" s="9">
        <f t="shared" si="40"/>
        <v>0.25321120388092305</v>
      </c>
      <c r="F176" s="9">
        <f t="shared" si="41"/>
        <v>0.56782610880075601</v>
      </c>
      <c r="G176" s="9">
        <f t="shared" si="42"/>
        <v>1.0570868550271679</v>
      </c>
      <c r="H176" s="9">
        <f t="shared" si="43"/>
        <v>5.5877569508179086</v>
      </c>
      <c r="I176" s="9">
        <f t="shared" si="44"/>
        <v>3.949272325525798</v>
      </c>
      <c r="J176" s="9">
        <f t="shared" si="45"/>
        <v>1.7611025356195606</v>
      </c>
      <c r="K176" s="11">
        <f t="shared" si="46"/>
        <v>0.18726591760299627</v>
      </c>
      <c r="L176" s="11">
        <f t="shared" si="47"/>
        <v>0.26385224274406333</v>
      </c>
      <c r="M176" s="11">
        <f t="shared" si="48"/>
        <v>0.58139534883720934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-0.25044796967526251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0.22550737147688543</v>
      </c>
      <c r="Q176" s="11">
        <f>2*'OddsRatio_working_3-way'!K176*'OddsRatio_working_3-way'!L176*'OddsRatio_working_3-way'!M176</f>
        <v>5.7454107382645975E-2</v>
      </c>
      <c r="R176" s="11">
        <f t="shared" si="49"/>
        <v>0</v>
      </c>
      <c r="S176" s="11">
        <f t="shared" si="50"/>
        <v>-0.90041604956624033</v>
      </c>
      <c r="T176" s="11">
        <f t="shared" si="51"/>
        <v>-0.22940536294681285</v>
      </c>
      <c r="U176" s="11">
        <f>'OddsRatio_working_3-way'!S176-'OddsRatio_working_3-way'!R176^2/3</f>
        <v>-0.90041604956624033</v>
      </c>
      <c r="V176" s="11">
        <f>'OddsRatio_working_3-way'!S176*'OddsRatio_working_3-way'!R176/3-2*'OddsRatio_working_3-way'!R176^3/27-'OddsRatio_working_3-way'!T176</f>
        <v>0.22940536294681285</v>
      </c>
      <c r="W176" s="11">
        <f>'OddsRatio_working_3-way'!V176^2+4*'OddsRatio_working_3-way'!U176^3/27</f>
        <v>-5.5523026544653409E-2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0.16443072028472383</v>
      </c>
      <c r="Y176" s="11">
        <f>IF('OddsRatio_working_3-way'!W176&gt;=0,IF('OddsRatio_working_3-way'!V176+SQRT('OddsRatio_working_3-way'!W176)&gt;0,0,PI()),ACOS('OddsRatio_working_3-way'!V176/(2*'OddsRatio_working_3-way'!X176)))</f>
        <v>0.7987895474455613</v>
      </c>
      <c r="Z176" s="11">
        <f>'OddsRatio_working_3-way'!X176^(1/3)*COS('OddsRatio_working_3-way'!Y176/3)</f>
        <v>0.52854342751358396</v>
      </c>
      <c r="AA176" s="11">
        <f>'OddsRatio_working_3-way'!X176^(1/3)*COS(('OddsRatio_working_3-way'!Y176+2*PI())/3)</f>
        <v>-0.38911319851127862</v>
      </c>
      <c r="AB176" s="11">
        <f>'OddsRatio_working_3-way'!X176^(1/3)*COS(('OddsRatio_working_3-way'!Y176+4*PI())/3)</f>
        <v>-0.13943022900230548</v>
      </c>
      <c r="AC176" s="11">
        <f>'OddsRatio_working_3-way'!X176^(1/3)*SIN('OddsRatio_working_3-way'!Y176/3)</f>
        <v>0.14415452965807085</v>
      </c>
      <c r="AD176" s="11">
        <f>'OddsRatio_working_3-way'!X176^(1/3)*SIN(('OddsRatio_working_3-way'!Y176+2*PI())/3)</f>
        <v>0.38565477040102736</v>
      </c>
      <c r="AE176" s="11">
        <f>'OddsRatio_working_3-way'!X176^(1/3)*SIN(('OddsRatio_working_3-way'!Y176+4*PI())/3)</f>
        <v>-0.5298093000590981</v>
      </c>
      <c r="AF176" s="11">
        <f>-'OddsRatio_working_3-way'!U176/(3*'OddsRatio_working_3-way'!X176^(1/3))*COS(('OddsRatio_working_3-way'!Y176)/3)</f>
        <v>0.52854342751358396</v>
      </c>
      <c r="AG176" s="11">
        <f>-'OddsRatio_working_3-way'!U176/(3*'OddsRatio_working_3-way'!X176^(1/3))*COS(('OddsRatio_working_3-way'!Y176+2*PI())/3)</f>
        <v>-0.38911319851127862</v>
      </c>
      <c r="AH176" s="11">
        <f>-'OddsRatio_working_3-way'!U176/(3*'OddsRatio_working_3-way'!X176^(1/3))*COS(('OddsRatio_working_3-way'!Y176+4*PI())/3)</f>
        <v>-0.13943022900230548</v>
      </c>
      <c r="AI176" s="11">
        <f>'OddsRatio_working_3-way'!U176/(3*'OddsRatio_working_3-way'!X176^(1/3))*SIN(('OddsRatio_working_3-way'!Y176)/3)</f>
        <v>-0.14415452965807085</v>
      </c>
      <c r="AJ176" s="11">
        <f>'OddsRatio_working_3-way'!U176/(3*'OddsRatio_working_3-way'!X176^(1/3))*SIN(('OddsRatio_working_3-way'!Y176+2*PI())/3)</f>
        <v>-0.38565477040102736</v>
      </c>
      <c r="AK176" s="11">
        <f>'OddsRatio_working_3-way'!U176/(3*'OddsRatio_working_3-way'!X176^(1/3))*SIN(('OddsRatio_working_3-way'!Y176+4*PI())/3)</f>
        <v>0.5298093000590981</v>
      </c>
      <c r="AL176" s="11">
        <f>'OddsRatio_working_3-way'!Z176+'OddsRatio_working_3-way'!AF176</f>
        <v>1.0570868550271679</v>
      </c>
      <c r="AM176" s="11">
        <f>'OddsRatio_working_3-way'!AA176+'OddsRatio_working_3-way'!AG176</f>
        <v>-0.77822639702255725</v>
      </c>
      <c r="AN176" s="11">
        <f>'OddsRatio_working_3-way'!AB176+'OddsRatio_working_3-way'!AH176</f>
        <v>-0.27886045800461096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1.0570868550271679</v>
      </c>
      <c r="AS176" s="11">
        <f>IF(('OddsRatio_working_3-way'!X176=0),IF(Q176&gt;0,-Q176^(1/3),(-Q176)^(1/3)),'OddsRatio_working_3-way'!AM176-'OddsRatio_working_3-way'!R176/3)</f>
        <v>-0.77822639702255725</v>
      </c>
      <c r="AT176" s="11">
        <f>IF(('OddsRatio_working_3-way'!X176=0),IF(Q176&gt;0,-Q176^(1/3),(-Q176)^(1/3)),'OddsRatio_working_3-way'!AN176-'OddsRatio_working_3-way'!R176/3)</f>
        <v>-0.27886045800461096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3.14</v>
      </c>
      <c r="B177" s="4">
        <f>IF('True_Odds_Calculator_3-way'!B178="","",'True_Odds_Calculator_3-way'!B178)</f>
        <v>3.13</v>
      </c>
      <c r="C177" s="4">
        <f>IF('True_Odds_Calculator_3-way'!C178="","",'True_Odds_Calculator_3-way'!C178)</f>
        <v>2.56</v>
      </c>
      <c r="D177" s="9">
        <f t="shared" si="39"/>
        <v>0.30925571988214584</v>
      </c>
      <c r="E177" s="9">
        <f t="shared" si="40"/>
        <v>0.31025716081297378</v>
      </c>
      <c r="F177" s="9">
        <f t="shared" si="41"/>
        <v>0.38048711930488049</v>
      </c>
      <c r="G177" s="9">
        <f t="shared" si="42"/>
        <v>1.0437242716566688</v>
      </c>
      <c r="H177" s="9">
        <f t="shared" si="43"/>
        <v>3.2335699413452712</v>
      </c>
      <c r="I177" s="9">
        <f t="shared" si="44"/>
        <v>3.2231326986287043</v>
      </c>
      <c r="J177" s="9">
        <f t="shared" si="45"/>
        <v>2.6282098637844036</v>
      </c>
      <c r="K177" s="11">
        <f t="shared" si="46"/>
        <v>0.31847133757961782</v>
      </c>
      <c r="L177" s="11">
        <f t="shared" si="47"/>
        <v>0.31948881789137379</v>
      </c>
      <c r="M177" s="11">
        <f t="shared" si="48"/>
        <v>0.390625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-0.28262073675749366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0.23171524287255035</v>
      </c>
      <c r="Q177" s="11">
        <f>2*'OddsRatio_working_3-way'!K177*'OddsRatio_working_3-way'!L177*'OddsRatio_working_3-way'!M177</f>
        <v>7.9490649355934959E-2</v>
      </c>
      <c r="R177" s="11">
        <f t="shared" si="49"/>
        <v>0</v>
      </c>
      <c r="S177" s="11">
        <f t="shared" si="50"/>
        <v>-0.81988054213932848</v>
      </c>
      <c r="T177" s="11">
        <f t="shared" si="51"/>
        <v>-0.28126262166014704</v>
      </c>
      <c r="U177" s="11">
        <f>'OddsRatio_working_3-way'!S177-'OddsRatio_working_3-way'!R177^2/3</f>
        <v>-0.81988054213932848</v>
      </c>
      <c r="V177" s="11">
        <f>'OddsRatio_working_3-way'!S177*'OddsRatio_working_3-way'!R177/3-2*'OddsRatio_working_3-way'!R177^3/27-'OddsRatio_working_3-way'!T177</f>
        <v>0.28126262166014704</v>
      </c>
      <c r="W177" s="11">
        <f>'OddsRatio_working_3-way'!V177^2+4*'OddsRatio_working_3-way'!U177^3/27</f>
        <v>-2.5397916874376897E-3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0.14287096803635152</v>
      </c>
      <c r="Y177" s="11">
        <f>IF('OddsRatio_working_3-way'!W177&gt;=0,IF('OddsRatio_working_3-way'!V177+SQRT('OddsRatio_working_3-way'!W177)&gt;0,0,PI()),ACOS('OddsRatio_working_3-way'!V177/(2*'OddsRatio_working_3-way'!X177)))</f>
        <v>0.17729755806304137</v>
      </c>
      <c r="Z177" s="11">
        <f>'OddsRatio_working_3-way'!X177^(1/3)*COS('OddsRatio_working_3-way'!Y177/3)</f>
        <v>0.52186213582833441</v>
      </c>
      <c r="AA177" s="11">
        <f>'OddsRatio_working_3-way'!X177^(1/3)*COS(('OddsRatio_working_3-way'!Y177+2*PI())/3)</f>
        <v>-0.28767184064699713</v>
      </c>
      <c r="AB177" s="11">
        <f>'OddsRatio_working_3-way'!X177^(1/3)*COS(('OddsRatio_working_3-way'!Y177+4*PI())/3)</f>
        <v>-0.23419029518133727</v>
      </c>
      <c r="AC177" s="11">
        <f>'OddsRatio_working_3-way'!X177^(1/3)*SIN('OddsRatio_working_3-way'!Y177/3)</f>
        <v>3.0877584671275896E-2</v>
      </c>
      <c r="AD177" s="11">
        <f>'OddsRatio_working_3-way'!X177^(1/3)*SIN(('OddsRatio_working_3-way'!Y177+2*PI())/3)</f>
        <v>0.43650707456490501</v>
      </c>
      <c r="AE177" s="11">
        <f>'OddsRatio_working_3-way'!X177^(1/3)*SIN(('OddsRatio_working_3-way'!Y177+4*PI())/3)</f>
        <v>-0.46738465923618089</v>
      </c>
      <c r="AF177" s="11">
        <f>-'OddsRatio_working_3-way'!U177/(3*'OddsRatio_working_3-way'!X177^(1/3))*COS(('OddsRatio_working_3-way'!Y177)/3)</f>
        <v>0.52186213582833441</v>
      </c>
      <c r="AG177" s="11">
        <f>-'OddsRatio_working_3-way'!U177/(3*'OddsRatio_working_3-way'!X177^(1/3))*COS(('OddsRatio_working_3-way'!Y177+2*PI())/3)</f>
        <v>-0.28767184064699713</v>
      </c>
      <c r="AH177" s="11">
        <f>-'OddsRatio_working_3-way'!U177/(3*'OddsRatio_working_3-way'!X177^(1/3))*COS(('OddsRatio_working_3-way'!Y177+4*PI())/3)</f>
        <v>-0.23419029518133727</v>
      </c>
      <c r="AI177" s="11">
        <f>'OddsRatio_working_3-way'!U177/(3*'OddsRatio_working_3-way'!X177^(1/3))*SIN(('OddsRatio_working_3-way'!Y177)/3)</f>
        <v>-3.0877584671275896E-2</v>
      </c>
      <c r="AJ177" s="11">
        <f>'OddsRatio_working_3-way'!U177/(3*'OddsRatio_working_3-way'!X177^(1/3))*SIN(('OddsRatio_working_3-way'!Y177+2*PI())/3)</f>
        <v>-0.43650707456490501</v>
      </c>
      <c r="AK177" s="11">
        <f>'OddsRatio_working_3-way'!U177/(3*'OddsRatio_working_3-way'!X177^(1/3))*SIN(('OddsRatio_working_3-way'!Y177+4*PI())/3)</f>
        <v>0.46738465923618089</v>
      </c>
      <c r="AL177" s="11">
        <f>'OddsRatio_working_3-way'!Z177+'OddsRatio_working_3-way'!AF177</f>
        <v>1.0437242716566688</v>
      </c>
      <c r="AM177" s="11">
        <f>'OddsRatio_working_3-way'!AA177+'OddsRatio_working_3-way'!AG177</f>
        <v>-0.57534368129399427</v>
      </c>
      <c r="AN177" s="11">
        <f>'OddsRatio_working_3-way'!AB177+'OddsRatio_working_3-way'!AH177</f>
        <v>-0.46838059036267454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1.0437242716566688</v>
      </c>
      <c r="AS177" s="11">
        <f>IF(('OddsRatio_working_3-way'!X177=0),IF(Q177&gt;0,-Q177^(1/3),(-Q177)^(1/3)),'OddsRatio_working_3-way'!AM177-'OddsRatio_working_3-way'!R177/3)</f>
        <v>-0.57534368129399427</v>
      </c>
      <c r="AT177" s="11">
        <f>IF(('OddsRatio_working_3-way'!X177=0),IF(Q177&gt;0,-Q177^(1/3),(-Q177)^(1/3)),'OddsRatio_working_3-way'!AN177-'OddsRatio_working_3-way'!R177/3)</f>
        <v>-0.46838059036267454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2.36</v>
      </c>
      <c r="B178" s="4">
        <f>IF('True_Odds_Calculator_3-way'!B179="","",'True_Odds_Calculator_3-way'!B179)</f>
        <v>3.11</v>
      </c>
      <c r="C178" s="4">
        <f>IF('True_Odds_Calculator_3-way'!C179="","",'True_Odds_Calculator_3-way'!C179)</f>
        <v>3.55</v>
      </c>
      <c r="D178" s="9">
        <f t="shared" si="39"/>
        <v>0.41379274856655668</v>
      </c>
      <c r="E178" s="9">
        <f t="shared" si="40"/>
        <v>0.31270326863018477</v>
      </c>
      <c r="F178" s="9">
        <f t="shared" si="41"/>
        <v>0.27350398280325844</v>
      </c>
      <c r="G178" s="9">
        <f t="shared" si="42"/>
        <v>1.0416681906443108</v>
      </c>
      <c r="H178" s="9">
        <f t="shared" si="43"/>
        <v>2.4166687392762625</v>
      </c>
      <c r="I178" s="9">
        <f t="shared" si="44"/>
        <v>3.1979198822594959</v>
      </c>
      <c r="J178" s="9">
        <f t="shared" si="45"/>
        <v>3.6562538861429932</v>
      </c>
      <c r="K178" s="11">
        <f t="shared" si="46"/>
        <v>0.42372881355932207</v>
      </c>
      <c r="L178" s="11">
        <f t="shared" si="47"/>
        <v>0.32154340836012862</v>
      </c>
      <c r="M178" s="11">
        <f t="shared" si="48"/>
        <v>0.28169014084507044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-0.2808411864176501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0.23104455936118096</v>
      </c>
      <c r="Q178" s="11">
        <f>2*'OddsRatio_working_3-way'!K178*'OddsRatio_working_3-way'!L178*'OddsRatio_working_3-way'!M178</f>
        <v>7.6758989820990359E-2</v>
      </c>
      <c r="R178" s="11">
        <f t="shared" si="49"/>
        <v>0</v>
      </c>
      <c r="S178" s="11">
        <f t="shared" si="50"/>
        <v>-0.82268759190322394</v>
      </c>
      <c r="T178" s="11">
        <f t="shared" si="51"/>
        <v>-0.2733181368449249</v>
      </c>
      <c r="U178" s="11">
        <f>'OddsRatio_working_3-way'!S178-'OddsRatio_working_3-way'!R178^2/3</f>
        <v>-0.82268759190322394</v>
      </c>
      <c r="V178" s="11">
        <f>'OddsRatio_working_3-way'!S178*'OddsRatio_working_3-way'!R178/3-2*'OddsRatio_working_3-way'!R178^3/27-'OddsRatio_working_3-way'!T178</f>
        <v>0.2733181368449249</v>
      </c>
      <c r="W178" s="11">
        <f>'OddsRatio_working_3-way'!V178^2+4*'OddsRatio_working_3-way'!U178^3/27</f>
        <v>-7.7871514419373677E-3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0.14360532316937147</v>
      </c>
      <c r="Y178" s="11">
        <f>IF('OddsRatio_working_3-way'!W178&gt;=0,IF('OddsRatio_working_3-way'!V178+SQRT('OddsRatio_working_3-way'!W178)&gt;0,0,PI()),ACOS('OddsRatio_working_3-way'!V178/(2*'OddsRatio_working_3-way'!X178)))</f>
        <v>0.31229958078019049</v>
      </c>
      <c r="Z178" s="11">
        <f>'OddsRatio_working_3-way'!X178^(1/3)*COS('OddsRatio_working_3-way'!Y178/3)</f>
        <v>0.52083409532215552</v>
      </c>
      <c r="AA178" s="11">
        <f>'OddsRatio_working_3-way'!X178^(1/3)*COS(('OddsRatio_working_3-way'!Y178+2*PI())/3)</f>
        <v>-0.30754221968484774</v>
      </c>
      <c r="AB178" s="11">
        <f>'OddsRatio_working_3-way'!X178^(1/3)*COS(('OddsRatio_working_3-way'!Y178+4*PI())/3)</f>
        <v>-0.21329187563730784</v>
      </c>
      <c r="AC178" s="11">
        <f>'OddsRatio_working_3-way'!X178^(1/3)*SIN('OddsRatio_working_3-way'!Y178/3)</f>
        <v>5.441546150706205E-2</v>
      </c>
      <c r="AD178" s="11">
        <f>'OddsRatio_working_3-way'!X178^(1/3)*SIN(('OddsRatio_working_3-way'!Y178+2*PI())/3)</f>
        <v>0.42384782695254147</v>
      </c>
      <c r="AE178" s="11">
        <f>'OddsRatio_working_3-way'!X178^(1/3)*SIN(('OddsRatio_working_3-way'!Y178+4*PI())/3)</f>
        <v>-0.47826328845960353</v>
      </c>
      <c r="AF178" s="11">
        <f>-'OddsRatio_working_3-way'!U178/(3*'OddsRatio_working_3-way'!X178^(1/3))*COS(('OddsRatio_working_3-way'!Y178)/3)</f>
        <v>0.5208340953221553</v>
      </c>
      <c r="AG178" s="11">
        <f>-'OddsRatio_working_3-way'!U178/(3*'OddsRatio_working_3-way'!X178^(1/3))*COS(('OddsRatio_working_3-way'!Y178+2*PI())/3)</f>
        <v>-0.30754221968484763</v>
      </c>
      <c r="AH178" s="11">
        <f>-'OddsRatio_working_3-way'!U178/(3*'OddsRatio_working_3-way'!X178^(1/3))*COS(('OddsRatio_working_3-way'!Y178+4*PI())/3)</f>
        <v>-0.21329187563730775</v>
      </c>
      <c r="AI178" s="11">
        <f>'OddsRatio_working_3-way'!U178/(3*'OddsRatio_working_3-way'!X178^(1/3))*SIN(('OddsRatio_working_3-way'!Y178)/3)</f>
        <v>-5.4415461507062023E-2</v>
      </c>
      <c r="AJ178" s="11">
        <f>'OddsRatio_working_3-way'!U178/(3*'OddsRatio_working_3-way'!X178^(1/3))*SIN(('OddsRatio_working_3-way'!Y178+2*PI())/3)</f>
        <v>-0.42384782695254131</v>
      </c>
      <c r="AK178" s="11">
        <f>'OddsRatio_working_3-way'!U178/(3*'OddsRatio_working_3-way'!X178^(1/3))*SIN(('OddsRatio_working_3-way'!Y178+4*PI())/3)</f>
        <v>0.47826328845960336</v>
      </c>
      <c r="AL178" s="11">
        <f>'OddsRatio_working_3-way'!Z178+'OddsRatio_working_3-way'!AF178</f>
        <v>1.0416681906443108</v>
      </c>
      <c r="AM178" s="11">
        <f>'OddsRatio_working_3-way'!AA178+'OddsRatio_working_3-way'!AG178</f>
        <v>-0.61508443936969537</v>
      </c>
      <c r="AN178" s="11">
        <f>'OddsRatio_working_3-way'!AB178+'OddsRatio_working_3-way'!AH178</f>
        <v>-0.42658375127461556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1.0416681906443108</v>
      </c>
      <c r="AS178" s="11">
        <f>IF(('OddsRatio_working_3-way'!X178=0),IF(Q178&gt;0,-Q178^(1/3),(-Q178)^(1/3)),'OddsRatio_working_3-way'!AM178-'OddsRatio_working_3-way'!R178/3)</f>
        <v>-0.61508443936969537</v>
      </c>
      <c r="AT178" s="11">
        <f>IF(('OddsRatio_working_3-way'!X178=0),IF(Q178&gt;0,-Q178^(1/3),(-Q178)^(1/3)),'OddsRatio_working_3-way'!AN178-'OddsRatio_working_3-way'!R178/3)</f>
        <v>-0.42658375127461556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6.64</v>
      </c>
      <c r="B179" s="4">
        <f>IF('True_Odds_Calculator_3-way'!B180="","",'True_Odds_Calculator_3-way'!B180)</f>
        <v>4.5999999999999996</v>
      </c>
      <c r="C179" s="4">
        <f>IF('True_Odds_Calculator_3-way'!C180="","",'True_Odds_Calculator_3-way'!C180)</f>
        <v>1.51</v>
      </c>
      <c r="D179" s="9">
        <f t="shared" si="39"/>
        <v>0.14329020125030414</v>
      </c>
      <c r="E179" s="9">
        <f t="shared" si="40"/>
        <v>0.20762897035517736</v>
      </c>
      <c r="F179" s="9">
        <f t="shared" si="41"/>
        <v>0.64908082839451864</v>
      </c>
      <c r="G179" s="9">
        <f t="shared" si="42"/>
        <v>1.0600787713473345</v>
      </c>
      <c r="H179" s="9">
        <f t="shared" si="43"/>
        <v>6.9788442703989668</v>
      </c>
      <c r="I179" s="9">
        <f t="shared" si="44"/>
        <v>4.8162835768504033</v>
      </c>
      <c r="J179" s="9">
        <f t="shared" si="45"/>
        <v>1.5406401733871404</v>
      </c>
      <c r="K179" s="11">
        <f t="shared" si="46"/>
        <v>0.15060240963855423</v>
      </c>
      <c r="L179" s="11">
        <f t="shared" si="47"/>
        <v>0.21739130434782611</v>
      </c>
      <c r="M179" s="11">
        <f t="shared" si="48"/>
        <v>0.66225165562913912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-0.22451684075779088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0.21139842988423607</v>
      </c>
      <c r="Q179" s="11">
        <f>2*'OddsRatio_working_3-way'!K179*'OddsRatio_working_3-way'!L179*'OddsRatio_working_3-way'!M179</f>
        <v>4.3363780489074071E-2</v>
      </c>
      <c r="R179" s="11">
        <f t="shared" si="49"/>
        <v>0</v>
      </c>
      <c r="S179" s="11">
        <f t="shared" si="50"/>
        <v>-0.94157048162054369</v>
      </c>
      <c r="T179" s="11">
        <f t="shared" si="51"/>
        <v>-0.19314266289652179</v>
      </c>
      <c r="U179" s="11">
        <f>'OddsRatio_working_3-way'!S179-'OddsRatio_working_3-way'!R179^2/3</f>
        <v>-0.94157048162054369</v>
      </c>
      <c r="V179" s="11">
        <f>'OddsRatio_working_3-way'!S179*'OddsRatio_working_3-way'!R179/3-2*'OddsRatio_working_3-way'!R179^3/27-'OddsRatio_working_3-way'!T179</f>
        <v>0.19314266289652179</v>
      </c>
      <c r="W179" s="11">
        <f>'OddsRatio_working_3-way'!V179^2+4*'OddsRatio_working_3-way'!U179^3/27</f>
        <v>-8.636316981909245E-2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0.17583177901751146</v>
      </c>
      <c r="Y179" s="11">
        <f>IF('OddsRatio_working_3-way'!W179&gt;=0,IF('OddsRatio_working_3-way'!V179+SQRT('OddsRatio_working_3-way'!W179)&gt;0,0,PI()),ACOS('OddsRatio_working_3-way'!V179/(2*'OddsRatio_working_3-way'!X179)))</f>
        <v>0.98935893193271141</v>
      </c>
      <c r="Z179" s="11">
        <f>'OddsRatio_working_3-way'!X179^(1/3)*COS('OddsRatio_working_3-way'!Y179/3)</f>
        <v>0.53003938567366726</v>
      </c>
      <c r="AA179" s="11">
        <f>'OddsRatio_working_3-way'!X179^(1/3)*COS(('OddsRatio_working_3-way'!Y179+2*PI())/3)</f>
        <v>-0.4221384620248177</v>
      </c>
      <c r="AB179" s="11">
        <f>'OddsRatio_working_3-way'!X179^(1/3)*COS(('OddsRatio_working_3-way'!Y179+4*PI())/3)</f>
        <v>-0.10790092364884943</v>
      </c>
      <c r="AC179" s="11">
        <f>'OddsRatio_working_3-way'!X179^(1/3)*SIN('OddsRatio_working_3-way'!Y179/3)</f>
        <v>0.18142512737085056</v>
      </c>
      <c r="AD179" s="11">
        <f>'OddsRatio_working_3-way'!X179^(1/3)*SIN(('OddsRatio_working_3-way'!Y179+2*PI())/3)</f>
        <v>0.36831500931426819</v>
      </c>
      <c r="AE179" s="11">
        <f>'OddsRatio_working_3-way'!X179^(1/3)*SIN(('OddsRatio_working_3-way'!Y179+4*PI())/3)</f>
        <v>-0.54974013668511879</v>
      </c>
      <c r="AF179" s="11">
        <f>-'OddsRatio_working_3-way'!U179/(3*'OddsRatio_working_3-way'!X179^(1/3))*COS(('OddsRatio_working_3-way'!Y179)/3)</f>
        <v>0.53003938567366726</v>
      </c>
      <c r="AG179" s="11">
        <f>-'OddsRatio_working_3-way'!U179/(3*'OddsRatio_working_3-way'!X179^(1/3))*COS(('OddsRatio_working_3-way'!Y179+2*PI())/3)</f>
        <v>-0.4221384620248177</v>
      </c>
      <c r="AH179" s="11">
        <f>-'OddsRatio_working_3-way'!U179/(3*'OddsRatio_working_3-way'!X179^(1/3))*COS(('OddsRatio_working_3-way'!Y179+4*PI())/3)</f>
        <v>-0.10790092364884943</v>
      </c>
      <c r="AI179" s="11">
        <f>'OddsRatio_working_3-way'!U179/(3*'OddsRatio_working_3-way'!X179^(1/3))*SIN(('OddsRatio_working_3-way'!Y179)/3)</f>
        <v>-0.18142512737085056</v>
      </c>
      <c r="AJ179" s="11">
        <f>'OddsRatio_working_3-way'!U179/(3*'OddsRatio_working_3-way'!X179^(1/3))*SIN(('OddsRatio_working_3-way'!Y179+2*PI())/3)</f>
        <v>-0.36831500931426819</v>
      </c>
      <c r="AK179" s="11">
        <f>'OddsRatio_working_3-way'!U179/(3*'OddsRatio_working_3-way'!X179^(1/3))*SIN(('OddsRatio_working_3-way'!Y179+4*PI())/3)</f>
        <v>0.54974013668511879</v>
      </c>
      <c r="AL179" s="11">
        <f>'OddsRatio_working_3-way'!Z179+'OddsRatio_working_3-way'!AF179</f>
        <v>1.0600787713473345</v>
      </c>
      <c r="AM179" s="11">
        <f>'OddsRatio_working_3-way'!AA179+'OddsRatio_working_3-way'!AG179</f>
        <v>-0.84427692404963539</v>
      </c>
      <c r="AN179" s="11">
        <f>'OddsRatio_working_3-way'!AB179+'OddsRatio_working_3-way'!AH179</f>
        <v>-0.21580184729769886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1.0600787713473345</v>
      </c>
      <c r="AS179" s="11">
        <f>IF(('OddsRatio_working_3-way'!X179=0),IF(Q179&gt;0,-Q179^(1/3),(-Q179)^(1/3)),'OddsRatio_working_3-way'!AM179-'OddsRatio_working_3-way'!R179/3)</f>
        <v>-0.84427692404963539</v>
      </c>
      <c r="AT179" s="11">
        <f>IF(('OddsRatio_working_3-way'!X179=0),IF(Q179&gt;0,-Q179^(1/3),(-Q179)^(1/3)),'OddsRatio_working_3-way'!AN179-'OddsRatio_working_3-way'!R179/3)</f>
        <v>-0.21580184729769886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4.09</v>
      </c>
      <c r="B180" s="4">
        <f>IF('True_Odds_Calculator_3-way'!B181="","",'True_Odds_Calculator_3-way'!B181)</f>
        <v>3.56</v>
      </c>
      <c r="C180" s="4">
        <f>IF('True_Odds_Calculator_3-way'!C181="","",'True_Odds_Calculator_3-way'!C181)</f>
        <v>1.98</v>
      </c>
      <c r="D180" s="9">
        <f t="shared" si="39"/>
        <v>0.2357131255276953</v>
      </c>
      <c r="E180" s="9">
        <f t="shared" si="40"/>
        <v>0.27127489812500949</v>
      </c>
      <c r="F180" s="9">
        <f t="shared" si="41"/>
        <v>0.49301197634729527</v>
      </c>
      <c r="G180" s="9">
        <f t="shared" si="42"/>
        <v>1.0493349915064436</v>
      </c>
      <c r="H180" s="9">
        <f t="shared" si="43"/>
        <v>4.2424451237549103</v>
      </c>
      <c r="I180" s="9">
        <f t="shared" si="44"/>
        <v>3.6862975782564953</v>
      </c>
      <c r="J180" s="9">
        <f t="shared" si="45"/>
        <v>2.0283482916763145</v>
      </c>
      <c r="K180" s="11">
        <f t="shared" si="46"/>
        <v>0.24449877750611249</v>
      </c>
      <c r="L180" s="11">
        <f t="shared" si="47"/>
        <v>0.2808988764044944</v>
      </c>
      <c r="M180" s="11">
        <f t="shared" si="48"/>
        <v>0.50505050505050508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-0.2688970416230656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0.22997203706524882</v>
      </c>
      <c r="Q180" s="11">
        <f>2*'OddsRatio_working_3-way'!K180*'OddsRatio_working_3-way'!L180*'OddsRatio_working_3-way'!M180</f>
        <v>6.9373163518928763E-2</v>
      </c>
      <c r="R180" s="11">
        <f t="shared" si="49"/>
        <v>0</v>
      </c>
      <c r="S180" s="11">
        <f t="shared" si="50"/>
        <v>-0.85524197543094926</v>
      </c>
      <c r="T180" s="11">
        <f t="shared" si="51"/>
        <v>-0.25799154613301639</v>
      </c>
      <c r="U180" s="11">
        <f>'OddsRatio_working_3-way'!S180-'OddsRatio_working_3-way'!R180^2/3</f>
        <v>-0.85524197543094926</v>
      </c>
      <c r="V180" s="11">
        <f>'OddsRatio_working_3-way'!S180*'OddsRatio_working_3-way'!R180/3-2*'OddsRatio_working_3-way'!R180^3/27-'OddsRatio_working_3-way'!T180</f>
        <v>0.25799154613301639</v>
      </c>
      <c r="W180" s="11">
        <f>'OddsRatio_working_3-way'!V180^2+4*'OddsRatio_working_3-way'!U180^3/27</f>
        <v>-2.6115502193311574E-2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0.15221295942643639</v>
      </c>
      <c r="Y180" s="11">
        <f>IF('OddsRatio_working_3-way'!W180&gt;=0,IF('OddsRatio_working_3-way'!V180+SQRT('OddsRatio_working_3-way'!W180)&gt;0,0,PI()),ACOS('OddsRatio_working_3-way'!V180/(2*'OddsRatio_working_3-way'!X180)))</f>
        <v>0.55959710180868538</v>
      </c>
      <c r="Z180" s="11">
        <f>'OddsRatio_working_3-way'!X180^(1/3)*COS('OddsRatio_working_3-way'!Y180/3)</f>
        <v>0.5246674957532218</v>
      </c>
      <c r="AA180" s="11">
        <f>'OddsRatio_working_3-way'!X180^(1/3)*COS(('OddsRatio_working_3-way'!Y180+2*PI())/3)</f>
        <v>-0.34808634569597441</v>
      </c>
      <c r="AB180" s="11">
        <f>'OddsRatio_working_3-way'!X180^(1/3)*COS(('OddsRatio_working_3-way'!Y180+4*PI())/3)</f>
        <v>-0.17658115005724756</v>
      </c>
      <c r="AC180" s="11">
        <f>'OddsRatio_working_3-way'!X180^(1/3)*SIN('OddsRatio_working_3-way'!Y180/3)</f>
        <v>9.901857086943848E-2</v>
      </c>
      <c r="AD180" s="11">
        <f>'OddsRatio_working_3-way'!X180^(1/3)*SIN(('OddsRatio_working_3-way'!Y180+2*PI())/3)</f>
        <v>0.40486609442753496</v>
      </c>
      <c r="AE180" s="11">
        <f>'OddsRatio_working_3-way'!X180^(1/3)*SIN(('OddsRatio_working_3-way'!Y180+4*PI())/3)</f>
        <v>-0.5038846652969734</v>
      </c>
      <c r="AF180" s="11">
        <f>-'OddsRatio_working_3-way'!U180/(3*'OddsRatio_working_3-way'!X180^(1/3))*COS(('OddsRatio_working_3-way'!Y180)/3)</f>
        <v>0.5246674957532218</v>
      </c>
      <c r="AG180" s="11">
        <f>-'OddsRatio_working_3-way'!U180/(3*'OddsRatio_working_3-way'!X180^(1/3))*COS(('OddsRatio_working_3-way'!Y180+2*PI())/3)</f>
        <v>-0.34808634569597441</v>
      </c>
      <c r="AH180" s="11">
        <f>-'OddsRatio_working_3-way'!U180/(3*'OddsRatio_working_3-way'!X180^(1/3))*COS(('OddsRatio_working_3-way'!Y180+4*PI())/3)</f>
        <v>-0.17658115005724756</v>
      </c>
      <c r="AI180" s="11">
        <f>'OddsRatio_working_3-way'!U180/(3*'OddsRatio_working_3-way'!X180^(1/3))*SIN(('OddsRatio_working_3-way'!Y180)/3)</f>
        <v>-9.901857086943848E-2</v>
      </c>
      <c r="AJ180" s="11">
        <f>'OddsRatio_working_3-way'!U180/(3*'OddsRatio_working_3-way'!X180^(1/3))*SIN(('OddsRatio_working_3-way'!Y180+2*PI())/3)</f>
        <v>-0.40486609442753496</v>
      </c>
      <c r="AK180" s="11">
        <f>'OddsRatio_working_3-way'!U180/(3*'OddsRatio_working_3-way'!X180^(1/3))*SIN(('OddsRatio_working_3-way'!Y180+4*PI())/3)</f>
        <v>0.5038846652969734</v>
      </c>
      <c r="AL180" s="11">
        <f>'OddsRatio_working_3-way'!Z180+'OddsRatio_working_3-way'!AF180</f>
        <v>1.0493349915064436</v>
      </c>
      <c r="AM180" s="11">
        <f>'OddsRatio_working_3-way'!AA180+'OddsRatio_working_3-way'!AG180</f>
        <v>-0.69617269139194882</v>
      </c>
      <c r="AN180" s="11">
        <f>'OddsRatio_working_3-way'!AB180+'OddsRatio_working_3-way'!AH180</f>
        <v>-0.35316230011449512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1.0493349915064436</v>
      </c>
      <c r="AS180" s="11">
        <f>IF(('OddsRatio_working_3-way'!X180=0),IF(Q180&gt;0,-Q180^(1/3),(-Q180)^(1/3)),'OddsRatio_working_3-way'!AM180-'OddsRatio_working_3-way'!R180/3)</f>
        <v>-0.69617269139194882</v>
      </c>
      <c r="AT180" s="11">
        <f>IF(('OddsRatio_working_3-way'!X180=0),IF(Q180&gt;0,-Q180^(1/3),(-Q180)^(1/3)),'OddsRatio_working_3-way'!AN180-'OddsRatio_working_3-way'!R180/3)</f>
        <v>-0.35316230011449512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10.84</v>
      </c>
      <c r="B181" s="4">
        <f>IF('True_Odds_Calculator_3-way'!B182="","",'True_Odds_Calculator_3-way'!B182)</f>
        <v>5.0999999999999996</v>
      </c>
      <c r="C181" s="4">
        <f>IF('True_Odds_Calculator_3-way'!C182="","",'True_Odds_Calculator_3-way'!C182)</f>
        <v>1.34</v>
      </c>
      <c r="D181" s="9">
        <f t="shared" si="39"/>
        <v>8.5699386142059478E-2</v>
      </c>
      <c r="E181" s="9">
        <f t="shared" si="40"/>
        <v>0.18364496202220421</v>
      </c>
      <c r="F181" s="9">
        <f t="shared" si="41"/>
        <v>0.73065565183573633</v>
      </c>
      <c r="G181" s="9">
        <f t="shared" si="42"/>
        <v>1.0842169732298945</v>
      </c>
      <c r="H181" s="9">
        <f t="shared" si="43"/>
        <v>11.668695016582165</v>
      </c>
      <c r="I181" s="9">
        <f t="shared" si="44"/>
        <v>5.4452895902425666</v>
      </c>
      <c r="J181" s="9">
        <f t="shared" si="45"/>
        <v>1.3686337708981642</v>
      </c>
      <c r="K181" s="11">
        <f t="shared" si="46"/>
        <v>9.2250922509225092E-2</v>
      </c>
      <c r="L181" s="11">
        <f t="shared" si="47"/>
        <v>0.19607843137254904</v>
      </c>
      <c r="M181" s="11">
        <f t="shared" si="48"/>
        <v>0.74626865671641784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-0.1851627471498597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0.19276312166106735</v>
      </c>
      <c r="Q181" s="11">
        <f>2*'OddsRatio_working_3-way'!K181*'OddsRatio_working_3-way'!L181*'OddsRatio_working_3-way'!M181</f>
        <v>2.6997636086984224E-2</v>
      </c>
      <c r="R181" s="11">
        <f t="shared" si="49"/>
        <v>0</v>
      </c>
      <c r="S181" s="11">
        <f t="shared" si="50"/>
        <v>-1.0410469958358113</v>
      </c>
      <c r="T181" s="11">
        <f t="shared" si="51"/>
        <v>-0.14580490137756461</v>
      </c>
      <c r="U181" s="11">
        <f>'OddsRatio_working_3-way'!S181-'OddsRatio_working_3-way'!R181^2/3</f>
        <v>-1.0410469958358113</v>
      </c>
      <c r="V181" s="11">
        <f>'OddsRatio_working_3-way'!S181*'OddsRatio_working_3-way'!R181/3-2*'OddsRatio_working_3-way'!R181^3/27-'OddsRatio_working_3-way'!T181</f>
        <v>0.14580490137756461</v>
      </c>
      <c r="W181" s="11">
        <f>'OddsRatio_working_3-way'!V181^2+4*'OddsRatio_working_3-way'!U181^3/27</f>
        <v>-0.14589125864252039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0.20442011147893555</v>
      </c>
      <c r="Y181" s="11">
        <f>IF('OddsRatio_working_3-way'!W181&gt;=0,IF('OddsRatio_working_3-way'!V181+SQRT('OddsRatio_working_3-way'!W181)&gt;0,0,PI()),ACOS('OddsRatio_working_3-way'!V181/(2*'OddsRatio_working_3-way'!X181)))</f>
        <v>1.2061375594564385</v>
      </c>
      <c r="Z181" s="11">
        <f>'OddsRatio_working_3-way'!X181^(1/3)*COS('OddsRatio_working_3-way'!Y181/3)</f>
        <v>0.54210848661494726</v>
      </c>
      <c r="AA181" s="11">
        <f>'OddsRatio_working_3-way'!X181^(1/3)*COS(('OddsRatio_working_3-way'!Y181+2*PI())/3)</f>
        <v>-0.4706802449054408</v>
      </c>
      <c r="AB181" s="11">
        <f>'OddsRatio_working_3-way'!X181^(1/3)*COS(('OddsRatio_working_3-way'!Y181+4*PI())/3)</f>
        <v>-7.1428241709506513E-2</v>
      </c>
      <c r="AC181" s="11">
        <f>'OddsRatio_working_3-way'!X181^(1/3)*SIN('OddsRatio_working_3-way'!Y181/3)</f>
        <v>0.23050825151967005</v>
      </c>
      <c r="AD181" s="11">
        <f>'OddsRatio_working_3-way'!X181^(1/3)*SIN(('OddsRatio_working_3-way'!Y181+2*PI())/3)</f>
        <v>0.35422559525584557</v>
      </c>
      <c r="AE181" s="11">
        <f>'OddsRatio_working_3-way'!X181^(1/3)*SIN(('OddsRatio_working_3-way'!Y181+4*PI())/3)</f>
        <v>-0.58473384677551565</v>
      </c>
      <c r="AF181" s="11">
        <f>-'OddsRatio_working_3-way'!U181/(3*'OddsRatio_working_3-way'!X181^(1/3))*COS(('OddsRatio_working_3-way'!Y181)/3)</f>
        <v>0.54210848661494715</v>
      </c>
      <c r="AG181" s="11">
        <f>-'OddsRatio_working_3-way'!U181/(3*'OddsRatio_working_3-way'!X181^(1/3))*COS(('OddsRatio_working_3-way'!Y181+2*PI())/3)</f>
        <v>-0.47068024490544069</v>
      </c>
      <c r="AH181" s="11">
        <f>-'OddsRatio_working_3-way'!U181/(3*'OddsRatio_working_3-way'!X181^(1/3))*COS(('OddsRatio_working_3-way'!Y181+4*PI())/3)</f>
        <v>-7.1428241709506499E-2</v>
      </c>
      <c r="AI181" s="11">
        <f>'OddsRatio_working_3-way'!U181/(3*'OddsRatio_working_3-way'!X181^(1/3))*SIN(('OddsRatio_working_3-way'!Y181)/3)</f>
        <v>-0.23050825151967</v>
      </c>
      <c r="AJ181" s="11">
        <f>'OddsRatio_working_3-way'!U181/(3*'OddsRatio_working_3-way'!X181^(1/3))*SIN(('OddsRatio_working_3-way'!Y181+2*PI())/3)</f>
        <v>-0.35422559525584546</v>
      </c>
      <c r="AK181" s="11">
        <f>'OddsRatio_working_3-way'!U181/(3*'OddsRatio_working_3-way'!X181^(1/3))*SIN(('OddsRatio_working_3-way'!Y181+4*PI())/3)</f>
        <v>0.58473384677551554</v>
      </c>
      <c r="AL181" s="11">
        <f>'OddsRatio_working_3-way'!Z181+'OddsRatio_working_3-way'!AF181</f>
        <v>1.0842169732298945</v>
      </c>
      <c r="AM181" s="11">
        <f>'OddsRatio_working_3-way'!AA181+'OddsRatio_working_3-way'!AG181</f>
        <v>-0.9413604898108815</v>
      </c>
      <c r="AN181" s="11">
        <f>'OddsRatio_working_3-way'!AB181+'OddsRatio_working_3-way'!AH181</f>
        <v>-0.14285648341901303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1.0842169732298945</v>
      </c>
      <c r="AS181" s="11">
        <f>IF(('OddsRatio_working_3-way'!X181=0),IF(Q181&gt;0,-Q181^(1/3),(-Q181)^(1/3)),'OddsRatio_working_3-way'!AM181-'OddsRatio_working_3-way'!R181/3)</f>
        <v>-0.9413604898108815</v>
      </c>
      <c r="AT181" s="11">
        <f>IF(('OddsRatio_working_3-way'!X181=0),IF(Q181&gt;0,-Q181^(1/3),(-Q181)^(1/3)),'OddsRatio_working_3-way'!AN181-'OddsRatio_working_3-way'!R181/3)</f>
        <v>-0.14285648341901303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1.99</v>
      </c>
      <c r="B182" s="4">
        <f>IF('True_Odds_Calculator_3-way'!B183="","",'True_Odds_Calculator_3-way'!B183)</f>
        <v>3.28</v>
      </c>
      <c r="C182" s="4">
        <f>IF('True_Odds_Calculator_3-way'!C183="","",'True_Odds_Calculator_3-way'!C183)</f>
        <v>4.62</v>
      </c>
      <c r="D182" s="9">
        <f t="shared" si="39"/>
        <v>0.49302385576333141</v>
      </c>
      <c r="E182" s="9">
        <f t="shared" si="40"/>
        <v>0.29689406750749292</v>
      </c>
      <c r="F182" s="9">
        <f t="shared" si="41"/>
        <v>0.21008207672917564</v>
      </c>
      <c r="G182" s="9">
        <f t="shared" si="42"/>
        <v>1.0386862814127169</v>
      </c>
      <c r="H182" s="9">
        <f t="shared" si="43"/>
        <v>2.0282994185985896</v>
      </c>
      <c r="I182" s="9">
        <f t="shared" si="44"/>
        <v>3.3682047216209945</v>
      </c>
      <c r="J182" s="9">
        <f t="shared" si="45"/>
        <v>4.7600443387140352</v>
      </c>
      <c r="K182" s="11">
        <f t="shared" si="46"/>
        <v>0.50251256281407031</v>
      </c>
      <c r="L182" s="11">
        <f t="shared" si="47"/>
        <v>0.3048780487804878</v>
      </c>
      <c r="M182" s="11">
        <f t="shared" si="48"/>
        <v>0.21645021645021645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-0.27096282807767058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0.2284811238114339</v>
      </c>
      <c r="Q182" s="11">
        <f>2*'OddsRatio_working_3-way'!K182*'OddsRatio_working_3-way'!L182*'OddsRatio_working_3-way'!M182</f>
        <v>6.6322532311011276E-2</v>
      </c>
      <c r="R182" s="11">
        <f t="shared" si="49"/>
        <v>0</v>
      </c>
      <c r="S182" s="11">
        <f t="shared" si="50"/>
        <v>-0.84321943874139282</v>
      </c>
      <c r="T182" s="11">
        <f t="shared" si="51"/>
        <v>-0.2447661650918411</v>
      </c>
      <c r="U182" s="11">
        <f>'OddsRatio_working_3-way'!S182-'OddsRatio_working_3-way'!R182^2/3</f>
        <v>-0.84321943874139282</v>
      </c>
      <c r="V182" s="11">
        <f>'OddsRatio_working_3-way'!S182*'OddsRatio_working_3-way'!R182/3-2*'OddsRatio_working_3-way'!R182^3/27-'OddsRatio_working_3-way'!T182</f>
        <v>0.2447661650918411</v>
      </c>
      <c r="W182" s="11">
        <f>'OddsRatio_working_3-way'!V182^2+4*'OddsRatio_working_3-way'!U182^3/27</f>
        <v>-2.8911014879094837E-2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0.14901467247628775</v>
      </c>
      <c r="Y182" s="11">
        <f>IF('OddsRatio_working_3-way'!W182&gt;=0,IF('OddsRatio_working_3-way'!V182+SQRT('OddsRatio_working_3-way'!W182)&gt;0,0,PI()),ACOS('OddsRatio_working_3-way'!V182/(2*'OddsRatio_working_3-way'!X182)))</f>
        <v>0.60714169731458933</v>
      </c>
      <c r="Z182" s="11">
        <f>'OddsRatio_working_3-way'!X182^(1/3)*COS('OddsRatio_working_3-way'!Y182/3)</f>
        <v>0.51934314070635845</v>
      </c>
      <c r="AA182" s="11">
        <f>'OddsRatio_working_3-way'!X182^(1/3)*COS(('OddsRatio_working_3-way'!Y182+2*PI())/3)</f>
        <v>-0.35195854850443248</v>
      </c>
      <c r="AB182" s="11">
        <f>'OddsRatio_working_3-way'!X182^(1/3)*COS(('OddsRatio_working_3-way'!Y182+4*PI())/3)</f>
        <v>-0.16738459220192603</v>
      </c>
      <c r="AC182" s="11">
        <f>'OddsRatio_working_3-way'!X182^(1/3)*SIN('OddsRatio_working_3-way'!Y182/3)</f>
        <v>0.10656382335664649</v>
      </c>
      <c r="AD182" s="11">
        <f>'OddsRatio_working_3-way'!X182^(1/3)*SIN(('OddsRatio_working_3-way'!Y182+2*PI())/3)</f>
        <v>0.39648244145457934</v>
      </c>
      <c r="AE182" s="11">
        <f>'OddsRatio_working_3-way'!X182^(1/3)*SIN(('OddsRatio_working_3-way'!Y182+4*PI())/3)</f>
        <v>-0.50304626481122572</v>
      </c>
      <c r="AF182" s="11">
        <f>-'OddsRatio_working_3-way'!U182/(3*'OddsRatio_working_3-way'!X182^(1/3))*COS(('OddsRatio_working_3-way'!Y182)/3)</f>
        <v>0.51934314070635845</v>
      </c>
      <c r="AG182" s="11">
        <f>-'OddsRatio_working_3-way'!U182/(3*'OddsRatio_working_3-way'!X182^(1/3))*COS(('OddsRatio_working_3-way'!Y182+2*PI())/3)</f>
        <v>-0.35195854850443248</v>
      </c>
      <c r="AH182" s="11">
        <f>-'OddsRatio_working_3-way'!U182/(3*'OddsRatio_working_3-way'!X182^(1/3))*COS(('OddsRatio_working_3-way'!Y182+4*PI())/3)</f>
        <v>-0.16738459220192603</v>
      </c>
      <c r="AI182" s="11">
        <f>'OddsRatio_working_3-way'!U182/(3*'OddsRatio_working_3-way'!X182^(1/3))*SIN(('OddsRatio_working_3-way'!Y182)/3)</f>
        <v>-0.10656382335664649</v>
      </c>
      <c r="AJ182" s="11">
        <f>'OddsRatio_working_3-way'!U182/(3*'OddsRatio_working_3-way'!X182^(1/3))*SIN(('OddsRatio_working_3-way'!Y182+2*PI())/3)</f>
        <v>-0.39648244145457934</v>
      </c>
      <c r="AK182" s="11">
        <f>'OddsRatio_working_3-way'!U182/(3*'OddsRatio_working_3-way'!X182^(1/3))*SIN(('OddsRatio_working_3-way'!Y182+4*PI())/3)</f>
        <v>0.50304626481122572</v>
      </c>
      <c r="AL182" s="11">
        <f>'OddsRatio_working_3-way'!Z182+'OddsRatio_working_3-way'!AF182</f>
        <v>1.0386862814127169</v>
      </c>
      <c r="AM182" s="11">
        <f>'OddsRatio_working_3-way'!AA182+'OddsRatio_working_3-way'!AG182</f>
        <v>-0.70391709700886496</v>
      </c>
      <c r="AN182" s="11">
        <f>'OddsRatio_working_3-way'!AB182+'OddsRatio_working_3-way'!AH182</f>
        <v>-0.33476918440385206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1.0386862814127169</v>
      </c>
      <c r="AS182" s="11">
        <f>IF(('OddsRatio_working_3-way'!X182=0),IF(Q182&gt;0,-Q182^(1/3),(-Q182)^(1/3)),'OddsRatio_working_3-way'!AM182-'OddsRatio_working_3-way'!R182/3)</f>
        <v>-0.70391709700886496</v>
      </c>
      <c r="AT182" s="11">
        <f>IF(('OddsRatio_working_3-way'!X182=0),IF(Q182&gt;0,-Q182^(1/3),(-Q182)^(1/3)),'OddsRatio_working_3-way'!AN182-'OddsRatio_working_3-way'!R182/3)</f>
        <v>-0.33476918440385206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2.92</v>
      </c>
      <c r="B183" s="4">
        <f>IF('True_Odds_Calculator_3-way'!B184="","",'True_Odds_Calculator_3-way'!B184)</f>
        <v>3.14</v>
      </c>
      <c r="C183" s="4">
        <f>IF('True_Odds_Calculator_3-way'!C184="","",'True_Odds_Calculator_3-way'!C184)</f>
        <v>2.77</v>
      </c>
      <c r="D183" s="9">
        <f t="shared" si="39"/>
        <v>0.33512078591186689</v>
      </c>
      <c r="E183" s="9">
        <f t="shared" si="40"/>
        <v>0.31139727226421665</v>
      </c>
      <c r="F183" s="9">
        <f t="shared" si="41"/>
        <v>0.3534819418239164</v>
      </c>
      <c r="G183" s="9">
        <f t="shared" si="42"/>
        <v>1.0333326725625431</v>
      </c>
      <c r="H183" s="9">
        <f t="shared" si="43"/>
        <v>2.9839987313200833</v>
      </c>
      <c r="I183" s="9">
        <f t="shared" si="44"/>
        <v>3.2113319192838423</v>
      </c>
      <c r="J183" s="9">
        <f t="shared" si="45"/>
        <v>2.828998830435701</v>
      </c>
      <c r="K183" s="11">
        <f t="shared" si="46"/>
        <v>0.34246575342465752</v>
      </c>
      <c r="L183" s="11">
        <f t="shared" si="47"/>
        <v>0.31847133757961782</v>
      </c>
      <c r="M183" s="11">
        <f t="shared" si="48"/>
        <v>0.36101083032490977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-0.28634921694889304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0.22954946566554224</v>
      </c>
      <c r="Q183" s="11">
        <f>2*'OddsRatio_working_3-way'!K183*'OddsRatio_working_3-way'!L183*'OddsRatio_working_3-way'!M183</f>
        <v>7.8747672612535929E-2</v>
      </c>
      <c r="R183" s="11">
        <f t="shared" si="49"/>
        <v>0</v>
      </c>
      <c r="S183" s="11">
        <f t="shared" si="50"/>
        <v>-0.8016416741468223</v>
      </c>
      <c r="T183" s="11">
        <f t="shared" si="51"/>
        <v>-0.2750057201189785</v>
      </c>
      <c r="U183" s="11">
        <f>'OddsRatio_working_3-way'!S183-'OddsRatio_working_3-way'!R183^2/3</f>
        <v>-0.8016416741468223</v>
      </c>
      <c r="V183" s="11">
        <f>'OddsRatio_working_3-way'!S183*'OddsRatio_working_3-way'!R183/3-2*'OddsRatio_working_3-way'!R183^3/27-'OddsRatio_working_3-way'!T183</f>
        <v>0.2750057201189785</v>
      </c>
      <c r="W183" s="11">
        <f>'OddsRatio_working_3-way'!V183^2+4*'OddsRatio_working_3-way'!U183^3/27</f>
        <v>-6.9162975546804839E-4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0.13813017035900049</v>
      </c>
      <c r="Y183" s="11">
        <f>IF('OddsRatio_working_3-way'!W183&gt;=0,IF('OddsRatio_working_3-way'!V183+SQRT('OddsRatio_working_3-way'!W183)&gt;0,0,PI()),ACOS('OddsRatio_working_3-way'!V183/(2*'OddsRatio_working_3-way'!X183)))</f>
        <v>9.53402816290434E-2</v>
      </c>
      <c r="Z183" s="11">
        <f>'OddsRatio_working_3-way'!X183^(1/3)*COS('OddsRatio_working_3-way'!Y183/3)</f>
        <v>0.51666633628127157</v>
      </c>
      <c r="AA183" s="11">
        <f>'OddsRatio_working_3-way'!X183^(1/3)*COS(('OddsRatio_working_3-way'!Y183+2*PI())/3)</f>
        <v>-0.27255783868063832</v>
      </c>
      <c r="AB183" s="11">
        <f>'OddsRatio_working_3-way'!X183^(1/3)*COS(('OddsRatio_working_3-way'!Y183+4*PI())/3)</f>
        <v>-0.24410849760063336</v>
      </c>
      <c r="AC183" s="11">
        <f>'OddsRatio_working_3-way'!X183^(1/3)*SIN('OddsRatio_working_3-way'!Y183/3)</f>
        <v>1.6425234730808435E-2</v>
      </c>
      <c r="AD183" s="11">
        <f>'OddsRatio_working_3-way'!X183^(1/3)*SIN(('OddsRatio_working_3-way'!Y183+2*PI())/3)</f>
        <v>0.43923355513441059</v>
      </c>
      <c r="AE183" s="11">
        <f>'OddsRatio_working_3-way'!X183^(1/3)*SIN(('OddsRatio_working_3-way'!Y183+4*PI())/3)</f>
        <v>-0.45565878986521891</v>
      </c>
      <c r="AF183" s="11">
        <f>-'OddsRatio_working_3-way'!U183/(3*'OddsRatio_working_3-way'!X183^(1/3))*COS(('OddsRatio_working_3-way'!Y183)/3)</f>
        <v>0.51666633628127145</v>
      </c>
      <c r="AG183" s="11">
        <f>-'OddsRatio_working_3-way'!U183/(3*'OddsRatio_working_3-way'!X183^(1/3))*COS(('OddsRatio_working_3-way'!Y183+2*PI())/3)</f>
        <v>-0.27255783868063821</v>
      </c>
      <c r="AH183" s="11">
        <f>-'OddsRatio_working_3-way'!U183/(3*'OddsRatio_working_3-way'!X183^(1/3))*COS(('OddsRatio_working_3-way'!Y183+4*PI())/3)</f>
        <v>-0.2441084976006333</v>
      </c>
      <c r="AI183" s="11">
        <f>'OddsRatio_working_3-way'!U183/(3*'OddsRatio_working_3-way'!X183^(1/3))*SIN(('OddsRatio_working_3-way'!Y183)/3)</f>
        <v>-1.6425234730808431E-2</v>
      </c>
      <c r="AJ183" s="11">
        <f>'OddsRatio_working_3-way'!U183/(3*'OddsRatio_working_3-way'!X183^(1/3))*SIN(('OddsRatio_working_3-way'!Y183+2*PI())/3)</f>
        <v>-0.43923355513441048</v>
      </c>
      <c r="AK183" s="11">
        <f>'OddsRatio_working_3-way'!U183/(3*'OddsRatio_working_3-way'!X183^(1/3))*SIN(('OddsRatio_working_3-way'!Y183+4*PI())/3)</f>
        <v>0.45565878986521879</v>
      </c>
      <c r="AL183" s="11">
        <f>'OddsRatio_working_3-way'!Z183+'OddsRatio_working_3-way'!AF183</f>
        <v>1.0333326725625431</v>
      </c>
      <c r="AM183" s="11">
        <f>'OddsRatio_working_3-way'!AA183+'OddsRatio_working_3-way'!AG183</f>
        <v>-0.54511567736127653</v>
      </c>
      <c r="AN183" s="11">
        <f>'OddsRatio_working_3-way'!AB183+'OddsRatio_working_3-way'!AH183</f>
        <v>-0.48821699520126666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1.0333326725625431</v>
      </c>
      <c r="AS183" s="11">
        <f>IF(('OddsRatio_working_3-way'!X183=0),IF(Q183&gt;0,-Q183^(1/3),(-Q183)^(1/3)),'OddsRatio_working_3-way'!AM183-'OddsRatio_working_3-way'!R183/3)</f>
        <v>-0.54511567736127653</v>
      </c>
      <c r="AT183" s="11">
        <f>IF(('OddsRatio_working_3-way'!X183=0),IF(Q183&gt;0,-Q183^(1/3),(-Q183)^(1/3)),'OddsRatio_working_3-way'!AN183-'OddsRatio_working_3-way'!R183/3)</f>
        <v>-0.48821699520126666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3.93</v>
      </c>
      <c r="B184" s="4">
        <f>IF('True_Odds_Calculator_3-way'!B185="","",'True_Odds_Calculator_3-way'!B185)</f>
        <v>3.58</v>
      </c>
      <c r="C184" s="4">
        <f>IF('True_Odds_Calculator_3-way'!C185="","",'True_Odds_Calculator_3-way'!C185)</f>
        <v>2.0499999999999998</v>
      </c>
      <c r="D184" s="9">
        <f t="shared" si="39"/>
        <v>0.24808394880352108</v>
      </c>
      <c r="E184" s="9">
        <f t="shared" si="40"/>
        <v>0.27256560726320045</v>
      </c>
      <c r="F184" s="9">
        <f t="shared" si="41"/>
        <v>0.47935044393327847</v>
      </c>
      <c r="G184" s="9">
        <f t="shared" si="42"/>
        <v>1.0344346737114183</v>
      </c>
      <c r="H184" s="9">
        <f t="shared" si="43"/>
        <v>4.0308935939744561</v>
      </c>
      <c r="I184" s="9">
        <f t="shared" si="44"/>
        <v>3.6688414581754598</v>
      </c>
      <c r="J184" s="9">
        <f t="shared" si="45"/>
        <v>2.0861564073969889</v>
      </c>
      <c r="K184" s="11">
        <f t="shared" si="46"/>
        <v>0.2544529262086514</v>
      </c>
      <c r="L184" s="11">
        <f t="shared" si="47"/>
        <v>0.27932960893854747</v>
      </c>
      <c r="M184" s="11">
        <f t="shared" si="48"/>
        <v>0.48780487804878053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-0.27519921282201432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0.22744395638762138</v>
      </c>
      <c r="Q184" s="11">
        <f>2*'OddsRatio_working_3-way'!K184*'OddsRatio_working_3-way'!L184*'OddsRatio_working_3-way'!M184</f>
        <v>6.9342669630372361E-2</v>
      </c>
      <c r="R184" s="11">
        <f t="shared" si="49"/>
        <v>0</v>
      </c>
      <c r="S184" s="11">
        <f t="shared" si="50"/>
        <v>-0.82647022880374754</v>
      </c>
      <c r="T184" s="11">
        <f t="shared" si="51"/>
        <v>-0.25197263073284981</v>
      </c>
      <c r="U184" s="11">
        <f>'OddsRatio_working_3-way'!S184-'OddsRatio_working_3-way'!R184^2/3</f>
        <v>-0.82647022880374754</v>
      </c>
      <c r="V184" s="11">
        <f>'OddsRatio_working_3-way'!S184*'OddsRatio_working_3-way'!R184/3-2*'OddsRatio_working_3-way'!R184^3/27-'OddsRatio_working_3-way'!T184</f>
        <v>0.25197263073284981</v>
      </c>
      <c r="W184" s="11">
        <f>'OddsRatio_working_3-way'!V184^2+4*'OddsRatio_working_3-way'!U184^3/27</f>
        <v>-2.0142830622185956E-2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0.14459688556519729</v>
      </c>
      <c r="Y184" s="11">
        <f>IF('OddsRatio_working_3-way'!W184&gt;=0,IF('OddsRatio_working_3-way'!V184+SQRT('OddsRatio_working_3-way'!W184)&gt;0,0,PI()),ACOS('OddsRatio_working_3-way'!V184/(2*'OddsRatio_working_3-way'!X184)))</f>
        <v>0.51296460281064671</v>
      </c>
      <c r="Z184" s="11">
        <f>'OddsRatio_working_3-way'!X184^(1/3)*COS('OddsRatio_working_3-way'!Y184/3)</f>
        <v>0.51721733685570914</v>
      </c>
      <c r="AA184" s="11">
        <f>'OddsRatio_working_3-way'!X184^(1/3)*COS(('OddsRatio_working_3-way'!Y184+2*PI())/3)</f>
        <v>-0.33595352632321035</v>
      </c>
      <c r="AB184" s="11">
        <f>'OddsRatio_working_3-way'!X184^(1/3)*COS(('OddsRatio_working_3-way'!Y184+4*PI())/3)</f>
        <v>-0.1812638105324989</v>
      </c>
      <c r="AC184" s="11">
        <f>'OddsRatio_working_3-way'!X184^(1/3)*SIN('OddsRatio_working_3-way'!Y184/3)</f>
        <v>8.931014905263393E-2</v>
      </c>
      <c r="AD184" s="11">
        <f>'OddsRatio_working_3-way'!X184^(1/3)*SIN(('OddsRatio_working_3-way'!Y184+2*PI())/3)</f>
        <v>0.40326827846846053</v>
      </c>
      <c r="AE184" s="11">
        <f>'OddsRatio_working_3-way'!X184^(1/3)*SIN(('OddsRatio_working_3-way'!Y184+4*PI())/3)</f>
        <v>-0.49257842752109449</v>
      </c>
      <c r="AF184" s="11">
        <f>-'OddsRatio_working_3-way'!U184/(3*'OddsRatio_working_3-way'!X184^(1/3))*COS(('OddsRatio_working_3-way'!Y184)/3)</f>
        <v>0.51721733685570925</v>
      </c>
      <c r="AG184" s="11">
        <f>-'OddsRatio_working_3-way'!U184/(3*'OddsRatio_working_3-way'!X184^(1/3))*COS(('OddsRatio_working_3-way'!Y184+2*PI())/3)</f>
        <v>-0.33595352632321041</v>
      </c>
      <c r="AH184" s="11">
        <f>-'OddsRatio_working_3-way'!U184/(3*'OddsRatio_working_3-way'!X184^(1/3))*COS(('OddsRatio_working_3-way'!Y184+4*PI())/3)</f>
        <v>-0.18126381053249896</v>
      </c>
      <c r="AI184" s="11">
        <f>'OddsRatio_working_3-way'!U184/(3*'OddsRatio_working_3-way'!X184^(1/3))*SIN(('OddsRatio_working_3-way'!Y184)/3)</f>
        <v>-8.9310149052633944E-2</v>
      </c>
      <c r="AJ184" s="11">
        <f>'OddsRatio_working_3-way'!U184/(3*'OddsRatio_working_3-way'!X184^(1/3))*SIN(('OddsRatio_working_3-way'!Y184+2*PI())/3)</f>
        <v>-0.40326827846846064</v>
      </c>
      <c r="AK184" s="11">
        <f>'OddsRatio_working_3-way'!U184/(3*'OddsRatio_working_3-way'!X184^(1/3))*SIN(('OddsRatio_working_3-way'!Y184+4*PI())/3)</f>
        <v>0.4925784275210946</v>
      </c>
      <c r="AL184" s="11">
        <f>'OddsRatio_working_3-way'!Z184+'OddsRatio_working_3-way'!AF184</f>
        <v>1.0344346737114183</v>
      </c>
      <c r="AM184" s="11">
        <f>'OddsRatio_working_3-way'!AA184+'OddsRatio_working_3-way'!AG184</f>
        <v>-0.67190705264642081</v>
      </c>
      <c r="AN184" s="11">
        <f>'OddsRatio_working_3-way'!AB184+'OddsRatio_working_3-way'!AH184</f>
        <v>-0.36252762106499786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1.0344346737114183</v>
      </c>
      <c r="AS184" s="11">
        <f>IF(('OddsRatio_working_3-way'!X184=0),IF(Q184&gt;0,-Q184^(1/3),(-Q184)^(1/3)),'OddsRatio_working_3-way'!AM184-'OddsRatio_working_3-way'!R184/3)</f>
        <v>-0.67190705264642081</v>
      </c>
      <c r="AT184" s="11">
        <f>IF(('OddsRatio_working_3-way'!X184=0),IF(Q184&gt;0,-Q184^(1/3),(-Q184)^(1/3)),'OddsRatio_working_3-way'!AN184-'OddsRatio_working_3-way'!R184/3)</f>
        <v>-0.36252762106499786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6.99</v>
      </c>
      <c r="B185" s="4">
        <f>IF('True_Odds_Calculator_3-way'!B186="","",'True_Odds_Calculator_3-way'!B186)</f>
        <v>5.05</v>
      </c>
      <c r="C185" s="4">
        <f>IF('True_Odds_Calculator_3-way'!C186="","",'True_Odds_Calculator_3-way'!C186)</f>
        <v>1.46</v>
      </c>
      <c r="D185" s="9">
        <f t="shared" si="39"/>
        <v>0.13673237059989146</v>
      </c>
      <c r="E185" s="9">
        <f t="shared" si="40"/>
        <v>0.18979777539517897</v>
      </c>
      <c r="F185" s="9">
        <f t="shared" si="41"/>
        <v>0.67346985400492931</v>
      </c>
      <c r="G185" s="9">
        <f t="shared" si="42"/>
        <v>1.0540162105939617</v>
      </c>
      <c r="H185" s="9">
        <f t="shared" si="43"/>
        <v>7.31355710145783</v>
      </c>
      <c r="I185" s="9">
        <f t="shared" si="44"/>
        <v>5.268765652905544</v>
      </c>
      <c r="J185" s="9">
        <f t="shared" si="45"/>
        <v>1.4848474568732228</v>
      </c>
      <c r="K185" s="11">
        <f t="shared" si="46"/>
        <v>0.14306151645207438</v>
      </c>
      <c r="L185" s="11">
        <f t="shared" si="47"/>
        <v>0.19801980198019803</v>
      </c>
      <c r="M185" s="11">
        <f t="shared" si="48"/>
        <v>0.68493150684931503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-0.21653009559877734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0.20373605353950647</v>
      </c>
      <c r="Q185" s="11">
        <f>2*'OddsRatio_working_3-way'!K185*'OddsRatio_working_3-way'!L185*'OddsRatio_working_3-way'!M185</f>
        <v>3.8806867340858371E-2</v>
      </c>
      <c r="R185" s="11">
        <f t="shared" si="49"/>
        <v>0</v>
      </c>
      <c r="S185" s="11">
        <f t="shared" si="50"/>
        <v>-0.94091333112890796</v>
      </c>
      <c r="T185" s="11">
        <f t="shared" si="51"/>
        <v>-0.17922158688169673</v>
      </c>
      <c r="U185" s="11">
        <f>'OddsRatio_working_3-way'!S185-'OddsRatio_working_3-way'!R185^2/3</f>
        <v>-0.94091333112890796</v>
      </c>
      <c r="V185" s="11">
        <f>'OddsRatio_working_3-way'!S185*'OddsRatio_working_3-way'!R185/3-2*'OddsRatio_working_3-way'!R185^3/27-'OddsRatio_working_3-way'!T185</f>
        <v>0.17922158688169673</v>
      </c>
      <c r="W185" s="11">
        <f>'OddsRatio_working_3-way'!V185^2+4*'OddsRatio_working_3-way'!U185^3/27</f>
        <v>-9.1288128171660349E-2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0.1756477336717257</v>
      </c>
      <c r="Y185" s="11">
        <f>IF('OddsRatio_working_3-way'!W185&gt;=0,IF('OddsRatio_working_3-way'!V185+SQRT('OddsRatio_working_3-way'!W185)&gt;0,0,PI()),ACOS('OddsRatio_working_3-way'!V185/(2*'OddsRatio_working_3-way'!X185)))</f>
        <v>1.0354099907211232</v>
      </c>
      <c r="Z185" s="11">
        <f>'OddsRatio_working_3-way'!X185^(1/3)*COS('OddsRatio_working_3-way'!Y185/3)</f>
        <v>0.52700810529698083</v>
      </c>
      <c r="AA185" s="11">
        <f>'OddsRatio_working_3-way'!X185^(1/3)*COS(('OddsRatio_working_3-way'!Y185+2*PI())/3)</f>
        <v>-0.4275929782214607</v>
      </c>
      <c r="AB185" s="11">
        <f>'OddsRatio_working_3-way'!X185^(1/3)*COS(('OddsRatio_working_3-way'!Y185+4*PI())/3)</f>
        <v>-9.9415127075520249E-2</v>
      </c>
      <c r="AC185" s="11">
        <f>'OddsRatio_working_3-way'!X185^(1/3)*SIN('OddsRatio_working_3-way'!Y185/3)</f>
        <v>0.18947357070118165</v>
      </c>
      <c r="AD185" s="11">
        <f>'OddsRatio_working_3-way'!X185^(1/3)*SIN(('OddsRatio_working_3-way'!Y185+2*PI())/3)</f>
        <v>0.36166562183689888</v>
      </c>
      <c r="AE185" s="11">
        <f>'OddsRatio_working_3-way'!X185^(1/3)*SIN(('OddsRatio_working_3-way'!Y185+4*PI())/3)</f>
        <v>-0.55113919253808064</v>
      </c>
      <c r="AF185" s="11">
        <f>-'OddsRatio_working_3-way'!U185/(3*'OddsRatio_working_3-way'!X185^(1/3))*COS(('OddsRatio_working_3-way'!Y185)/3)</f>
        <v>0.52700810529698083</v>
      </c>
      <c r="AG185" s="11">
        <f>-'OddsRatio_working_3-way'!U185/(3*'OddsRatio_working_3-way'!X185^(1/3))*COS(('OddsRatio_working_3-way'!Y185+2*PI())/3)</f>
        <v>-0.4275929782214607</v>
      </c>
      <c r="AH185" s="11">
        <f>-'OddsRatio_working_3-way'!U185/(3*'OddsRatio_working_3-way'!X185^(1/3))*COS(('OddsRatio_working_3-way'!Y185+4*PI())/3)</f>
        <v>-9.9415127075520249E-2</v>
      </c>
      <c r="AI185" s="11">
        <f>'OddsRatio_working_3-way'!U185/(3*'OddsRatio_working_3-way'!X185^(1/3))*SIN(('OddsRatio_working_3-way'!Y185)/3)</f>
        <v>-0.18947357070118165</v>
      </c>
      <c r="AJ185" s="11">
        <f>'OddsRatio_working_3-way'!U185/(3*'OddsRatio_working_3-way'!X185^(1/3))*SIN(('OddsRatio_working_3-way'!Y185+2*PI())/3)</f>
        <v>-0.36166562183689888</v>
      </c>
      <c r="AK185" s="11">
        <f>'OddsRatio_working_3-way'!U185/(3*'OddsRatio_working_3-way'!X185^(1/3))*SIN(('OddsRatio_working_3-way'!Y185+4*PI())/3)</f>
        <v>0.55113919253808064</v>
      </c>
      <c r="AL185" s="11">
        <f>'OddsRatio_working_3-way'!Z185+'OddsRatio_working_3-way'!AF185</f>
        <v>1.0540162105939617</v>
      </c>
      <c r="AM185" s="11">
        <f>'OddsRatio_working_3-way'!AA185+'OddsRatio_working_3-way'!AG185</f>
        <v>-0.85518595644292139</v>
      </c>
      <c r="AN185" s="11">
        <f>'OddsRatio_working_3-way'!AB185+'OddsRatio_working_3-way'!AH185</f>
        <v>-0.1988302541510405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1.0540162105939617</v>
      </c>
      <c r="AS185" s="11">
        <f>IF(('OddsRatio_working_3-way'!X185=0),IF(Q185&gt;0,-Q185^(1/3),(-Q185)^(1/3)),'OddsRatio_working_3-way'!AM185-'OddsRatio_working_3-way'!R185/3)</f>
        <v>-0.85518595644292139</v>
      </c>
      <c r="AT185" s="11">
        <f>IF(('OddsRatio_working_3-way'!X185=0),IF(Q185&gt;0,-Q185^(1/3),(-Q185)^(1/3)),'OddsRatio_working_3-way'!AN185-'OddsRatio_working_3-way'!R185/3)</f>
        <v>-0.1988302541510405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3.23</v>
      </c>
      <c r="B186" s="4">
        <f>IF('True_Odds_Calculator_3-way'!B187="","",'True_Odds_Calculator_3-way'!B187)</f>
        <v>3.09</v>
      </c>
      <c r="C186" s="4">
        <f>IF('True_Odds_Calculator_3-way'!C187="","",'True_Odds_Calculator_3-way'!C187)</f>
        <v>2.4700000000000002</v>
      </c>
      <c r="D186" s="9">
        <f t="shared" si="39"/>
        <v>0.29754000282344184</v>
      </c>
      <c r="E186" s="9">
        <f t="shared" si="40"/>
        <v>0.31126707624497935</v>
      </c>
      <c r="F186" s="9">
        <f t="shared" si="41"/>
        <v>0.39119292093157887</v>
      </c>
      <c r="G186" s="9">
        <f t="shared" si="42"/>
        <v>1.0586962426888757</v>
      </c>
      <c r="H186" s="9">
        <f t="shared" si="43"/>
        <v>3.3608926211961925</v>
      </c>
      <c r="I186" s="9">
        <f t="shared" si="44"/>
        <v>3.2126751472197497</v>
      </c>
      <c r="J186" s="9">
        <f t="shared" si="45"/>
        <v>2.5562834767526477</v>
      </c>
      <c r="K186" s="11">
        <f t="shared" si="46"/>
        <v>0.30959752321981426</v>
      </c>
      <c r="L186" s="11">
        <f t="shared" si="47"/>
        <v>0.3236245954692557</v>
      </c>
      <c r="M186" s="11">
        <f t="shared" si="48"/>
        <v>0.40485829959514169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-0.27791406645595229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0.23486624732292033</v>
      </c>
      <c r="Q186" s="11">
        <f>2*'OddsRatio_working_3-way'!K186*'OddsRatio_working_3-way'!L186*'OddsRatio_working_3-way'!M186</f>
        <v>8.1128237417243634E-2</v>
      </c>
      <c r="R186" s="11">
        <f t="shared" si="49"/>
        <v>0</v>
      </c>
      <c r="S186" s="11">
        <f t="shared" si="50"/>
        <v>-0.84510384925098858</v>
      </c>
      <c r="T186" s="11">
        <f t="shared" si="51"/>
        <v>-0.29191842806597185</v>
      </c>
      <c r="U186" s="11">
        <f>'OddsRatio_working_3-way'!S186-'OddsRatio_working_3-way'!R186^2/3</f>
        <v>-0.84510384925098858</v>
      </c>
      <c r="V186" s="11">
        <f>'OddsRatio_working_3-way'!S186*'OddsRatio_working_3-way'!R186/3-2*'OddsRatio_working_3-way'!R186^3/27-'OddsRatio_working_3-way'!T186</f>
        <v>0.29191842806597185</v>
      </c>
      <c r="W186" s="11">
        <f>'OddsRatio_working_3-way'!V186^2+4*'OddsRatio_working_3-way'!U186^3/27</f>
        <v>-4.2019432406123075E-3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0.14951447411966531</v>
      </c>
      <c r="Y186" s="11">
        <f>IF('OddsRatio_working_3-way'!W186&gt;=0,IF('OddsRatio_working_3-way'!V186+SQRT('OddsRatio_working_3-way'!W186)&gt;0,0,PI()),ACOS('OddsRatio_working_3-way'!V186/(2*'OddsRatio_working_3-way'!X186)))</f>
        <v>0.21851106007722265</v>
      </c>
      <c r="Z186" s="11">
        <f>'OddsRatio_working_3-way'!X186^(1/3)*COS('OddsRatio_working_3-way'!Y186/3)</f>
        <v>0.52934812134443787</v>
      </c>
      <c r="AA186" s="11">
        <f>'OddsRatio_working_3-way'!X186^(1/3)*COS(('OddsRatio_working_3-way'!Y186+2*PI())/3)</f>
        <v>-0.29812383099404349</v>
      </c>
      <c r="AB186" s="11">
        <f>'OddsRatio_working_3-way'!X186^(1/3)*COS(('OddsRatio_working_3-way'!Y186+4*PI())/3)</f>
        <v>-0.23122429035039449</v>
      </c>
      <c r="AC186" s="11">
        <f>'OddsRatio_working_3-way'!X186^(1/3)*SIN('OddsRatio_working_3-way'!Y186/3)</f>
        <v>3.8624467799273254E-2</v>
      </c>
      <c r="AD186" s="11">
        <f>'OddsRatio_working_3-way'!X186^(1/3)*SIN(('OddsRatio_working_3-way'!Y186+2*PI())/3)</f>
        <v>0.4391166866302143</v>
      </c>
      <c r="AE186" s="11">
        <f>'OddsRatio_working_3-way'!X186^(1/3)*SIN(('OddsRatio_working_3-way'!Y186+4*PI())/3)</f>
        <v>-0.47774115442948739</v>
      </c>
      <c r="AF186" s="11">
        <f>-'OddsRatio_working_3-way'!U186/(3*'OddsRatio_working_3-way'!X186^(1/3))*COS(('OddsRatio_working_3-way'!Y186)/3)</f>
        <v>0.52934812134443787</v>
      </c>
      <c r="AG186" s="11">
        <f>-'OddsRatio_working_3-way'!U186/(3*'OddsRatio_working_3-way'!X186^(1/3))*COS(('OddsRatio_working_3-way'!Y186+2*PI())/3)</f>
        <v>-0.29812383099404349</v>
      </c>
      <c r="AH186" s="11">
        <f>-'OddsRatio_working_3-way'!U186/(3*'OddsRatio_working_3-way'!X186^(1/3))*COS(('OddsRatio_working_3-way'!Y186+4*PI())/3)</f>
        <v>-0.23122429035039449</v>
      </c>
      <c r="AI186" s="11">
        <f>'OddsRatio_working_3-way'!U186/(3*'OddsRatio_working_3-way'!X186^(1/3))*SIN(('OddsRatio_working_3-way'!Y186)/3)</f>
        <v>-3.8624467799273254E-2</v>
      </c>
      <c r="AJ186" s="11">
        <f>'OddsRatio_working_3-way'!U186/(3*'OddsRatio_working_3-way'!X186^(1/3))*SIN(('OddsRatio_working_3-way'!Y186+2*PI())/3)</f>
        <v>-0.4391166866302143</v>
      </c>
      <c r="AK186" s="11">
        <f>'OddsRatio_working_3-way'!U186/(3*'OddsRatio_working_3-way'!X186^(1/3))*SIN(('OddsRatio_working_3-way'!Y186+4*PI())/3)</f>
        <v>0.47774115442948739</v>
      </c>
      <c r="AL186" s="11">
        <f>'OddsRatio_working_3-way'!Z186+'OddsRatio_working_3-way'!AF186</f>
        <v>1.0586962426888757</v>
      </c>
      <c r="AM186" s="11">
        <f>'OddsRatio_working_3-way'!AA186+'OddsRatio_working_3-way'!AG186</f>
        <v>-0.59624766198808699</v>
      </c>
      <c r="AN186" s="11">
        <f>'OddsRatio_working_3-way'!AB186+'OddsRatio_working_3-way'!AH186</f>
        <v>-0.46244858070078898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1.0586962426888757</v>
      </c>
      <c r="AS186" s="11">
        <f>IF(('OddsRatio_working_3-way'!X186=0),IF(Q186&gt;0,-Q186^(1/3),(-Q186)^(1/3)),'OddsRatio_working_3-way'!AM186-'OddsRatio_working_3-way'!R186/3)</f>
        <v>-0.59624766198808699</v>
      </c>
      <c r="AT186" s="11">
        <f>IF(('OddsRatio_working_3-way'!X186=0),IF(Q186&gt;0,-Q186^(1/3),(-Q186)^(1/3)),'OddsRatio_working_3-way'!AN186-'OddsRatio_working_3-way'!R186/3)</f>
        <v>-0.46244858070078898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2.7</v>
      </c>
      <c r="B187" s="4">
        <f>IF('True_Odds_Calculator_3-way'!B188="","",'True_Odds_Calculator_3-way'!B188)</f>
        <v>3.01</v>
      </c>
      <c r="C187" s="4">
        <f>IF('True_Odds_Calculator_3-way'!C188="","",'True_Odds_Calculator_3-way'!C188)</f>
        <v>2.99</v>
      </c>
      <c r="D187" s="9">
        <f t="shared" si="39"/>
        <v>0.35760534539198247</v>
      </c>
      <c r="E187" s="9">
        <f t="shared" si="40"/>
        <v>0.32010717334064653</v>
      </c>
      <c r="F187" s="9">
        <f t="shared" si="41"/>
        <v>0.32228748126737089</v>
      </c>
      <c r="G187" s="9">
        <f t="shared" si="42"/>
        <v>1.056693400873933</v>
      </c>
      <c r="H187" s="9">
        <f t="shared" si="43"/>
        <v>2.7963787814856866</v>
      </c>
      <c r="I187" s="9">
        <f t="shared" si="44"/>
        <v>3.1239537357566056</v>
      </c>
      <c r="J187" s="9">
        <f t="shared" si="45"/>
        <v>3.1028198677391265</v>
      </c>
      <c r="K187" s="11">
        <f t="shared" si="46"/>
        <v>0.37037037037037035</v>
      </c>
      <c r="L187" s="11">
        <f t="shared" si="47"/>
        <v>0.33222591362126247</v>
      </c>
      <c r="M187" s="11">
        <f t="shared" si="48"/>
        <v>0.33444816053511706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-0.27983150430066506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0.23457050757354092</v>
      </c>
      <c r="Q187" s="11">
        <f>2*'OddsRatio_working_3-way'!K187*'OddsRatio_working_3-way'!L187*'OddsRatio_working_3-way'!M187</f>
        <v>8.2305441253874012E-2</v>
      </c>
      <c r="R187" s="11">
        <f t="shared" si="49"/>
        <v>0</v>
      </c>
      <c r="S187" s="11">
        <f t="shared" si="50"/>
        <v>-0.83825625052391017</v>
      </c>
      <c r="T187" s="11">
        <f t="shared" si="51"/>
        <v>-0.29412500018382814</v>
      </c>
      <c r="U187" s="11">
        <f>'OddsRatio_working_3-way'!S187-'OddsRatio_working_3-way'!R187^2/3</f>
        <v>-0.83825625052391017</v>
      </c>
      <c r="V187" s="11">
        <f>'OddsRatio_working_3-way'!S187*'OddsRatio_working_3-way'!R187/3-2*'OddsRatio_working_3-way'!R187^3/27-'OddsRatio_working_3-way'!T187</f>
        <v>0.29412500018382814</v>
      </c>
      <c r="W187" s="11">
        <f>'OddsRatio_working_3-way'!V187^2+4*'OddsRatio_working_3-way'!U187^3/27</f>
        <v>-7.5277882622501457E-4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0.14770096018591239</v>
      </c>
      <c r="Y187" s="11">
        <f>IF('OddsRatio_working_3-way'!W187&gt;=0,IF('OddsRatio_working_3-way'!V187+SQRT('OddsRatio_working_3-way'!W187)&gt;0,0,PI()),ACOS('OddsRatio_working_3-way'!V187/(2*'OddsRatio_working_3-way'!X187)))</f>
        <v>9.3013670637739132E-2</v>
      </c>
      <c r="Z187" s="11">
        <f>'OddsRatio_working_3-way'!X187^(1/3)*COS('OddsRatio_working_3-way'!Y187/3)</f>
        <v>0.52834670043696652</v>
      </c>
      <c r="AA187" s="11">
        <f>'OddsRatio_working_3-way'!X187^(1/3)*COS(('OddsRatio_working_3-way'!Y187+2*PI())/3)</f>
        <v>-0.27836439436630223</v>
      </c>
      <c r="AB187" s="11">
        <f>'OddsRatio_working_3-way'!X187^(1/3)*COS(('OddsRatio_working_3-way'!Y187+4*PI())/3)</f>
        <v>-0.24998230607066455</v>
      </c>
      <c r="AC187" s="11">
        <f>'OddsRatio_working_3-way'!X187^(1/3)*SIN('OddsRatio_working_3-way'!Y187/3)</f>
        <v>1.638640631765037E-2</v>
      </c>
      <c r="AD187" s="11">
        <f>'OddsRatio_working_3-way'!X187^(1/3)*SIN(('OddsRatio_working_3-way'!Y187+2*PI())/3)</f>
        <v>0.44936846142527453</v>
      </c>
      <c r="AE187" s="11">
        <f>'OddsRatio_working_3-way'!X187^(1/3)*SIN(('OddsRatio_working_3-way'!Y187+4*PI())/3)</f>
        <v>-0.46575486774292474</v>
      </c>
      <c r="AF187" s="11">
        <f>-'OddsRatio_working_3-way'!U187/(3*'OddsRatio_working_3-way'!X187^(1/3))*COS(('OddsRatio_working_3-way'!Y187)/3)</f>
        <v>0.52834670043696652</v>
      </c>
      <c r="AG187" s="11">
        <f>-'OddsRatio_working_3-way'!U187/(3*'OddsRatio_working_3-way'!X187^(1/3))*COS(('OddsRatio_working_3-way'!Y187+2*PI())/3)</f>
        <v>-0.27836439436630223</v>
      </c>
      <c r="AH187" s="11">
        <f>-'OddsRatio_working_3-way'!U187/(3*'OddsRatio_working_3-way'!X187^(1/3))*COS(('OddsRatio_working_3-way'!Y187+4*PI())/3)</f>
        <v>-0.24998230607066455</v>
      </c>
      <c r="AI187" s="11">
        <f>'OddsRatio_working_3-way'!U187/(3*'OddsRatio_working_3-way'!X187^(1/3))*SIN(('OddsRatio_working_3-way'!Y187)/3)</f>
        <v>-1.638640631765037E-2</v>
      </c>
      <c r="AJ187" s="11">
        <f>'OddsRatio_working_3-way'!U187/(3*'OddsRatio_working_3-way'!X187^(1/3))*SIN(('OddsRatio_working_3-way'!Y187+2*PI())/3)</f>
        <v>-0.44936846142527453</v>
      </c>
      <c r="AK187" s="11">
        <f>'OddsRatio_working_3-way'!U187/(3*'OddsRatio_working_3-way'!X187^(1/3))*SIN(('OddsRatio_working_3-way'!Y187+4*PI())/3)</f>
        <v>0.46575486774292474</v>
      </c>
      <c r="AL187" s="11">
        <f>'OddsRatio_working_3-way'!Z187+'OddsRatio_working_3-way'!AF187</f>
        <v>1.056693400873933</v>
      </c>
      <c r="AM187" s="11">
        <f>'OddsRatio_working_3-way'!AA187+'OddsRatio_working_3-way'!AG187</f>
        <v>-0.55672878873260445</v>
      </c>
      <c r="AN187" s="11">
        <f>'OddsRatio_working_3-way'!AB187+'OddsRatio_working_3-way'!AH187</f>
        <v>-0.49996461214132909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1.056693400873933</v>
      </c>
      <c r="AS187" s="11">
        <f>IF(('OddsRatio_working_3-way'!X187=0),IF(Q187&gt;0,-Q187^(1/3),(-Q187)^(1/3)),'OddsRatio_working_3-way'!AM187-'OddsRatio_working_3-way'!R187/3)</f>
        <v>-0.55672878873260445</v>
      </c>
      <c r="AT187" s="11">
        <f>IF(('OddsRatio_working_3-way'!X187=0),IF(Q187&gt;0,-Q187^(1/3),(-Q187)^(1/3)),'OddsRatio_working_3-way'!AN187-'OddsRatio_working_3-way'!R187/3)</f>
        <v>-0.49996461214132909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2.81</v>
      </c>
      <c r="B188" s="4">
        <f>IF('True_Odds_Calculator_3-way'!B189="","",'True_Odds_Calculator_3-way'!B189)</f>
        <v>3.16</v>
      </c>
      <c r="C188" s="4">
        <f>IF('True_Odds_Calculator_3-way'!C189="","",'True_Odds_Calculator_3-way'!C189)</f>
        <v>2.74</v>
      </c>
      <c r="D188" s="9">
        <f t="shared" si="39"/>
        <v>0.34324449566637555</v>
      </c>
      <c r="E188" s="9">
        <f t="shared" si="40"/>
        <v>0.30456560204690275</v>
      </c>
      <c r="F188" s="9">
        <f t="shared" si="41"/>
        <v>0.35218990228672181</v>
      </c>
      <c r="G188" s="9">
        <f t="shared" si="42"/>
        <v>1.05711336821664</v>
      </c>
      <c r="H188" s="9">
        <f t="shared" si="43"/>
        <v>2.9133751964721184</v>
      </c>
      <c r="I188" s="9">
        <f t="shared" si="44"/>
        <v>3.2833648753479427</v>
      </c>
      <c r="J188" s="9">
        <f t="shared" si="45"/>
        <v>2.8393772606969536</v>
      </c>
      <c r="K188" s="11">
        <f t="shared" si="46"/>
        <v>0.35587188612099646</v>
      </c>
      <c r="L188" s="11">
        <f t="shared" si="47"/>
        <v>0.31645569620253161</v>
      </c>
      <c r="M188" s="11">
        <f t="shared" si="48"/>
        <v>0.36496350364963503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-0.27960028448707008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0.23468868032787693</v>
      </c>
      <c r="Q188" s="11">
        <f>2*'OddsRatio_working_3-way'!K188*'OddsRatio_working_3-way'!L188*'OddsRatio_working_3-way'!M188</f>
        <v>8.220269013235619E-2</v>
      </c>
      <c r="R188" s="11">
        <f t="shared" si="49"/>
        <v>0</v>
      </c>
      <c r="S188" s="11">
        <f t="shared" si="50"/>
        <v>-0.83937210850273636</v>
      </c>
      <c r="T188" s="11">
        <f t="shared" si="51"/>
        <v>-0.29400073852985509</v>
      </c>
      <c r="U188" s="11">
        <f>'OddsRatio_working_3-way'!S188-'OddsRatio_working_3-way'!R188^2/3</f>
        <v>-0.83937210850273636</v>
      </c>
      <c r="V188" s="11">
        <f>'OddsRatio_working_3-way'!S188*'OddsRatio_working_3-way'!R188/3-2*'OddsRatio_working_3-way'!R188^3/27-'OddsRatio_working_3-way'!T188</f>
        <v>0.29400073852985509</v>
      </c>
      <c r="W188" s="11">
        <f>'OddsRatio_working_3-way'!V188^2+4*'OddsRatio_working_3-way'!U188^3/27</f>
        <v>-1.1748061195046705E-3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0.14799597999236744</v>
      </c>
      <c r="Y188" s="11">
        <f>IF('OddsRatio_working_3-way'!W188&gt;=0,IF('OddsRatio_working_3-way'!V188+SQRT('OddsRatio_working_3-way'!W188)&gt;0,0,PI()),ACOS('OddsRatio_working_3-way'!V188/(2*'OddsRatio_working_3-way'!X188)))</f>
        <v>0.11605893777896226</v>
      </c>
      <c r="Z188" s="11">
        <f>'OddsRatio_working_3-way'!X188^(1/3)*COS('OddsRatio_working_3-way'!Y188/3)</f>
        <v>0.52855668410832002</v>
      </c>
      <c r="AA188" s="11">
        <f>'OddsRatio_working_3-way'!X188^(1/3)*COS(('OddsRatio_working_3-way'!Y188+2*PI())/3)</f>
        <v>-0.28199559040138544</v>
      </c>
      <c r="AB188" s="11">
        <f>'OddsRatio_working_3-way'!X188^(1/3)*COS(('OddsRatio_working_3-way'!Y188+4*PI())/3)</f>
        <v>-0.24656109370693449</v>
      </c>
      <c r="AC188" s="11">
        <f>'OddsRatio_working_3-way'!X188^(1/3)*SIN('OddsRatio_working_3-way'!Y188/3)</f>
        <v>2.045811620514006E-2</v>
      </c>
      <c r="AD188" s="11">
        <f>'OddsRatio_working_3-way'!X188^(1/3)*SIN(('OddsRatio_working_3-way'!Y188+2*PI())/3)</f>
        <v>0.44751445767530185</v>
      </c>
      <c r="AE188" s="11">
        <f>'OddsRatio_working_3-way'!X188^(1/3)*SIN(('OddsRatio_working_3-way'!Y188+4*PI())/3)</f>
        <v>-0.46797257388044194</v>
      </c>
      <c r="AF188" s="11">
        <f>-'OddsRatio_working_3-way'!U188/(3*'OddsRatio_working_3-way'!X188^(1/3))*COS(('OddsRatio_working_3-way'!Y188)/3)</f>
        <v>0.52855668410832002</v>
      </c>
      <c r="AG188" s="11">
        <f>-'OddsRatio_working_3-way'!U188/(3*'OddsRatio_working_3-way'!X188^(1/3))*COS(('OddsRatio_working_3-way'!Y188+2*PI())/3)</f>
        <v>-0.28199559040138544</v>
      </c>
      <c r="AH188" s="11">
        <f>-'OddsRatio_working_3-way'!U188/(3*'OddsRatio_working_3-way'!X188^(1/3))*COS(('OddsRatio_working_3-way'!Y188+4*PI())/3)</f>
        <v>-0.24656109370693449</v>
      </c>
      <c r="AI188" s="11">
        <f>'OddsRatio_working_3-way'!U188/(3*'OddsRatio_working_3-way'!X188^(1/3))*SIN(('OddsRatio_working_3-way'!Y188)/3)</f>
        <v>-2.045811620514006E-2</v>
      </c>
      <c r="AJ188" s="11">
        <f>'OddsRatio_working_3-way'!U188/(3*'OddsRatio_working_3-way'!X188^(1/3))*SIN(('OddsRatio_working_3-way'!Y188+2*PI())/3)</f>
        <v>-0.44751445767530185</v>
      </c>
      <c r="AK188" s="11">
        <f>'OddsRatio_working_3-way'!U188/(3*'OddsRatio_working_3-way'!X188^(1/3))*SIN(('OddsRatio_working_3-way'!Y188+4*PI())/3)</f>
        <v>0.46797257388044194</v>
      </c>
      <c r="AL188" s="11">
        <f>'OddsRatio_working_3-way'!Z188+'OddsRatio_working_3-way'!AF188</f>
        <v>1.05711336821664</v>
      </c>
      <c r="AM188" s="11">
        <f>'OddsRatio_working_3-way'!AA188+'OddsRatio_working_3-way'!AG188</f>
        <v>-0.56399118080277089</v>
      </c>
      <c r="AN188" s="11">
        <f>'OddsRatio_working_3-way'!AB188+'OddsRatio_working_3-way'!AH188</f>
        <v>-0.49312218741386898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1.05711336821664</v>
      </c>
      <c r="AS188" s="11">
        <f>IF(('OddsRatio_working_3-way'!X188=0),IF(Q188&gt;0,-Q188^(1/3),(-Q188)^(1/3)),'OddsRatio_working_3-way'!AM188-'OddsRatio_working_3-way'!R188/3)</f>
        <v>-0.56399118080277089</v>
      </c>
      <c r="AT188" s="11">
        <f>IF(('OddsRatio_working_3-way'!X188=0),IF(Q188&gt;0,-Q188^(1/3),(-Q188)^(1/3)),'OddsRatio_working_3-way'!AN188-'OddsRatio_working_3-way'!R188/3)</f>
        <v>-0.49312218741386898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3.81</v>
      </c>
      <c r="D189" s="9">
        <f t="shared" si="39"/>
        <v>0.48424408949356995</v>
      </c>
      <c r="E189" s="9">
        <f t="shared" si="40"/>
        <v>0.26530877740455527</v>
      </c>
      <c r="F189" s="9">
        <f t="shared" si="41"/>
        <v>0.25044713310187472</v>
      </c>
      <c r="G189" s="9">
        <f t="shared" si="42"/>
        <v>1.0650742501489601</v>
      </c>
      <c r="H189" s="9">
        <f t="shared" si="43"/>
        <v>2.0650742501489603</v>
      </c>
      <c r="I189" s="9">
        <f t="shared" si="44"/>
        <v>3.7691930503872966</v>
      </c>
      <c r="J189" s="9">
        <f t="shared" si="45"/>
        <v>3.9928586429185779</v>
      </c>
      <c r="K189" s="11">
        <f t="shared" si="46"/>
        <v>0.5</v>
      </c>
      <c r="L189" s="11">
        <f t="shared" si="47"/>
        <v>0.27777777777777779</v>
      </c>
      <c r="M189" s="11">
        <f t="shared" si="48"/>
        <v>0.26246719160104987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-0.26633129192184313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0.23366870807815687</v>
      </c>
      <c r="Q189" s="11">
        <f>2*'OddsRatio_working_3-way'!K189*'OddsRatio_working_3-way'!L189*'OddsRatio_working_3-way'!M189</f>
        <v>7.2907553222513855E-2</v>
      </c>
      <c r="R189" s="11">
        <f t="shared" si="49"/>
        <v>0</v>
      </c>
      <c r="S189" s="11">
        <f t="shared" si="50"/>
        <v>-0.87736107309061029</v>
      </c>
      <c r="T189" s="11">
        <f t="shared" si="51"/>
        <v>-0.27374760470845877</v>
      </c>
      <c r="U189" s="11">
        <f>'OddsRatio_working_3-way'!S189-'OddsRatio_working_3-way'!R189^2/3</f>
        <v>-0.87736107309061029</v>
      </c>
      <c r="V189" s="11">
        <f>'OddsRatio_working_3-way'!S189*'OddsRatio_working_3-way'!R189/3-2*'OddsRatio_working_3-way'!R189^3/27-'OddsRatio_working_3-way'!T189</f>
        <v>0.27374760470845877</v>
      </c>
      <c r="W189" s="11">
        <f>'OddsRatio_working_3-way'!V189^2+4*'OddsRatio_working_3-way'!U189^3/27</f>
        <v>-2.5115524681685875E-2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0.15815599559082835</v>
      </c>
      <c r="Y189" s="11">
        <f>IF('OddsRatio_working_3-way'!W189&gt;=0,IF('OddsRatio_working_3-way'!V189+SQRT('OddsRatio_working_3-way'!W189)&gt;0,0,PI()),ACOS('OddsRatio_working_3-way'!V189/(2*'OddsRatio_working_3-way'!X189)))</f>
        <v>0.52477751632716152</v>
      </c>
      <c r="Z189" s="11">
        <f>'OddsRatio_working_3-way'!X189^(1/3)*COS('OddsRatio_working_3-way'!Y189/3)</f>
        <v>0.53253712507448003</v>
      </c>
      <c r="AA189" s="11">
        <f>'OddsRatio_working_3-way'!X189^(1/3)*COS(('OddsRatio_working_3-way'!Y189+2*PI())/3)</f>
        <v>-0.34777577746762689</v>
      </c>
      <c r="AB189" s="11">
        <f>'OddsRatio_working_3-way'!X189^(1/3)*COS(('OddsRatio_working_3-way'!Y189+4*PI())/3)</f>
        <v>-0.18476134760685328</v>
      </c>
      <c r="AC189" s="11">
        <f>'OddsRatio_working_3-way'!X189^(1/3)*SIN('OddsRatio_working_3-way'!Y189/3)</f>
        <v>9.4116424961911013E-2</v>
      </c>
      <c r="AD189" s="11">
        <f>'OddsRatio_working_3-way'!X189^(1/3)*SIN(('OddsRatio_working_3-way'!Y189+2*PI())/3)</f>
        <v>0.41413246629187517</v>
      </c>
      <c r="AE189" s="11">
        <f>'OddsRatio_working_3-way'!X189^(1/3)*SIN(('OddsRatio_working_3-way'!Y189+4*PI())/3)</f>
        <v>-0.50824889125378614</v>
      </c>
      <c r="AF189" s="11">
        <f>-'OddsRatio_working_3-way'!U189/(3*'OddsRatio_working_3-way'!X189^(1/3))*COS(('OddsRatio_working_3-way'!Y189)/3)</f>
        <v>0.53253712507448003</v>
      </c>
      <c r="AG189" s="11">
        <f>-'OddsRatio_working_3-way'!U189/(3*'OddsRatio_working_3-way'!X189^(1/3))*COS(('OddsRatio_working_3-way'!Y189+2*PI())/3)</f>
        <v>-0.34777577746762689</v>
      </c>
      <c r="AH189" s="11">
        <f>-'OddsRatio_working_3-way'!U189/(3*'OddsRatio_working_3-way'!X189^(1/3))*COS(('OddsRatio_working_3-way'!Y189+4*PI())/3)</f>
        <v>-0.18476134760685328</v>
      </c>
      <c r="AI189" s="11">
        <f>'OddsRatio_working_3-way'!U189/(3*'OddsRatio_working_3-way'!X189^(1/3))*SIN(('OddsRatio_working_3-way'!Y189)/3)</f>
        <v>-9.4116424961911013E-2</v>
      </c>
      <c r="AJ189" s="11">
        <f>'OddsRatio_working_3-way'!U189/(3*'OddsRatio_working_3-way'!X189^(1/3))*SIN(('OddsRatio_working_3-way'!Y189+2*PI())/3)</f>
        <v>-0.41413246629187517</v>
      </c>
      <c r="AK189" s="11">
        <f>'OddsRatio_working_3-way'!U189/(3*'OddsRatio_working_3-way'!X189^(1/3))*SIN(('OddsRatio_working_3-way'!Y189+4*PI())/3)</f>
        <v>0.50824889125378614</v>
      </c>
      <c r="AL189" s="11">
        <f>'OddsRatio_working_3-way'!Z189+'OddsRatio_working_3-way'!AF189</f>
        <v>1.0650742501489601</v>
      </c>
      <c r="AM189" s="11">
        <f>'OddsRatio_working_3-way'!AA189+'OddsRatio_working_3-way'!AG189</f>
        <v>-0.69555155493525378</v>
      </c>
      <c r="AN189" s="11">
        <f>'OddsRatio_working_3-way'!AB189+'OddsRatio_working_3-way'!AH189</f>
        <v>-0.36952269521370656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1.0650742501489601</v>
      </c>
      <c r="AS189" s="11">
        <f>IF(('OddsRatio_working_3-way'!X189=0),IF(Q189&gt;0,-Q189^(1/3),(-Q189)^(1/3)),'OddsRatio_working_3-way'!AM189-'OddsRatio_working_3-way'!R189/3)</f>
        <v>-0.69555155493525378</v>
      </c>
      <c r="AT189" s="11">
        <f>IF(('OddsRatio_working_3-way'!X189=0),IF(Q189&gt;0,-Q189^(1/3),(-Q189)^(1/3)),'OddsRatio_working_3-way'!AN189-'OddsRatio_working_3-way'!R189/3)</f>
        <v>-0.36952269521370656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2.14</v>
      </c>
      <c r="B190" s="4">
        <f>IF('True_Odds_Calculator_3-way'!B191="","",'True_Odds_Calculator_3-way'!B191)</f>
        <v>3.03</v>
      </c>
      <c r="C190" s="4">
        <f>IF('True_Odds_Calculator_3-way'!C191="","",'True_Odds_Calculator_3-way'!C191)</f>
        <v>4.1399999999999997</v>
      </c>
      <c r="D190" s="9">
        <f t="shared" si="39"/>
        <v>0.45238120793833919</v>
      </c>
      <c r="E190" s="9">
        <f t="shared" si="40"/>
        <v>0.31689854079495977</v>
      </c>
      <c r="F190" s="9">
        <f t="shared" si="41"/>
        <v>0.23072025126670112</v>
      </c>
      <c r="G190" s="9">
        <f t="shared" si="42"/>
        <v>1.0618640938840072</v>
      </c>
      <c r="H190" s="9">
        <f t="shared" si="43"/>
        <v>2.2105250670277683</v>
      </c>
      <c r="I190" s="9">
        <f t="shared" si="44"/>
        <v>3.1555841105845346</v>
      </c>
      <c r="J190" s="9">
        <f t="shared" si="45"/>
        <v>4.3342532547957822</v>
      </c>
      <c r="K190" s="11">
        <f t="shared" si="46"/>
        <v>0.46728971962616822</v>
      </c>
      <c r="L190" s="11">
        <f t="shared" si="47"/>
        <v>0.33003300330033003</v>
      </c>
      <c r="M190" s="11">
        <f t="shared" si="48"/>
        <v>0.24154589371980678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-0.2706909862054877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0.23505669001140939</v>
      </c>
      <c r="Q190" s="11">
        <f>2*'OddsRatio_working_3-way'!K190*'OddsRatio_working_3-way'!L190*'OddsRatio_working_3-way'!M190</f>
        <v>7.4502912840383323E-2</v>
      </c>
      <c r="R190" s="11">
        <f t="shared" si="49"/>
        <v>0</v>
      </c>
      <c r="S190" s="11">
        <f t="shared" si="50"/>
        <v>-0.86835802442631937</v>
      </c>
      <c r="T190" s="11">
        <f t="shared" si="51"/>
        <v>-0.27523233737759728</v>
      </c>
      <c r="U190" s="11">
        <f>'OddsRatio_working_3-way'!S190-'OddsRatio_working_3-way'!R190^2/3</f>
        <v>-0.86835802442631937</v>
      </c>
      <c r="V190" s="11">
        <f>'OddsRatio_working_3-way'!S190*'OddsRatio_working_3-way'!R190/3-2*'OddsRatio_working_3-way'!R190^3/27-'OddsRatio_working_3-way'!T190</f>
        <v>0.27523233737759728</v>
      </c>
      <c r="W190" s="11">
        <f>'OddsRatio_working_3-way'!V190^2+4*'OddsRatio_working_3-way'!U190^3/27</f>
        <v>-2.1251841708570751E-2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0.15572787262313248</v>
      </c>
      <c r="Y190" s="11">
        <f>IF('OddsRatio_working_3-way'!W190&gt;=0,IF('OddsRatio_working_3-way'!V190+SQRT('OddsRatio_working_3-way'!W190)&gt;0,0,PI()),ACOS('OddsRatio_working_3-way'!V190/(2*'OddsRatio_working_3-way'!X190)))</f>
        <v>0.48709467688290409</v>
      </c>
      <c r="Z190" s="11">
        <f>'OddsRatio_working_3-way'!X190^(1/3)*COS('OddsRatio_working_3-way'!Y190/3)</f>
        <v>0.53093204694200358</v>
      </c>
      <c r="AA190" s="11">
        <f>'OddsRatio_working_3-way'!X190^(1/3)*COS(('OddsRatio_working_3-way'!Y190+2*PI())/3)</f>
        <v>-0.34078452886018484</v>
      </c>
      <c r="AB190" s="11">
        <f>'OddsRatio_working_3-way'!X190^(1/3)*COS(('OddsRatio_working_3-way'!Y190+4*PI())/3)</f>
        <v>-0.19014751808181884</v>
      </c>
      <c r="AC190" s="11">
        <f>'OddsRatio_working_3-way'!X190^(1/3)*SIN('OddsRatio_working_3-way'!Y190/3)</f>
        <v>8.6970318722810164E-2</v>
      </c>
      <c r="AD190" s="11">
        <f>'OddsRatio_working_3-way'!X190^(1/3)*SIN(('OddsRatio_working_3-way'!Y190+2*PI())/3)</f>
        <v>0.41631548097364207</v>
      </c>
      <c r="AE190" s="11">
        <f>'OddsRatio_working_3-way'!X190^(1/3)*SIN(('OddsRatio_working_3-way'!Y190+4*PI())/3)</f>
        <v>-0.50328579969645226</v>
      </c>
      <c r="AF190" s="11">
        <f>-'OddsRatio_working_3-way'!U190/(3*'OddsRatio_working_3-way'!X190^(1/3))*COS(('OddsRatio_working_3-way'!Y190)/3)</f>
        <v>0.53093204694200358</v>
      </c>
      <c r="AG190" s="11">
        <f>-'OddsRatio_working_3-way'!U190/(3*'OddsRatio_working_3-way'!X190^(1/3))*COS(('OddsRatio_working_3-way'!Y190+2*PI())/3)</f>
        <v>-0.34078452886018484</v>
      </c>
      <c r="AH190" s="11">
        <f>-'OddsRatio_working_3-way'!U190/(3*'OddsRatio_working_3-way'!X190^(1/3))*COS(('OddsRatio_working_3-way'!Y190+4*PI())/3)</f>
        <v>-0.19014751808181884</v>
      </c>
      <c r="AI190" s="11">
        <f>'OddsRatio_working_3-way'!U190/(3*'OddsRatio_working_3-way'!X190^(1/3))*SIN(('OddsRatio_working_3-way'!Y190)/3)</f>
        <v>-8.6970318722810164E-2</v>
      </c>
      <c r="AJ190" s="11">
        <f>'OddsRatio_working_3-way'!U190/(3*'OddsRatio_working_3-way'!X190^(1/3))*SIN(('OddsRatio_working_3-way'!Y190+2*PI())/3)</f>
        <v>-0.41631548097364207</v>
      </c>
      <c r="AK190" s="11">
        <f>'OddsRatio_working_3-way'!U190/(3*'OddsRatio_working_3-way'!X190^(1/3))*SIN(('OddsRatio_working_3-way'!Y190+4*PI())/3)</f>
        <v>0.50328579969645226</v>
      </c>
      <c r="AL190" s="11">
        <f>'OddsRatio_working_3-way'!Z190+'OddsRatio_working_3-way'!AF190</f>
        <v>1.0618640938840072</v>
      </c>
      <c r="AM190" s="11">
        <f>'OddsRatio_working_3-way'!AA190+'OddsRatio_working_3-way'!AG190</f>
        <v>-0.68156905772036969</v>
      </c>
      <c r="AN190" s="11">
        <f>'OddsRatio_working_3-way'!AB190+'OddsRatio_working_3-way'!AH190</f>
        <v>-0.38029503616363769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1.0618640938840072</v>
      </c>
      <c r="AS190" s="11">
        <f>IF(('OddsRatio_working_3-way'!X190=0),IF(Q190&gt;0,-Q190^(1/3),(-Q190)^(1/3)),'OddsRatio_working_3-way'!AM190-'OddsRatio_working_3-way'!R190/3)</f>
        <v>-0.68156905772036969</v>
      </c>
      <c r="AT190" s="11">
        <f>IF(('OddsRatio_working_3-way'!X190=0),IF(Q190&gt;0,-Q190^(1/3),(-Q190)^(1/3)),'OddsRatio_working_3-way'!AN190-'OddsRatio_working_3-way'!R190/3)</f>
        <v>-0.38029503616363769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3.93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2.0299999999999998</v>
      </c>
      <c r="D191" s="9">
        <f t="shared" si="39"/>
        <v>0.24622205957236523</v>
      </c>
      <c r="E191" s="9">
        <f t="shared" si="40"/>
        <v>0.27212479582130195</v>
      </c>
      <c r="F191" s="9">
        <f t="shared" si="41"/>
        <v>0.48165314460633302</v>
      </c>
      <c r="G191" s="9">
        <f t="shared" si="42"/>
        <v>1.0448377215100031</v>
      </c>
      <c r="H191" s="9">
        <f t="shared" si="43"/>
        <v>4.0613745240243091</v>
      </c>
      <c r="I191" s="9">
        <f t="shared" si="44"/>
        <v>3.6747845670656076</v>
      </c>
      <c r="J191" s="9">
        <f t="shared" si="45"/>
        <v>2.0761828531553026</v>
      </c>
      <c r="K191" s="11">
        <f t="shared" si="46"/>
        <v>0.2544529262086514</v>
      </c>
      <c r="L191" s="11">
        <f t="shared" si="47"/>
        <v>0.2808988764044944</v>
      </c>
      <c r="M191" s="11">
        <f t="shared" si="48"/>
        <v>0.49261083743842371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-0.27202337468492666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0.22956676245093363</v>
      </c>
      <c r="Q191" s="11">
        <f>2*'OddsRatio_working_3-way'!K191*'OddsRatio_working_3-way'!L191*'OddsRatio_working_3-way'!M191</f>
        <v>7.0419252285562464E-2</v>
      </c>
      <c r="R191" s="11">
        <f t="shared" si="49"/>
        <v>0</v>
      </c>
      <c r="S191" s="11">
        <f t="shared" si="50"/>
        <v>-0.84392292653832135</v>
      </c>
      <c r="T191" s="11">
        <f t="shared" si="51"/>
        <v>-0.25887206335531332</v>
      </c>
      <c r="U191" s="11">
        <f>'OddsRatio_working_3-way'!S191-'OddsRatio_working_3-way'!R191^2/3</f>
        <v>-0.84392292653832135</v>
      </c>
      <c r="V191" s="11">
        <f>'OddsRatio_working_3-way'!S191*'OddsRatio_working_3-way'!R191/3-2*'OddsRatio_working_3-way'!R191^3/27-'OddsRatio_working_3-way'!T191</f>
        <v>0.25887206335531332</v>
      </c>
      <c r="W191" s="11">
        <f>'OddsRatio_working_3-way'!V191^2+4*'OddsRatio_working_3-way'!U191^3/27</f>
        <v>-2.2029238878789853E-2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0.14920119307886517</v>
      </c>
      <c r="Y191" s="11">
        <f>IF('OddsRatio_working_3-way'!W191&gt;=0,IF('OddsRatio_working_3-way'!V191+SQRT('OddsRatio_working_3-way'!W191)&gt;0,0,PI()),ACOS('OddsRatio_working_3-way'!V191/(2*'OddsRatio_working_3-way'!X191)))</f>
        <v>0.52058815471724329</v>
      </c>
      <c r="Z191" s="11">
        <f>'OddsRatio_working_3-way'!X191^(1/3)*COS('OddsRatio_working_3-way'!Y191/3)</f>
        <v>0.52241886075500155</v>
      </c>
      <c r="AA191" s="11">
        <f>'OddsRatio_working_3-way'!X191^(1/3)*COS(('OddsRatio_working_3-way'!Y191+2*PI())/3)</f>
        <v>-0.3405166310604465</v>
      </c>
      <c r="AB191" s="11">
        <f>'OddsRatio_working_3-way'!X191^(1/3)*COS(('OddsRatio_working_3-way'!Y191+4*PI())/3)</f>
        <v>-0.181902229694555</v>
      </c>
      <c r="AC191" s="11">
        <f>'OddsRatio_working_3-way'!X191^(1/3)*SIN('OddsRatio_working_3-way'!Y191/3)</f>
        <v>9.1576067325948751E-2</v>
      </c>
      <c r="AD191" s="11">
        <f>'OddsRatio_working_3-way'!X191^(1/3)*SIN(('OddsRatio_working_3-way'!Y191+2*PI())/3)</f>
        <v>0.40663997116698231</v>
      </c>
      <c r="AE191" s="11">
        <f>'OddsRatio_working_3-way'!X191^(1/3)*SIN(('OddsRatio_working_3-way'!Y191+4*PI())/3)</f>
        <v>-0.49821603849293106</v>
      </c>
      <c r="AF191" s="11">
        <f>-'OddsRatio_working_3-way'!U191/(3*'OddsRatio_working_3-way'!X191^(1/3))*COS(('OddsRatio_working_3-way'!Y191)/3)</f>
        <v>0.52241886075500155</v>
      </c>
      <c r="AG191" s="11">
        <f>-'OddsRatio_working_3-way'!U191/(3*'OddsRatio_working_3-way'!X191^(1/3))*COS(('OddsRatio_working_3-way'!Y191+2*PI())/3)</f>
        <v>-0.3405166310604465</v>
      </c>
      <c r="AH191" s="11">
        <f>-'OddsRatio_working_3-way'!U191/(3*'OddsRatio_working_3-way'!X191^(1/3))*COS(('OddsRatio_working_3-way'!Y191+4*PI())/3)</f>
        <v>-0.181902229694555</v>
      </c>
      <c r="AI191" s="11">
        <f>'OddsRatio_working_3-way'!U191/(3*'OddsRatio_working_3-way'!X191^(1/3))*SIN(('OddsRatio_working_3-way'!Y191)/3)</f>
        <v>-9.1576067325948751E-2</v>
      </c>
      <c r="AJ191" s="11">
        <f>'OddsRatio_working_3-way'!U191/(3*'OddsRatio_working_3-way'!X191^(1/3))*SIN(('OddsRatio_working_3-way'!Y191+2*PI())/3)</f>
        <v>-0.40663997116698231</v>
      </c>
      <c r="AK191" s="11">
        <f>'OddsRatio_working_3-way'!U191/(3*'OddsRatio_working_3-way'!X191^(1/3))*SIN(('OddsRatio_working_3-way'!Y191+4*PI())/3)</f>
        <v>0.49821603849293106</v>
      </c>
      <c r="AL191" s="11">
        <f>'OddsRatio_working_3-way'!Z191+'OddsRatio_working_3-way'!AF191</f>
        <v>1.0448377215100031</v>
      </c>
      <c r="AM191" s="11">
        <f>'OddsRatio_working_3-way'!AA191+'OddsRatio_working_3-way'!AG191</f>
        <v>-0.68103326212089299</v>
      </c>
      <c r="AN191" s="11">
        <f>'OddsRatio_working_3-way'!AB191+'OddsRatio_working_3-way'!AH191</f>
        <v>-0.36380445938910999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1.0448377215100031</v>
      </c>
      <c r="AS191" s="11">
        <f>IF(('OddsRatio_working_3-way'!X191=0),IF(Q191&gt;0,-Q191^(1/3),(-Q191)^(1/3)),'OddsRatio_working_3-way'!AM191-'OddsRatio_working_3-way'!R191/3)</f>
        <v>-0.68103326212089299</v>
      </c>
      <c r="AT191" s="11">
        <f>IF(('OddsRatio_working_3-way'!X191=0),IF(Q191&gt;0,-Q191^(1/3),(-Q191)^(1/3)),'OddsRatio_working_3-way'!AN191-'OddsRatio_working_3-way'!R191/3)</f>
        <v>-0.36380445938910999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4.22</v>
      </c>
      <c r="C192" s="4">
        <f>IF('True_Odds_Calculator_3-way'!C193="","",'True_Odds_Calculator_3-way'!C193)</f>
        <v>5.74</v>
      </c>
      <c r="D192" s="9">
        <f t="shared" si="39"/>
        <v>0.60735668534768239</v>
      </c>
      <c r="E192" s="9">
        <f t="shared" si="40"/>
        <v>0.22662576038351182</v>
      </c>
      <c r="F192" s="9">
        <f t="shared" si="41"/>
        <v>0.16601755426880593</v>
      </c>
      <c r="G192" s="9">
        <f t="shared" si="42"/>
        <v>1.0598015639447929</v>
      </c>
      <c r="H192" s="9">
        <f t="shared" si="43"/>
        <v>1.6464789540063238</v>
      </c>
      <c r="I192" s="9">
        <f t="shared" si="44"/>
        <v>4.4125610359022325</v>
      </c>
      <c r="J192" s="9">
        <f t="shared" si="45"/>
        <v>6.0234594130983181</v>
      </c>
      <c r="K192" s="11">
        <f t="shared" si="46"/>
        <v>0.6211180124223602</v>
      </c>
      <c r="L192" s="11">
        <f t="shared" si="47"/>
        <v>0.23696682464454977</v>
      </c>
      <c r="M192" s="11">
        <f t="shared" si="48"/>
        <v>0.17421602787456444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-0.2387337549746521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0.21975086969547805</v>
      </c>
      <c r="Q192" s="11">
        <f>2*'OddsRatio_working_3-way'!K192*'OddsRatio_working_3-way'!L192*'OddsRatio_working_3-way'!M192</f>
        <v>5.1283750220648329E-2</v>
      </c>
      <c r="R192" s="11">
        <f t="shared" si="49"/>
        <v>0</v>
      </c>
      <c r="S192" s="11">
        <f t="shared" si="50"/>
        <v>-0.92048512251152093</v>
      </c>
      <c r="T192" s="11">
        <f t="shared" si="51"/>
        <v>-0.21481566453010995</v>
      </c>
      <c r="U192" s="11">
        <f>'OddsRatio_working_3-way'!S192-'OddsRatio_working_3-way'!R192^2/3</f>
        <v>-0.92048512251152093</v>
      </c>
      <c r="V192" s="11">
        <f>'OddsRatio_working_3-way'!S192*'OddsRatio_working_3-way'!R192/3-2*'OddsRatio_working_3-way'!R192^3/27-'OddsRatio_working_3-way'!T192</f>
        <v>0.21481566453010995</v>
      </c>
      <c r="W192" s="11">
        <f>'OddsRatio_working_3-way'!V192^2+4*'OddsRatio_working_3-way'!U192^3/27</f>
        <v>-6.9398004012406353E-2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0.16995865213333439</v>
      </c>
      <c r="Y192" s="11">
        <f>IF('OddsRatio_working_3-way'!W192&gt;=0,IF('OddsRatio_working_3-way'!V192+SQRT('OddsRatio_working_3-way'!W192)&gt;0,0,PI()),ACOS('OddsRatio_working_3-way'!V192/(2*'OddsRatio_working_3-way'!X192)))</f>
        <v>0.8867108973425325</v>
      </c>
      <c r="Z192" s="11">
        <f>'OddsRatio_working_3-way'!X192^(1/3)*COS('OddsRatio_working_3-way'!Y192/3)</f>
        <v>0.52990078197239643</v>
      </c>
      <c r="AA192" s="11">
        <f>'OddsRatio_working_3-way'!X192^(1/3)*COS(('OddsRatio_working_3-way'!Y192+2*PI())/3)</f>
        <v>-0.40468281949390833</v>
      </c>
      <c r="AB192" s="11">
        <f>'OddsRatio_working_3-way'!X192^(1/3)*COS(('OddsRatio_working_3-way'!Y192+4*PI())/3)</f>
        <v>-0.12521796247848824</v>
      </c>
      <c r="AC192" s="11">
        <f>'OddsRatio_working_3-way'!X192^(1/3)*SIN('OddsRatio_working_3-way'!Y192/3)</f>
        <v>0.16134911042689323</v>
      </c>
      <c r="AD192" s="11">
        <f>'OddsRatio_working_3-way'!X192^(1/3)*SIN(('OddsRatio_working_3-way'!Y192+2*PI())/3)</f>
        <v>0.37823298345988787</v>
      </c>
      <c r="AE192" s="11">
        <f>'OddsRatio_working_3-way'!X192^(1/3)*SIN(('OddsRatio_working_3-way'!Y192+4*PI())/3)</f>
        <v>-0.53958209388678102</v>
      </c>
      <c r="AF192" s="11">
        <f>-'OddsRatio_working_3-way'!U192/(3*'OddsRatio_working_3-way'!X192^(1/3))*COS(('OddsRatio_working_3-way'!Y192)/3)</f>
        <v>0.52990078197239643</v>
      </c>
      <c r="AG192" s="11">
        <f>-'OddsRatio_working_3-way'!U192/(3*'OddsRatio_working_3-way'!X192^(1/3))*COS(('OddsRatio_working_3-way'!Y192+2*PI())/3)</f>
        <v>-0.40468281949390833</v>
      </c>
      <c r="AH192" s="11">
        <f>-'OddsRatio_working_3-way'!U192/(3*'OddsRatio_working_3-way'!X192^(1/3))*COS(('OddsRatio_working_3-way'!Y192+4*PI())/3)</f>
        <v>-0.12521796247848824</v>
      </c>
      <c r="AI192" s="11">
        <f>'OddsRatio_working_3-way'!U192/(3*'OddsRatio_working_3-way'!X192^(1/3))*SIN(('OddsRatio_working_3-way'!Y192)/3)</f>
        <v>-0.16134911042689323</v>
      </c>
      <c r="AJ192" s="11">
        <f>'OddsRatio_working_3-way'!U192/(3*'OddsRatio_working_3-way'!X192^(1/3))*SIN(('OddsRatio_working_3-way'!Y192+2*PI())/3)</f>
        <v>-0.37823298345988787</v>
      </c>
      <c r="AK192" s="11">
        <f>'OddsRatio_working_3-way'!U192/(3*'OddsRatio_working_3-way'!X192^(1/3))*SIN(('OddsRatio_working_3-way'!Y192+4*PI())/3)</f>
        <v>0.53958209388678102</v>
      </c>
      <c r="AL192" s="11">
        <f>'OddsRatio_working_3-way'!Z192+'OddsRatio_working_3-way'!AF192</f>
        <v>1.0598015639447929</v>
      </c>
      <c r="AM192" s="11">
        <f>'OddsRatio_working_3-way'!AA192+'OddsRatio_working_3-way'!AG192</f>
        <v>-0.80936563898781666</v>
      </c>
      <c r="AN192" s="11">
        <f>'OddsRatio_working_3-way'!AB192+'OddsRatio_working_3-way'!AH192</f>
        <v>-0.25043592495697647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1.0598015639447929</v>
      </c>
      <c r="AS192" s="11">
        <f>IF(('OddsRatio_working_3-way'!X192=0),IF(Q192&gt;0,-Q192^(1/3),(-Q192)^(1/3)),'OddsRatio_working_3-way'!AM192-'OddsRatio_working_3-way'!R192/3)</f>
        <v>-0.80936563898781666</v>
      </c>
      <c r="AT192" s="11">
        <f>IF(('OddsRatio_working_3-way'!X192=0),IF(Q192&gt;0,-Q192^(1/3),(-Q192)^(1/3)),'OddsRatio_working_3-way'!AN192-'OddsRatio_working_3-way'!R192/3)</f>
        <v>-0.25043592495697647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2.83</v>
      </c>
      <c r="B193" s="4">
        <f>IF('True_Odds_Calculator_3-way'!B194="","",'True_Odds_Calculator_3-way'!B194)</f>
        <v>3.35</v>
      </c>
      <c r="C193" s="4">
        <f>IF('True_Odds_Calculator_3-way'!C194="","",'True_Odds_Calculator_3-way'!C194)</f>
        <v>2.67</v>
      </c>
      <c r="D193" s="9">
        <f t="shared" si="39"/>
        <v>0.34438021778690298</v>
      </c>
      <c r="E193" s="9">
        <f t="shared" si="40"/>
        <v>0.29029864514094039</v>
      </c>
      <c r="F193" s="9">
        <f t="shared" si="41"/>
        <v>0.36532113707215658</v>
      </c>
      <c r="G193" s="9">
        <f t="shared" si="42"/>
        <v>1.0403099759185865</v>
      </c>
      <c r="H193" s="9">
        <f t="shared" si="43"/>
        <v>2.9037672559310135</v>
      </c>
      <c r="I193" s="9">
        <f t="shared" si="44"/>
        <v>3.4447284434086787</v>
      </c>
      <c r="J193" s="9">
        <f t="shared" si="45"/>
        <v>2.7373176597840394</v>
      </c>
      <c r="K193" s="11">
        <f t="shared" si="46"/>
        <v>0.35335689045936397</v>
      </c>
      <c r="L193" s="11">
        <f t="shared" si="47"/>
        <v>0.29850746268656714</v>
      </c>
      <c r="M193" s="11">
        <f t="shared" si="48"/>
        <v>0.37453183520599254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-0.28372193900075193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0.23110713949212131</v>
      </c>
      <c r="Q193" s="11">
        <f>2*'OddsRatio_working_3-way'!K193*'OddsRatio_working_3-way'!L193*'OddsRatio_working_3-way'!M193</f>
        <v>7.9010987860554299E-2</v>
      </c>
      <c r="R193" s="11">
        <f t="shared" si="49"/>
        <v>0</v>
      </c>
      <c r="S193" s="11">
        <f t="shared" si="50"/>
        <v>-0.81455505452297372</v>
      </c>
      <c r="T193" s="11">
        <f t="shared" si="51"/>
        <v>-0.27848036052067476</v>
      </c>
      <c r="U193" s="11">
        <f>'OddsRatio_working_3-way'!S193-'OddsRatio_working_3-way'!R193^2/3</f>
        <v>-0.81455505452297372</v>
      </c>
      <c r="V193" s="11">
        <f>'OddsRatio_working_3-way'!S193*'OddsRatio_working_3-way'!R193/3-2*'OddsRatio_working_3-way'!R193^3/27-'OddsRatio_working_3-way'!T193</f>
        <v>0.27848036052067476</v>
      </c>
      <c r="W193" s="11">
        <f>'OddsRatio_working_3-way'!V193^2+4*'OddsRatio_working_3-way'!U193^3/27</f>
        <v>-2.5164261725661857E-3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0.14148121550959616</v>
      </c>
      <c r="Y193" s="11">
        <f>IF('OddsRatio_working_3-way'!W193&gt;=0,IF('OddsRatio_working_3-way'!V193+SQRT('OddsRatio_working_3-way'!W193)&gt;0,0,PI()),ACOS('OddsRatio_working_3-way'!V193/(2*'OddsRatio_working_3-way'!X193)))</f>
        <v>0.17822346555596003</v>
      </c>
      <c r="Z193" s="11">
        <f>'OddsRatio_working_3-way'!X193^(1/3)*COS('OddsRatio_working_3-way'!Y193/3)</f>
        <v>0.52015498795929327</v>
      </c>
      <c r="AA193" s="11">
        <f>'OddsRatio_working_3-way'!X193^(1/3)*COS(('OddsRatio_working_3-way'!Y193+2*PI())/3)</f>
        <v>-0.2868703103031317</v>
      </c>
      <c r="AB193" s="11">
        <f>'OddsRatio_working_3-way'!X193^(1/3)*COS(('OddsRatio_working_3-way'!Y193+4*PI())/3)</f>
        <v>-0.23328467765616168</v>
      </c>
      <c r="AC193" s="11">
        <f>'OddsRatio_working_3-way'!X193^(1/3)*SIN('OddsRatio_working_3-way'!Y193/3)</f>
        <v>3.0937679433424726E-2</v>
      </c>
      <c r="AD193" s="11">
        <f>'OddsRatio_working_3-way'!X193^(1/3)*SIN(('OddsRatio_working_3-way'!Y193+2*PI())/3)</f>
        <v>0.43499859376122452</v>
      </c>
      <c r="AE193" s="11">
        <f>'OddsRatio_working_3-way'!X193^(1/3)*SIN(('OddsRatio_working_3-way'!Y193+4*PI())/3)</f>
        <v>-0.46593627319464909</v>
      </c>
      <c r="AF193" s="11">
        <f>-'OddsRatio_working_3-way'!U193/(3*'OddsRatio_working_3-way'!X193^(1/3))*COS(('OddsRatio_working_3-way'!Y193)/3)</f>
        <v>0.52015498795929327</v>
      </c>
      <c r="AG193" s="11">
        <f>-'OddsRatio_working_3-way'!U193/(3*'OddsRatio_working_3-way'!X193^(1/3))*COS(('OddsRatio_working_3-way'!Y193+2*PI())/3)</f>
        <v>-0.2868703103031317</v>
      </c>
      <c r="AH193" s="11">
        <f>-'OddsRatio_working_3-way'!U193/(3*'OddsRatio_working_3-way'!X193^(1/3))*COS(('OddsRatio_working_3-way'!Y193+4*PI())/3)</f>
        <v>-0.23328467765616168</v>
      </c>
      <c r="AI193" s="11">
        <f>'OddsRatio_working_3-way'!U193/(3*'OddsRatio_working_3-way'!X193^(1/3))*SIN(('OddsRatio_working_3-way'!Y193)/3)</f>
        <v>-3.0937679433424726E-2</v>
      </c>
      <c r="AJ193" s="11">
        <f>'OddsRatio_working_3-way'!U193/(3*'OddsRatio_working_3-way'!X193^(1/3))*SIN(('OddsRatio_working_3-way'!Y193+2*PI())/3)</f>
        <v>-0.43499859376122452</v>
      </c>
      <c r="AK193" s="11">
        <f>'OddsRatio_working_3-way'!U193/(3*'OddsRatio_working_3-way'!X193^(1/3))*SIN(('OddsRatio_working_3-way'!Y193+4*PI())/3)</f>
        <v>0.46593627319464909</v>
      </c>
      <c r="AL193" s="11">
        <f>'OddsRatio_working_3-way'!Z193+'OddsRatio_working_3-way'!AF193</f>
        <v>1.0403099759185865</v>
      </c>
      <c r="AM193" s="11">
        <f>'OddsRatio_working_3-way'!AA193+'OddsRatio_working_3-way'!AG193</f>
        <v>-0.57374062060626341</v>
      </c>
      <c r="AN193" s="11">
        <f>'OddsRatio_working_3-way'!AB193+'OddsRatio_working_3-way'!AH193</f>
        <v>-0.46656935531232335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1.0403099759185865</v>
      </c>
      <c r="AS193" s="11">
        <f>IF(('OddsRatio_working_3-way'!X193=0),IF(Q193&gt;0,-Q193^(1/3),(-Q193)^(1/3)),'OddsRatio_working_3-way'!AM193-'OddsRatio_working_3-way'!R193/3)</f>
        <v>-0.57374062060626341</v>
      </c>
      <c r="AT193" s="11">
        <f>IF(('OddsRatio_working_3-way'!X193=0),IF(Q193&gt;0,-Q193^(1/3),(-Q193)^(1/3)),'OddsRatio_working_3-way'!AN193-'OddsRatio_working_3-way'!R193/3)</f>
        <v>-0.46656935531232335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1.93</v>
      </c>
      <c r="B194" s="4">
        <f>IF('True_Odds_Calculator_3-way'!B195="","",'True_Odds_Calculator_3-way'!B195)</f>
        <v>3.81</v>
      </c>
      <c r="C194" s="4">
        <f>IF('True_Odds_Calculator_3-way'!C195="","",'True_Odds_Calculator_3-way'!C195)</f>
        <v>4.01</v>
      </c>
      <c r="D194" s="9">
        <f t="shared" si="39"/>
        <v>0.50617278838473589</v>
      </c>
      <c r="E194" s="9">
        <f t="shared" si="40"/>
        <v>0.25330495035608019</v>
      </c>
      <c r="F194" s="9">
        <f t="shared" si="41"/>
        <v>0.24052226125918386</v>
      </c>
      <c r="G194" s="9">
        <f t="shared" si="42"/>
        <v>1.0490429630390143</v>
      </c>
      <c r="H194" s="9">
        <f t="shared" si="43"/>
        <v>1.9756099556262829</v>
      </c>
      <c r="I194" s="9">
        <f t="shared" si="44"/>
        <v>3.9478107261396307</v>
      </c>
      <c r="J194" s="9">
        <f t="shared" si="45"/>
        <v>4.1576193187474324</v>
      </c>
      <c r="K194" s="11">
        <f t="shared" si="46"/>
        <v>0.5181347150259068</v>
      </c>
      <c r="L194" s="11">
        <f t="shared" si="47"/>
        <v>0.26246719160104987</v>
      </c>
      <c r="M194" s="11">
        <f t="shared" si="48"/>
        <v>0.24937655860349128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-0.26676515841887261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0.22891650967233301</v>
      </c>
      <c r="Q194" s="11">
        <f>2*'OddsRatio_working_3-way'!K194*'OddsRatio_working_3-way'!L194*'OddsRatio_working_3-way'!M194</f>
        <v>6.7827113976987555E-2</v>
      </c>
      <c r="R194" s="11">
        <f t="shared" si="49"/>
        <v>0</v>
      </c>
      <c r="S194" s="11">
        <f t="shared" si="50"/>
        <v>-0.85811996974841098</v>
      </c>
      <c r="T194" s="11">
        <f t="shared" si="51"/>
        <v>-0.25425776881434398</v>
      </c>
      <c r="U194" s="11">
        <f>'OddsRatio_working_3-way'!S194-'OddsRatio_working_3-way'!R194^2/3</f>
        <v>-0.85811996974841098</v>
      </c>
      <c r="V194" s="11">
        <f>'OddsRatio_working_3-way'!S194*'OddsRatio_working_3-way'!R194/3-2*'OddsRatio_working_3-way'!R194^3/27-'OddsRatio_working_3-way'!T194</f>
        <v>0.25425776881434398</v>
      </c>
      <c r="W194" s="11">
        <f>'OddsRatio_working_3-way'!V194^2+4*'OddsRatio_working_3-way'!U194^3/27</f>
        <v>-2.8966868668403242E-2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0.1529819284023865</v>
      </c>
      <c r="Y194" s="11">
        <f>IF('OddsRatio_working_3-way'!W194&gt;=0,IF('OddsRatio_working_3-way'!V194+SQRT('OddsRatio_working_3-way'!W194)&gt;0,0,PI()),ACOS('OddsRatio_working_3-way'!V194/(2*'OddsRatio_working_3-way'!X194)))</f>
        <v>0.58988277016913904</v>
      </c>
      <c r="Z194" s="11">
        <f>'OddsRatio_working_3-way'!X194^(1/3)*COS('OddsRatio_working_3-way'!Y194/3)</f>
        <v>0.52452148151950717</v>
      </c>
      <c r="AA194" s="11">
        <f>'OddsRatio_working_3-way'!X194^(1/3)*COS(('OddsRatio_working_3-way'!Y194+2*PI())/3)</f>
        <v>-0.35274777853610462</v>
      </c>
      <c r="AB194" s="11">
        <f>'OddsRatio_working_3-way'!X194^(1/3)*COS(('OddsRatio_working_3-way'!Y194+4*PI())/3)</f>
        <v>-0.17177370298340267</v>
      </c>
      <c r="AC194" s="11">
        <f>'OddsRatio_working_3-way'!X194^(1/3)*SIN('OddsRatio_working_3-way'!Y194/3)</f>
        <v>0.10448543123669611</v>
      </c>
      <c r="AD194" s="11">
        <f>'OddsRatio_working_3-way'!X194^(1/3)*SIN(('OddsRatio_working_3-way'!Y194+2*PI())/3)</f>
        <v>0.40200621220819499</v>
      </c>
      <c r="AE194" s="11">
        <f>'OddsRatio_working_3-way'!X194^(1/3)*SIN(('OddsRatio_working_3-way'!Y194+4*PI())/3)</f>
        <v>-0.50649164344489117</v>
      </c>
      <c r="AF194" s="11">
        <f>-'OddsRatio_working_3-way'!U194/(3*'OddsRatio_working_3-way'!X194^(1/3))*COS(('OddsRatio_working_3-way'!Y194)/3)</f>
        <v>0.52452148151950706</v>
      </c>
      <c r="AG194" s="11">
        <f>-'OddsRatio_working_3-way'!U194/(3*'OddsRatio_working_3-way'!X194^(1/3))*COS(('OddsRatio_working_3-way'!Y194+2*PI())/3)</f>
        <v>-0.35274777853610451</v>
      </c>
      <c r="AH194" s="11">
        <f>-'OddsRatio_working_3-way'!U194/(3*'OddsRatio_working_3-way'!X194^(1/3))*COS(('OddsRatio_working_3-way'!Y194+4*PI())/3)</f>
        <v>-0.17177370298340261</v>
      </c>
      <c r="AI194" s="11">
        <f>'OddsRatio_working_3-way'!U194/(3*'OddsRatio_working_3-way'!X194^(1/3))*SIN(('OddsRatio_working_3-way'!Y194)/3)</f>
        <v>-0.1044854312366961</v>
      </c>
      <c r="AJ194" s="11">
        <f>'OddsRatio_working_3-way'!U194/(3*'OddsRatio_working_3-way'!X194^(1/3))*SIN(('OddsRatio_working_3-way'!Y194+2*PI())/3)</f>
        <v>-0.40200621220819494</v>
      </c>
      <c r="AK194" s="11">
        <f>'OddsRatio_working_3-way'!U194/(3*'OddsRatio_working_3-way'!X194^(1/3))*SIN(('OddsRatio_working_3-way'!Y194+4*PI())/3)</f>
        <v>0.50649164344489106</v>
      </c>
      <c r="AL194" s="11">
        <f>'OddsRatio_working_3-way'!Z194+'OddsRatio_working_3-way'!AF194</f>
        <v>1.0490429630390143</v>
      </c>
      <c r="AM194" s="11">
        <f>'OddsRatio_working_3-way'!AA194+'OddsRatio_working_3-way'!AG194</f>
        <v>-0.70549555707220912</v>
      </c>
      <c r="AN194" s="11">
        <f>'OddsRatio_working_3-way'!AB194+'OddsRatio_working_3-way'!AH194</f>
        <v>-0.34354740596680527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1.0490429630390143</v>
      </c>
      <c r="AS194" s="11">
        <f>IF(('OddsRatio_working_3-way'!X194=0),IF(Q194&gt;0,-Q194^(1/3),(-Q194)^(1/3)),'OddsRatio_working_3-way'!AM194-'OddsRatio_working_3-way'!R194/3)</f>
        <v>-0.70549555707220912</v>
      </c>
      <c r="AT194" s="11">
        <f>IF(('OddsRatio_working_3-way'!X194=0),IF(Q194&gt;0,-Q194^(1/3),(-Q194)^(1/3)),'OddsRatio_working_3-way'!AN194-'OddsRatio_working_3-way'!R194/3)</f>
        <v>-0.34354740596680527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2.38</v>
      </c>
      <c r="B195" s="4">
        <f>IF('True_Odds_Calculator_3-way'!B196="","",'True_Odds_Calculator_3-way'!B196)</f>
        <v>3.31</v>
      </c>
      <c r="C195" s="4">
        <f>IF('True_Odds_Calculator_3-way'!C196="","",'True_Odds_Calculator_3-way'!C196)</f>
        <v>3.22</v>
      </c>
      <c r="D195" s="9">
        <f t="shared" si="39"/>
        <v>0.40815809153532268</v>
      </c>
      <c r="E195" s="9">
        <f t="shared" si="40"/>
        <v>0.29178117514261404</v>
      </c>
      <c r="F195" s="9">
        <f t="shared" si="41"/>
        <v>0.30006073332206323</v>
      </c>
      <c r="G195" s="9">
        <f t="shared" si="42"/>
        <v>1.0507471419948424</v>
      </c>
      <c r="H195" s="9">
        <f t="shared" si="43"/>
        <v>2.4500310559528828</v>
      </c>
      <c r="I195" s="9">
        <f t="shared" si="44"/>
        <v>3.4272258980080861</v>
      </c>
      <c r="J195" s="9">
        <f t="shared" si="45"/>
        <v>3.3326586552285504</v>
      </c>
      <c r="K195" s="11">
        <f t="shared" si="46"/>
        <v>0.42016806722689076</v>
      </c>
      <c r="L195" s="11">
        <f t="shared" si="47"/>
        <v>0.30211480362537763</v>
      </c>
      <c r="M195" s="11">
        <f t="shared" si="48"/>
        <v>0.3105590062111801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-0.27898651907893068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0.23298430103684714</v>
      </c>
      <c r="Q195" s="11">
        <f>2*'OddsRatio_working_3-way'!K195*'OddsRatio_working_3-way'!L195*'OddsRatio_working_3-way'!M195</f>
        <v>7.8844095105532017E-2</v>
      </c>
      <c r="R195" s="11">
        <f t="shared" si="49"/>
        <v>0</v>
      </c>
      <c r="S195" s="11">
        <f t="shared" si="50"/>
        <v>-0.83510953076170458</v>
      </c>
      <c r="T195" s="11">
        <f t="shared" si="51"/>
        <v>-0.28260897826115211</v>
      </c>
      <c r="U195" s="11">
        <f>'OddsRatio_working_3-way'!S195-'OddsRatio_working_3-way'!R195^2/3</f>
        <v>-0.83510953076170458</v>
      </c>
      <c r="V195" s="11">
        <f>'OddsRatio_working_3-way'!S195*'OddsRatio_working_3-way'!R195/3-2*'OddsRatio_working_3-way'!R195^3/27-'OddsRatio_working_3-way'!T195</f>
        <v>0.28260897826115211</v>
      </c>
      <c r="W195" s="11">
        <f>'OddsRatio_working_3-way'!V195^2+4*'OddsRatio_working_3-way'!U195^3/27</f>
        <v>-6.4154258224479177E-3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0.14687006197338198</v>
      </c>
      <c r="Y195" s="11">
        <f>IF('OddsRatio_working_3-way'!W195&gt;=0,IF('OddsRatio_working_3-way'!V195+SQRT('OddsRatio_working_3-way'!W195)&gt;0,0,PI()),ACOS('OddsRatio_working_3-way'!V195/(2*'OddsRatio_working_3-way'!X195)))</f>
        <v>0.27617500594996724</v>
      </c>
      <c r="Z195" s="11">
        <f>'OddsRatio_working_3-way'!X195^(1/3)*COS('OddsRatio_working_3-way'!Y195/3)</f>
        <v>0.52537357099742121</v>
      </c>
      <c r="AA195" s="11">
        <f>'OddsRatio_working_3-way'!X195^(1/3)*COS(('OddsRatio_working_3-way'!Y195+2*PI())/3)</f>
        <v>-0.30469084320138218</v>
      </c>
      <c r="AB195" s="11">
        <f>'OddsRatio_working_3-way'!X195^(1/3)*COS(('OddsRatio_working_3-way'!Y195+4*PI())/3)</f>
        <v>-0.22068272779603909</v>
      </c>
      <c r="AC195" s="11">
        <f>'OddsRatio_working_3-way'!X195^(1/3)*SIN('OddsRatio_working_3-way'!Y195/3)</f>
        <v>4.8502108043388045E-2</v>
      </c>
      <c r="AD195" s="11">
        <f>'OddsRatio_working_3-way'!X195^(1/3)*SIN(('OddsRatio_working_3-way'!Y195+2*PI())/3)</f>
        <v>0.43073580493902014</v>
      </c>
      <c r="AE195" s="11">
        <f>'OddsRatio_working_3-way'!X195^(1/3)*SIN(('OddsRatio_working_3-way'!Y195+4*PI())/3)</f>
        <v>-0.47923791298240809</v>
      </c>
      <c r="AF195" s="11">
        <f>-'OddsRatio_working_3-way'!U195/(3*'OddsRatio_working_3-way'!X195^(1/3))*COS(('OddsRatio_working_3-way'!Y195)/3)</f>
        <v>0.52537357099742121</v>
      </c>
      <c r="AG195" s="11">
        <f>-'OddsRatio_working_3-way'!U195/(3*'OddsRatio_working_3-way'!X195^(1/3))*COS(('OddsRatio_working_3-way'!Y195+2*PI())/3)</f>
        <v>-0.30469084320138218</v>
      </c>
      <c r="AH195" s="11">
        <f>-'OddsRatio_working_3-way'!U195/(3*'OddsRatio_working_3-way'!X195^(1/3))*COS(('OddsRatio_working_3-way'!Y195+4*PI())/3)</f>
        <v>-0.22068272779603909</v>
      </c>
      <c r="AI195" s="11">
        <f>'OddsRatio_working_3-way'!U195/(3*'OddsRatio_working_3-way'!X195^(1/3))*SIN(('OddsRatio_working_3-way'!Y195)/3)</f>
        <v>-4.8502108043388045E-2</v>
      </c>
      <c r="AJ195" s="11">
        <f>'OddsRatio_working_3-way'!U195/(3*'OddsRatio_working_3-way'!X195^(1/3))*SIN(('OddsRatio_working_3-way'!Y195+2*PI())/3)</f>
        <v>-0.43073580493902014</v>
      </c>
      <c r="AK195" s="11">
        <f>'OddsRatio_working_3-way'!U195/(3*'OddsRatio_working_3-way'!X195^(1/3))*SIN(('OddsRatio_working_3-way'!Y195+4*PI())/3)</f>
        <v>0.47923791298240809</v>
      </c>
      <c r="AL195" s="11">
        <f>'OddsRatio_working_3-way'!Z195+'OddsRatio_working_3-way'!AF195</f>
        <v>1.0507471419948424</v>
      </c>
      <c r="AM195" s="11">
        <f>'OddsRatio_working_3-way'!AA195+'OddsRatio_working_3-way'!AG195</f>
        <v>-0.60938168640276436</v>
      </c>
      <c r="AN195" s="11">
        <f>'OddsRatio_working_3-way'!AB195+'OddsRatio_working_3-way'!AH195</f>
        <v>-0.44136545559207818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1.0507471419948424</v>
      </c>
      <c r="AS195" s="11">
        <f>IF(('OddsRatio_working_3-way'!X195=0),IF(Q195&gt;0,-Q195^(1/3),(-Q195)^(1/3)),'OddsRatio_working_3-way'!AM195-'OddsRatio_working_3-way'!R195/3)</f>
        <v>-0.60938168640276436</v>
      </c>
      <c r="AT195" s="11">
        <f>IF(('OddsRatio_working_3-way'!X195=0),IF(Q195&gt;0,-Q195^(1/3),(-Q195)^(1/3)),'OddsRatio_working_3-way'!AN195-'OddsRatio_working_3-way'!R195/3)</f>
        <v>-0.44136545559207818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4.2</v>
      </c>
      <c r="D196" s="9">
        <f t="shared" ref="D196:D259" si="52">(K196/(AR196+K196-(AR196*K196)))</f>
        <v>0.48169830507986267</v>
      </c>
      <c r="E196" s="9">
        <f t="shared" ref="E196:E259" si="53">(L196/(AR196+L196-(AR196*L196)))</f>
        <v>0.2932367654946077</v>
      </c>
      <c r="F196" s="9">
        <f t="shared" ref="F196:F259" si="54">(M196/(AR196+M196-(AR196*M196)))</f>
        <v>0.22506492942552972</v>
      </c>
      <c r="G196" s="9">
        <f t="shared" ref="G196:G259" si="55">AR196</f>
        <v>1.0759882055931378</v>
      </c>
      <c r="H196" s="9">
        <f t="shared" ref="H196:H259" si="56">IF(A196="","",1/D196)</f>
        <v>2.0759882055931378</v>
      </c>
      <c r="I196" s="9">
        <f t="shared" ref="I196:I259" si="57">IF(B196="","",1/E196)</f>
        <v>3.4102135805286289</v>
      </c>
      <c r="J196" s="9">
        <f t="shared" ref="J196:J259" si="58">IF(C196="","",1/F196)</f>
        <v>4.4431622578980416</v>
      </c>
      <c r="K196" s="11">
        <f t="shared" ref="K196:K259" si="59">1/A196</f>
        <v>0.5</v>
      </c>
      <c r="L196" s="11">
        <f t="shared" ref="L196:L259" si="60">1/B196</f>
        <v>0.30864197530864196</v>
      </c>
      <c r="M196" s="11">
        <f t="shared" ref="M196:M259" si="61">1/C196</f>
        <v>0.23809523809523808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-0.26337448559670784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0.23662551440329216</v>
      </c>
      <c r="Q196" s="11">
        <f>2*'OddsRatio_working_3-way'!K196*'OddsRatio_working_3-way'!L196*'OddsRatio_working_3-way'!M196</f>
        <v>7.3486184597295695E-2</v>
      </c>
      <c r="R196" s="11">
        <f t="shared" ref="R196:R259" si="62">O196/N196</f>
        <v>0</v>
      </c>
      <c r="S196" s="11">
        <f t="shared" ref="S196:S259" si="63">P196/N196</f>
        <v>-0.89843749999999989</v>
      </c>
      <c r="T196" s="11">
        <f t="shared" ref="T196:T259" si="64">Q196/N196</f>
        <v>-0.2790178571428571</v>
      </c>
      <c r="U196" s="11">
        <f>'OddsRatio_working_3-way'!S196-'OddsRatio_working_3-way'!R196^2/3</f>
        <v>-0.89843749999999989</v>
      </c>
      <c r="V196" s="11">
        <f>'OddsRatio_working_3-way'!S196*'OddsRatio_working_3-way'!R196/3-2*'OddsRatio_working_3-way'!R196^3/27-'OddsRatio_working_3-way'!T196</f>
        <v>0.2790178571428571</v>
      </c>
      <c r="W196" s="11">
        <f>'OddsRatio_working_3-way'!V196^2+4*'OddsRatio_working_3-way'!U196^3/27</f>
        <v>-2.9587511392767801E-2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0.1638890447813395</v>
      </c>
      <c r="Y196" s="11">
        <f>IF('OddsRatio_working_3-way'!W196&gt;=0,IF('OddsRatio_working_3-way'!V196+SQRT('OddsRatio_working_3-way'!W196)&gt;0,0,PI()),ACOS('OddsRatio_working_3-way'!V196/(2*'OddsRatio_working_3-way'!X196)))</f>
        <v>0.55245242122927696</v>
      </c>
      <c r="Z196" s="11">
        <f>'OddsRatio_working_3-way'!X196^(1/3)*COS('OddsRatio_working_3-way'!Y196/3)</f>
        <v>0.53799410279656901</v>
      </c>
      <c r="AA196" s="11">
        <f>'OddsRatio_working_3-way'!X196^(1/3)*COS(('OddsRatio_working_3-way'!Y196+2*PI())/3)</f>
        <v>-0.35577915794730786</v>
      </c>
      <c r="AB196" s="11">
        <f>'OddsRatio_working_3-way'!X196^(1/3)*COS(('OddsRatio_working_3-way'!Y196+4*PI())/3)</f>
        <v>-0.18221494484926132</v>
      </c>
      <c r="AC196" s="11">
        <f>'OddsRatio_working_3-way'!X196^(1/3)*SIN('OddsRatio_working_3-way'!Y196/3)</f>
        <v>0.10020734515384276</v>
      </c>
      <c r="AD196" s="11">
        <f>'OddsRatio_working_3-way'!X196^(1/3)*SIN(('OddsRatio_working_3-way'!Y196+2*PI())/3)</f>
        <v>0.41581288753112416</v>
      </c>
      <c r="AE196" s="11">
        <f>'OddsRatio_working_3-way'!X196^(1/3)*SIN(('OddsRatio_working_3-way'!Y196+4*PI())/3)</f>
        <v>-0.51602023268496688</v>
      </c>
      <c r="AF196" s="11">
        <f>-'OddsRatio_working_3-way'!U196/(3*'OddsRatio_working_3-way'!X196^(1/3))*COS(('OddsRatio_working_3-way'!Y196)/3)</f>
        <v>0.5379941027965689</v>
      </c>
      <c r="AG196" s="11">
        <f>-'OddsRatio_working_3-way'!U196/(3*'OddsRatio_working_3-way'!X196^(1/3))*COS(('OddsRatio_working_3-way'!Y196+2*PI())/3)</f>
        <v>-0.3557791579473078</v>
      </c>
      <c r="AH196" s="11">
        <f>-'OddsRatio_working_3-way'!U196/(3*'OddsRatio_working_3-way'!X196^(1/3))*COS(('OddsRatio_working_3-way'!Y196+4*PI())/3)</f>
        <v>-0.18221494484926129</v>
      </c>
      <c r="AI196" s="11">
        <f>'OddsRatio_working_3-way'!U196/(3*'OddsRatio_working_3-way'!X196^(1/3))*SIN(('OddsRatio_working_3-way'!Y196)/3)</f>
        <v>-0.10020734515384275</v>
      </c>
      <c r="AJ196" s="11">
        <f>'OddsRatio_working_3-way'!U196/(3*'OddsRatio_working_3-way'!X196^(1/3))*SIN(('OddsRatio_working_3-way'!Y196+2*PI())/3)</f>
        <v>-0.41581288753112405</v>
      </c>
      <c r="AK196" s="11">
        <f>'OddsRatio_working_3-way'!U196/(3*'OddsRatio_working_3-way'!X196^(1/3))*SIN(('OddsRatio_working_3-way'!Y196+4*PI())/3)</f>
        <v>0.51602023268496677</v>
      </c>
      <c r="AL196" s="11">
        <f>'OddsRatio_working_3-way'!Z196+'OddsRatio_working_3-way'!AF196</f>
        <v>1.0759882055931378</v>
      </c>
      <c r="AM196" s="11">
        <f>'OddsRatio_working_3-way'!AA196+'OddsRatio_working_3-way'!AG196</f>
        <v>-0.71155831589461571</v>
      </c>
      <c r="AN196" s="11">
        <f>'OddsRatio_working_3-way'!AB196+'OddsRatio_working_3-way'!AH196</f>
        <v>-0.36442988969852264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1.0759882055931378</v>
      </c>
      <c r="AS196" s="11">
        <f>IF(('OddsRatio_working_3-way'!X196=0),IF(Q196&gt;0,-Q196^(1/3),(-Q196)^(1/3)),'OddsRatio_working_3-way'!AM196-'OddsRatio_working_3-way'!R196/3)</f>
        <v>-0.71155831589461571</v>
      </c>
      <c r="AT196" s="11">
        <f>IF(('OddsRatio_working_3-way'!X196=0),IF(Q196&gt;0,-Q196^(1/3),(-Q196)^(1/3)),'OddsRatio_working_3-way'!AN196-'OddsRatio_working_3-way'!R196/3)</f>
        <v>-0.36442988969852264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2.25</v>
      </c>
      <c r="B197" s="4">
        <f>IF('True_Odds_Calculator_3-way'!B198="","",'True_Odds_Calculator_3-way'!B198)</f>
        <v>3.41</v>
      </c>
      <c r="C197" s="4">
        <f>IF('True_Odds_Calculator_3-way'!C198="","",'True_Odds_Calculator_3-way'!C198)</f>
        <v>3.52</v>
      </c>
      <c r="D197" s="9">
        <f t="shared" si="52"/>
        <v>0.43623563780140467</v>
      </c>
      <c r="E197" s="9">
        <f t="shared" si="53"/>
        <v>0.28639920995711654</v>
      </c>
      <c r="F197" s="9">
        <f t="shared" si="54"/>
        <v>0.27736515224147867</v>
      </c>
      <c r="G197" s="9">
        <f t="shared" si="55"/>
        <v>1.0338712628613762</v>
      </c>
      <c r="H197" s="9">
        <f t="shared" si="56"/>
        <v>2.2923390785767204</v>
      </c>
      <c r="I197" s="9">
        <f t="shared" si="57"/>
        <v>3.4916297434959165</v>
      </c>
      <c r="J197" s="9">
        <f t="shared" si="58"/>
        <v>3.605355582410668</v>
      </c>
      <c r="K197" s="11">
        <f t="shared" si="59"/>
        <v>0.44444444444444442</v>
      </c>
      <c r="L197" s="11">
        <f t="shared" si="60"/>
        <v>0.29325513196480935</v>
      </c>
      <c r="M197" s="11">
        <f t="shared" si="61"/>
        <v>0.28409090909090912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-0.28109170887763268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0.22882786812405584</v>
      </c>
      <c r="Q197" s="11">
        <f>2*'OddsRatio_working_3-way'!K197*'OddsRatio_working_3-way'!L197*'OddsRatio_working_3-way'!M197</f>
        <v>7.4054326253739741E-2</v>
      </c>
      <c r="R197" s="11">
        <f t="shared" si="62"/>
        <v>0</v>
      </c>
      <c r="S197" s="11">
        <f t="shared" si="63"/>
        <v>-0.81406836593558585</v>
      </c>
      <c r="T197" s="11">
        <f t="shared" si="64"/>
        <v>-0.26345254561022191</v>
      </c>
      <c r="U197" s="11">
        <f>'OddsRatio_working_3-way'!S197-'OddsRatio_working_3-way'!R197^2/3</f>
        <v>-0.81406836593558585</v>
      </c>
      <c r="V197" s="11">
        <f>'OddsRatio_working_3-way'!S197*'OddsRatio_working_3-way'!R197/3-2*'OddsRatio_working_3-way'!R197^3/27-'OddsRatio_working_3-way'!T197</f>
        <v>0.26345254561022191</v>
      </c>
      <c r="W197" s="11">
        <f>'OddsRatio_working_3-way'!V197^2+4*'OddsRatio_working_3-way'!U197^3/27</f>
        <v>-1.0517060270805428E-2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0.14135443401191161</v>
      </c>
      <c r="Y197" s="11">
        <f>IF('OddsRatio_working_3-way'!W197&gt;=0,IF('OddsRatio_working_3-way'!V197+SQRT('OddsRatio_working_3-way'!W197)&gt;0,0,PI()),ACOS('OddsRatio_working_3-way'!V197/(2*'OddsRatio_working_3-way'!X197)))</f>
        <v>0.37121750241862039</v>
      </c>
      <c r="Z197" s="11">
        <f>'OddsRatio_working_3-way'!X197^(1/3)*COS('OddsRatio_working_3-way'!Y197/3)</f>
        <v>0.5169356314306881</v>
      </c>
      <c r="AA197" s="11">
        <f>'OddsRatio_working_3-way'!X197^(1/3)*COS(('OddsRatio_working_3-way'!Y197+2*PI())/3)</f>
        <v>-0.31414776005721035</v>
      </c>
      <c r="AB197" s="11">
        <f>'OddsRatio_working_3-way'!X197^(1/3)*COS(('OddsRatio_working_3-way'!Y197+4*PI())/3)</f>
        <v>-0.2027878713734779</v>
      </c>
      <c r="AC197" s="11">
        <f>'OddsRatio_working_3-way'!X197^(1/3)*SIN('OddsRatio_working_3-way'!Y197/3)</f>
        <v>6.4293661708479916E-2</v>
      </c>
      <c r="AD197" s="11">
        <f>'OddsRatio_working_3-way'!X197^(1/3)*SIN(('OddsRatio_working_3-way'!Y197+2*PI())/3)</f>
        <v>0.41553255808608552</v>
      </c>
      <c r="AE197" s="11">
        <f>'OddsRatio_working_3-way'!X197^(1/3)*SIN(('OddsRatio_working_3-way'!Y197+4*PI())/3)</f>
        <v>-0.47982621979456525</v>
      </c>
      <c r="AF197" s="11">
        <f>-'OddsRatio_working_3-way'!U197/(3*'OddsRatio_working_3-way'!X197^(1/3))*COS(('OddsRatio_working_3-way'!Y197)/3)</f>
        <v>0.51693563143068799</v>
      </c>
      <c r="AG197" s="11">
        <f>-'OddsRatio_working_3-way'!U197/(3*'OddsRatio_working_3-way'!X197^(1/3))*COS(('OddsRatio_working_3-way'!Y197+2*PI())/3)</f>
        <v>-0.31414776005721029</v>
      </c>
      <c r="AH197" s="11">
        <f>-'OddsRatio_working_3-way'!U197/(3*'OddsRatio_working_3-way'!X197^(1/3))*COS(('OddsRatio_working_3-way'!Y197+4*PI())/3)</f>
        <v>-0.20278787137347787</v>
      </c>
      <c r="AI197" s="11">
        <f>'OddsRatio_working_3-way'!U197/(3*'OddsRatio_working_3-way'!X197^(1/3))*SIN(('OddsRatio_working_3-way'!Y197)/3)</f>
        <v>-6.4293661708479902E-2</v>
      </c>
      <c r="AJ197" s="11">
        <f>'OddsRatio_working_3-way'!U197/(3*'OddsRatio_working_3-way'!X197^(1/3))*SIN(('OddsRatio_working_3-way'!Y197+2*PI())/3)</f>
        <v>-0.41553255808608547</v>
      </c>
      <c r="AK197" s="11">
        <f>'OddsRatio_working_3-way'!U197/(3*'OddsRatio_working_3-way'!X197^(1/3))*SIN(('OddsRatio_working_3-way'!Y197+4*PI())/3)</f>
        <v>0.47982621979456513</v>
      </c>
      <c r="AL197" s="11">
        <f>'OddsRatio_working_3-way'!Z197+'OddsRatio_working_3-way'!AF197</f>
        <v>1.0338712628613762</v>
      </c>
      <c r="AM197" s="11">
        <f>'OddsRatio_working_3-way'!AA197+'OddsRatio_working_3-way'!AG197</f>
        <v>-0.62829552011442069</v>
      </c>
      <c r="AN197" s="11">
        <f>'OddsRatio_working_3-way'!AB197+'OddsRatio_working_3-way'!AH197</f>
        <v>-0.40557574274695574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1.0338712628613762</v>
      </c>
      <c r="AS197" s="11">
        <f>IF(('OddsRatio_working_3-way'!X197=0),IF(Q197&gt;0,-Q197^(1/3),(-Q197)^(1/3)),'OddsRatio_working_3-way'!AM197-'OddsRatio_working_3-way'!R197/3)</f>
        <v>-0.62829552011442069</v>
      </c>
      <c r="AT197" s="11">
        <f>IF(('OddsRatio_working_3-way'!X197=0),IF(Q197&gt;0,-Q197^(1/3),(-Q197)^(1/3)),'OddsRatio_working_3-way'!AN197-'OddsRatio_working_3-way'!R197/3)</f>
        <v>-0.40557574274695574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2.06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4.07</v>
      </c>
      <c r="D198" s="9">
        <f t="shared" si="52"/>
        <v>0.47214220670344809</v>
      </c>
      <c r="E198" s="9">
        <f t="shared" si="53"/>
        <v>0.29189734254374022</v>
      </c>
      <c r="F198" s="9">
        <f t="shared" si="54"/>
        <v>0.2359604507528118</v>
      </c>
      <c r="G198" s="9">
        <f t="shared" si="55"/>
        <v>1.0547225882572833</v>
      </c>
      <c r="H198" s="9">
        <f t="shared" si="56"/>
        <v>2.1180059435527201</v>
      </c>
      <c r="I198" s="9">
        <f t="shared" si="57"/>
        <v>3.4258619529917511</v>
      </c>
      <c r="J198" s="9">
        <f t="shared" si="58"/>
        <v>4.2379983459498609</v>
      </c>
      <c r="K198" s="11">
        <f t="shared" si="59"/>
        <v>0.4854368932038835</v>
      </c>
      <c r="L198" s="11">
        <f t="shared" si="60"/>
        <v>0.30303030303030304</v>
      </c>
      <c r="M198" s="11">
        <f t="shared" si="61"/>
        <v>0.24570024570024568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-0.27051821138317167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0.23239961457084135</v>
      </c>
      <c r="Q198" s="11">
        <f>2*'OddsRatio_working_3-way'!K198*'OddsRatio_working_3-way'!L198*'OddsRatio_working_3-way'!M198</f>
        <v>7.2286038746762482E-2</v>
      </c>
      <c r="R198" s="11">
        <f t="shared" si="62"/>
        <v>0</v>
      </c>
      <c r="S198" s="11">
        <f t="shared" si="63"/>
        <v>-0.85909045968687936</v>
      </c>
      <c r="T198" s="11">
        <f t="shared" si="64"/>
        <v>-0.26721320674553017</v>
      </c>
      <c r="U198" s="11">
        <f>'OddsRatio_working_3-way'!S198-'OddsRatio_working_3-way'!R198^2/3</f>
        <v>-0.85909045968687936</v>
      </c>
      <c r="V198" s="11">
        <f>'OddsRatio_working_3-way'!S198*'OddsRatio_working_3-way'!R198/3-2*'OddsRatio_working_3-way'!R198^3/27-'OddsRatio_working_3-way'!T198</f>
        <v>0.26721320674553017</v>
      </c>
      <c r="W198" s="11">
        <f>'OddsRatio_working_3-way'!V198^2+4*'OddsRatio_working_3-way'!U198^3/27</f>
        <v>-2.2528960739416154E-2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0.15324152390804982</v>
      </c>
      <c r="Y198" s="11">
        <f>IF('OddsRatio_working_3-way'!W198&gt;=0,IF('OddsRatio_working_3-way'!V198+SQRT('OddsRatio_working_3-way'!W198)&gt;0,0,PI()),ACOS('OddsRatio_working_3-way'!V198/(2*'OddsRatio_working_3-way'!X198)))</f>
        <v>0.51178963514597764</v>
      </c>
      <c r="Z198" s="11">
        <f>'OddsRatio_working_3-way'!X198^(1/3)*COS('OddsRatio_working_3-way'!Y198/3)</f>
        <v>0.52736129412864174</v>
      </c>
      <c r="AA198" s="11">
        <f>'OddsRatio_working_3-way'!X198^(1/3)*COS(('OddsRatio_working_3-way'!Y198+2*PI())/3)</f>
        <v>-0.34235824243265328</v>
      </c>
      <c r="AB198" s="11">
        <f>'OddsRatio_working_3-way'!X198^(1/3)*COS(('OddsRatio_working_3-way'!Y198+4*PI())/3)</f>
        <v>-0.18500305169598855</v>
      </c>
      <c r="AC198" s="11">
        <f>'OddsRatio_working_3-way'!X198^(1/3)*SIN('OddsRatio_working_3-way'!Y198/3)</f>
        <v>9.0849061730198452E-2</v>
      </c>
      <c r="AD198" s="11">
        <f>'OddsRatio_working_3-way'!X198^(1/3)*SIN(('OddsRatio_working_3-way'!Y198+2*PI())/3)</f>
        <v>0.41128374682294189</v>
      </c>
      <c r="AE198" s="11">
        <f>'OddsRatio_working_3-way'!X198^(1/3)*SIN(('OddsRatio_working_3-way'!Y198+4*PI())/3)</f>
        <v>-0.50213280855314024</v>
      </c>
      <c r="AF198" s="11">
        <f>-'OddsRatio_working_3-way'!U198/(3*'OddsRatio_working_3-way'!X198^(1/3))*COS(('OddsRatio_working_3-way'!Y198)/3)</f>
        <v>0.52736129412864163</v>
      </c>
      <c r="AG198" s="11">
        <f>-'OddsRatio_working_3-way'!U198/(3*'OddsRatio_working_3-way'!X198^(1/3))*COS(('OddsRatio_working_3-way'!Y198+2*PI())/3)</f>
        <v>-0.34235824243265323</v>
      </c>
      <c r="AH198" s="11">
        <f>-'OddsRatio_working_3-way'!U198/(3*'OddsRatio_working_3-way'!X198^(1/3))*COS(('OddsRatio_working_3-way'!Y198+4*PI())/3)</f>
        <v>-0.18500305169598852</v>
      </c>
      <c r="AI198" s="11">
        <f>'OddsRatio_working_3-way'!U198/(3*'OddsRatio_working_3-way'!X198^(1/3))*SIN(('OddsRatio_working_3-way'!Y198)/3)</f>
        <v>-9.0849061730198438E-2</v>
      </c>
      <c r="AJ198" s="11">
        <f>'OddsRatio_working_3-way'!U198/(3*'OddsRatio_working_3-way'!X198^(1/3))*SIN(('OddsRatio_working_3-way'!Y198+2*PI())/3)</f>
        <v>-0.41128374682294178</v>
      </c>
      <c r="AK198" s="11">
        <f>'OddsRatio_working_3-way'!U198/(3*'OddsRatio_working_3-way'!X198^(1/3))*SIN(('OddsRatio_working_3-way'!Y198+4*PI())/3)</f>
        <v>0.50213280855314013</v>
      </c>
      <c r="AL198" s="11">
        <f>'OddsRatio_working_3-way'!Z198+'OddsRatio_working_3-way'!AF198</f>
        <v>1.0547225882572833</v>
      </c>
      <c r="AM198" s="11">
        <f>'OddsRatio_working_3-way'!AA198+'OddsRatio_working_3-way'!AG198</f>
        <v>-0.68471648486530645</v>
      </c>
      <c r="AN198" s="11">
        <f>'OddsRatio_working_3-way'!AB198+'OddsRatio_working_3-way'!AH198</f>
        <v>-0.37000610339197704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1.0547225882572833</v>
      </c>
      <c r="AS198" s="11">
        <f>IF(('OddsRatio_working_3-way'!X198=0),IF(Q198&gt;0,-Q198^(1/3),(-Q198)^(1/3)),'OddsRatio_working_3-way'!AM198-'OddsRatio_working_3-way'!R198/3)</f>
        <v>-0.68471648486530645</v>
      </c>
      <c r="AT198" s="11">
        <f>IF(('OddsRatio_working_3-way'!X198=0),IF(Q198&gt;0,-Q198^(1/3),(-Q198)^(1/3)),'OddsRatio_working_3-way'!AN198-'OddsRatio_working_3-way'!R198/3)</f>
        <v>-0.37000610339197704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2.2599999999999998</v>
      </c>
      <c r="B199" s="4">
        <f>IF('True_Odds_Calculator_3-way'!B200="","",'True_Odds_Calculator_3-way'!B200)</f>
        <v>3.33</v>
      </c>
      <c r="C199" s="4">
        <f>IF('True_Odds_Calculator_3-way'!C200="","",'True_Odds_Calculator_3-way'!C200)</f>
        <v>3.59</v>
      </c>
      <c r="D199" s="9">
        <f t="shared" si="52"/>
        <v>0.43445356439154637</v>
      </c>
      <c r="E199" s="9">
        <f t="shared" si="53"/>
        <v>0.29349703011404493</v>
      </c>
      <c r="F199" s="9">
        <f t="shared" si="54"/>
        <v>0.27204940549440887</v>
      </c>
      <c r="G199" s="9">
        <f t="shared" si="55"/>
        <v>1.0331285418169778</v>
      </c>
      <c r="H199" s="9">
        <f t="shared" si="56"/>
        <v>2.301741962689392</v>
      </c>
      <c r="I199" s="9">
        <f t="shared" si="57"/>
        <v>3.407189502433559</v>
      </c>
      <c r="J199" s="9">
        <f t="shared" si="58"/>
        <v>3.6758029233059726</v>
      </c>
      <c r="K199" s="11">
        <f t="shared" si="59"/>
        <v>0.44247787610619471</v>
      </c>
      <c r="L199" s="11">
        <f t="shared" si="60"/>
        <v>0.3003003003003003</v>
      </c>
      <c r="M199" s="11">
        <f t="shared" si="61"/>
        <v>0.2785515320334262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-0.28143564966598489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0.22873959817781153</v>
      </c>
      <c r="Q199" s="11">
        <f>2*'OddsRatio_working_3-way'!K199*'OddsRatio_working_3-way'!L199*'OddsRatio_working_3-way'!M199</f>
        <v>7.4025759928094348E-2</v>
      </c>
      <c r="R199" s="11">
        <f t="shared" si="62"/>
        <v>0</v>
      </c>
      <c r="S199" s="11">
        <f t="shared" si="63"/>
        <v>-0.81275985629143144</v>
      </c>
      <c r="T199" s="11">
        <f t="shared" si="64"/>
        <v>-0.2630290797059649</v>
      </c>
      <c r="U199" s="11">
        <f>'OddsRatio_working_3-way'!S199-'OddsRatio_working_3-way'!R199^2/3</f>
        <v>-0.81275985629143144</v>
      </c>
      <c r="V199" s="11">
        <f>'OddsRatio_working_3-way'!S199*'OddsRatio_working_3-way'!R199/3-2*'OddsRatio_working_3-way'!R199^3/27-'OddsRatio_working_3-way'!T199</f>
        <v>0.2630290797059649</v>
      </c>
      <c r="W199" s="11">
        <f>'OddsRatio_working_3-way'!V199^2+4*'OddsRatio_working_3-way'!U199^3/27</f>
        <v>-1.035522248830982E-2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0.14101375753740897</v>
      </c>
      <c r="Y199" s="11">
        <f>IF('OddsRatio_working_3-way'!W199&gt;=0,IF('OddsRatio_working_3-way'!V199+SQRT('OddsRatio_working_3-way'!W199)&gt;0,0,PI()),ACOS('OddsRatio_working_3-way'!V199/(2*'OddsRatio_working_3-way'!X199)))</f>
        <v>0.36914486533454083</v>
      </c>
      <c r="Z199" s="11">
        <f>'OddsRatio_working_3-way'!X199^(1/3)*COS('OddsRatio_working_3-way'!Y199/3)</f>
        <v>0.51656427090848889</v>
      </c>
      <c r="AA199" s="11">
        <f>'OddsRatio_working_3-way'!X199^(1/3)*COS(('OddsRatio_working_3-way'!Y199+2*PI())/3)</f>
        <v>-0.31360825576322537</v>
      </c>
      <c r="AB199" s="11">
        <f>'OddsRatio_working_3-way'!X199^(1/3)*COS(('OddsRatio_working_3-way'!Y199+4*PI())/3)</f>
        <v>-0.20295601514526346</v>
      </c>
      <c r="AC199" s="11">
        <f>'OddsRatio_working_3-way'!X199^(1/3)*SIN('OddsRatio_working_3-way'!Y199/3)</f>
        <v>6.3885100907215608E-2</v>
      </c>
      <c r="AD199" s="11">
        <f>'OddsRatio_working_3-way'!X199^(1/3)*SIN(('OddsRatio_working_3-way'!Y199+2*PI())/3)</f>
        <v>0.4154152308405305</v>
      </c>
      <c r="AE199" s="11">
        <f>'OddsRatio_working_3-way'!X199^(1/3)*SIN(('OddsRatio_working_3-way'!Y199+4*PI())/3)</f>
        <v>-0.47930033174774606</v>
      </c>
      <c r="AF199" s="11">
        <f>-'OddsRatio_working_3-way'!U199/(3*'OddsRatio_working_3-way'!X199^(1/3))*COS(('OddsRatio_working_3-way'!Y199)/3)</f>
        <v>0.51656427090848889</v>
      </c>
      <c r="AG199" s="11">
        <f>-'OddsRatio_working_3-way'!U199/(3*'OddsRatio_working_3-way'!X199^(1/3))*COS(('OddsRatio_working_3-way'!Y199+2*PI())/3)</f>
        <v>-0.31360825576322537</v>
      </c>
      <c r="AH199" s="11">
        <f>-'OddsRatio_working_3-way'!U199/(3*'OddsRatio_working_3-way'!X199^(1/3))*COS(('OddsRatio_working_3-way'!Y199+4*PI())/3)</f>
        <v>-0.20295601514526346</v>
      </c>
      <c r="AI199" s="11">
        <f>'OddsRatio_working_3-way'!U199/(3*'OddsRatio_working_3-way'!X199^(1/3))*SIN(('OddsRatio_working_3-way'!Y199)/3)</f>
        <v>-6.3885100907215608E-2</v>
      </c>
      <c r="AJ199" s="11">
        <f>'OddsRatio_working_3-way'!U199/(3*'OddsRatio_working_3-way'!X199^(1/3))*SIN(('OddsRatio_working_3-way'!Y199+2*PI())/3)</f>
        <v>-0.4154152308405305</v>
      </c>
      <c r="AK199" s="11">
        <f>'OddsRatio_working_3-way'!U199/(3*'OddsRatio_working_3-way'!X199^(1/3))*SIN(('OddsRatio_working_3-way'!Y199+4*PI())/3)</f>
        <v>0.47930033174774606</v>
      </c>
      <c r="AL199" s="11">
        <f>'OddsRatio_working_3-way'!Z199+'OddsRatio_working_3-way'!AF199</f>
        <v>1.0331285418169778</v>
      </c>
      <c r="AM199" s="11">
        <f>'OddsRatio_working_3-way'!AA199+'OddsRatio_working_3-way'!AG199</f>
        <v>-0.62721651152645075</v>
      </c>
      <c r="AN199" s="11">
        <f>'OddsRatio_working_3-way'!AB199+'OddsRatio_working_3-way'!AH199</f>
        <v>-0.40591203029052692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1.0331285418169778</v>
      </c>
      <c r="AS199" s="11">
        <f>IF(('OddsRatio_working_3-way'!X199=0),IF(Q199&gt;0,-Q199^(1/3),(-Q199)^(1/3)),'OddsRatio_working_3-way'!AM199-'OddsRatio_working_3-way'!R199/3)</f>
        <v>-0.62721651152645075</v>
      </c>
      <c r="AT199" s="11">
        <f>IF(('OddsRatio_working_3-way'!X199=0),IF(Q199&gt;0,-Q199^(1/3),(-Q199)^(1/3)),'OddsRatio_working_3-way'!AN199-'OddsRatio_working_3-way'!R199/3)</f>
        <v>-0.40591203029052692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1.57</v>
      </c>
      <c r="B200" s="4">
        <f>IF('True_Odds_Calculator_3-way'!B201="","",'True_Odds_Calculator_3-way'!B201)</f>
        <v>3.93</v>
      </c>
      <c r="C200" s="4">
        <f>IF('True_Odds_Calculator_3-way'!C201="","",'True_Odds_Calculator_3-way'!C201)</f>
        <v>6.54</v>
      </c>
      <c r="D200" s="9">
        <f t="shared" si="52"/>
        <v>0.61796293394747392</v>
      </c>
      <c r="E200" s="9">
        <f t="shared" si="53"/>
        <v>0.23935653910597202</v>
      </c>
      <c r="F200" s="9">
        <f t="shared" si="54"/>
        <v>0.14268052694655389</v>
      </c>
      <c r="G200" s="9">
        <f t="shared" si="55"/>
        <v>1.0845965509248279</v>
      </c>
      <c r="H200" s="9">
        <f t="shared" si="56"/>
        <v>1.6182200340271522</v>
      </c>
      <c r="I200" s="9">
        <f t="shared" si="57"/>
        <v>4.1778678942097462</v>
      </c>
      <c r="J200" s="9">
        <f t="shared" si="58"/>
        <v>7.008664892123547</v>
      </c>
      <c r="K200" s="11">
        <f t="shared" si="59"/>
        <v>0.63694267515923564</v>
      </c>
      <c r="L200" s="11">
        <f t="shared" si="60"/>
        <v>0.2544529262086514</v>
      </c>
      <c r="M200" s="11">
        <f t="shared" si="61"/>
        <v>0.1529051987767584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-0.22928850869887607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0.22402602825592713</v>
      </c>
      <c r="Q200" s="11">
        <f>2*'OddsRatio_working_3-way'!K200*'OddsRatio_working_3-way'!L200*'OddsRatio_working_3-way'!M200</f>
        <v>4.9563280587594495E-2</v>
      </c>
      <c r="R200" s="11">
        <f t="shared" si="62"/>
        <v>0</v>
      </c>
      <c r="S200" s="11">
        <f t="shared" si="63"/>
        <v>-0.97704865161882082</v>
      </c>
      <c r="T200" s="11">
        <f t="shared" si="64"/>
        <v>-0.21616120611035858</v>
      </c>
      <c r="U200" s="11">
        <f>'OddsRatio_working_3-way'!S200-'OddsRatio_working_3-way'!R200^2/3</f>
        <v>-0.97704865161882082</v>
      </c>
      <c r="V200" s="11">
        <f>'OddsRatio_working_3-way'!S200*'OddsRatio_working_3-way'!R200/3-2*'OddsRatio_working_3-way'!R200^3/27-'OddsRatio_working_3-way'!T200</f>
        <v>0.21616120611035858</v>
      </c>
      <c r="W200" s="11">
        <f>'OddsRatio_working_3-way'!V200^2+4*'OddsRatio_working_3-way'!U200^3/27</f>
        <v>-9.1454208244162172E-2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0.18586276877796631</v>
      </c>
      <c r="Y200" s="11">
        <f>IF('OddsRatio_working_3-way'!W200&gt;=0,IF('OddsRatio_working_3-way'!V200+SQRT('OddsRatio_working_3-way'!W200)&gt;0,0,PI()),ACOS('OddsRatio_working_3-way'!V200/(2*'OddsRatio_working_3-way'!X200)))</f>
        <v>0.95021579043287385</v>
      </c>
      <c r="Z200" s="11">
        <f>'OddsRatio_working_3-way'!X200^(1/3)*COS('OddsRatio_working_3-way'!Y200/3)</f>
        <v>0.54229827546241394</v>
      </c>
      <c r="AA200" s="11">
        <f>'OddsRatio_working_3-way'!X200^(1/3)*COS(('OddsRatio_working_3-way'!Y200+2*PI())/3)</f>
        <v>-0.42508613207491253</v>
      </c>
      <c r="AB200" s="11">
        <f>'OddsRatio_working_3-way'!X200^(1/3)*COS(('OddsRatio_working_3-way'!Y200+4*PI())/3)</f>
        <v>-0.11721214338750119</v>
      </c>
      <c r="AC200" s="11">
        <f>'OddsRatio_working_3-way'!X200^(1/3)*SIN('OddsRatio_working_3-way'!Y200/3)</f>
        <v>0.17775113024516062</v>
      </c>
      <c r="AD200" s="11">
        <f>'OddsRatio_working_3-way'!X200^(1/3)*SIN(('OddsRatio_working_3-way'!Y200+2*PI())/3)</f>
        <v>0.38076851785636157</v>
      </c>
      <c r="AE200" s="11">
        <f>'OddsRatio_working_3-way'!X200^(1/3)*SIN(('OddsRatio_working_3-way'!Y200+4*PI())/3)</f>
        <v>-0.55851964810152221</v>
      </c>
      <c r="AF200" s="11">
        <f>-'OddsRatio_working_3-way'!U200/(3*'OddsRatio_working_3-way'!X200^(1/3))*COS(('OddsRatio_working_3-way'!Y200)/3)</f>
        <v>0.54229827546241394</v>
      </c>
      <c r="AG200" s="11">
        <f>-'OddsRatio_working_3-way'!U200/(3*'OddsRatio_working_3-way'!X200^(1/3))*COS(('OddsRatio_working_3-way'!Y200+2*PI())/3)</f>
        <v>-0.42508613207491253</v>
      </c>
      <c r="AH200" s="11">
        <f>-'OddsRatio_working_3-way'!U200/(3*'OddsRatio_working_3-way'!X200^(1/3))*COS(('OddsRatio_working_3-way'!Y200+4*PI())/3)</f>
        <v>-0.11721214338750119</v>
      </c>
      <c r="AI200" s="11">
        <f>'OddsRatio_working_3-way'!U200/(3*'OddsRatio_working_3-way'!X200^(1/3))*SIN(('OddsRatio_working_3-way'!Y200)/3)</f>
        <v>-0.17775113024516062</v>
      </c>
      <c r="AJ200" s="11">
        <f>'OddsRatio_working_3-way'!U200/(3*'OddsRatio_working_3-way'!X200^(1/3))*SIN(('OddsRatio_working_3-way'!Y200+2*PI())/3)</f>
        <v>-0.38076851785636157</v>
      </c>
      <c r="AK200" s="11">
        <f>'OddsRatio_working_3-way'!U200/(3*'OddsRatio_working_3-way'!X200^(1/3))*SIN(('OddsRatio_working_3-way'!Y200+4*PI())/3)</f>
        <v>0.55851964810152221</v>
      </c>
      <c r="AL200" s="11">
        <f>'OddsRatio_working_3-way'!Z200+'OddsRatio_working_3-way'!AF200</f>
        <v>1.0845965509248279</v>
      </c>
      <c r="AM200" s="11">
        <f>'OddsRatio_working_3-way'!AA200+'OddsRatio_working_3-way'!AG200</f>
        <v>-0.85017226414982505</v>
      </c>
      <c r="AN200" s="11">
        <f>'OddsRatio_working_3-way'!AB200+'OddsRatio_working_3-way'!AH200</f>
        <v>-0.23442428677500238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1.0845965509248279</v>
      </c>
      <c r="AS200" s="11">
        <f>IF(('OddsRatio_working_3-way'!X200=0),IF(Q200&gt;0,-Q200^(1/3),(-Q200)^(1/3)),'OddsRatio_working_3-way'!AM200-'OddsRatio_working_3-way'!R200/3)</f>
        <v>-0.85017226414982505</v>
      </c>
      <c r="AT200" s="11">
        <f>IF(('OddsRatio_working_3-way'!X200=0),IF(Q200&gt;0,-Q200^(1/3),(-Q200)^(1/3)),'OddsRatio_working_3-way'!AN200-'OddsRatio_working_3-way'!R200/3)</f>
        <v>-0.23442428677500238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2.1800000000000002</v>
      </c>
      <c r="B201" s="4">
        <f>IF('True_Odds_Calculator_3-way'!B202="","",'True_Odds_Calculator_3-way'!B202)</f>
        <v>3.76</v>
      </c>
      <c r="C201" s="4">
        <f>IF('True_Odds_Calculator_3-way'!C202="","",'True_Odds_Calculator_3-way'!C202)</f>
        <v>3.25</v>
      </c>
      <c r="D201" s="9">
        <f t="shared" si="52"/>
        <v>0.44641108288784564</v>
      </c>
      <c r="E201" s="9">
        <f t="shared" si="53"/>
        <v>0.25637447980989608</v>
      </c>
      <c r="F201" s="9">
        <f t="shared" si="54"/>
        <v>0.29721443730225822</v>
      </c>
      <c r="G201" s="9">
        <f t="shared" si="55"/>
        <v>1.0509218253725825</v>
      </c>
      <c r="H201" s="9">
        <f t="shared" si="56"/>
        <v>2.2400877539396475</v>
      </c>
      <c r="I201" s="9">
        <f t="shared" si="57"/>
        <v>3.9005442380283277</v>
      </c>
      <c r="J201" s="9">
        <f t="shared" si="58"/>
        <v>3.3645741070883104</v>
      </c>
      <c r="K201" s="11">
        <f t="shared" si="59"/>
        <v>0.4587155963302752</v>
      </c>
      <c r="L201" s="11">
        <f t="shared" si="60"/>
        <v>0.26595744680851063</v>
      </c>
      <c r="M201" s="11">
        <f t="shared" si="61"/>
        <v>0.30769230769230771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-0.27507169777323981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0.23236084625895287</v>
      </c>
      <c r="Q201" s="11">
        <f>2*'OddsRatio_working_3-way'!K201*'OddsRatio_working_3-way'!L201*'OddsRatio_working_3-way'!M201</f>
        <v>7.5076202345380552E-2</v>
      </c>
      <c r="R201" s="11">
        <f t="shared" si="62"/>
        <v>0</v>
      </c>
      <c r="S201" s="11">
        <f t="shared" si="63"/>
        <v>-0.84472829498621704</v>
      </c>
      <c r="T201" s="11">
        <f t="shared" si="64"/>
        <v>-0.27293321324271952</v>
      </c>
      <c r="U201" s="11">
        <f>'OddsRatio_working_3-way'!S201-'OddsRatio_working_3-way'!R201^2/3</f>
        <v>-0.84472829498621704</v>
      </c>
      <c r="V201" s="11">
        <f>'OddsRatio_working_3-way'!S201*'OddsRatio_working_3-way'!R201/3-2*'OddsRatio_working_3-way'!R201^3/27-'OddsRatio_working_3-way'!T201</f>
        <v>0.27293321324271952</v>
      </c>
      <c r="W201" s="11">
        <f>'OddsRatio_working_3-way'!V201^2+4*'OddsRatio_working_3-way'!U201^3/27</f>
        <v>-1.4806616606101289E-2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0.149414821467866</v>
      </c>
      <c r="Y201" s="11">
        <f>IF('OddsRatio_working_3-way'!W201&gt;=0,IF('OddsRatio_working_3-way'!V201+SQRT('OddsRatio_working_3-way'!W201)&gt;0,0,PI()),ACOS('OddsRatio_working_3-way'!V201/(2*'OddsRatio_working_3-way'!X201)))</f>
        <v>0.41938266165560356</v>
      </c>
      <c r="Z201" s="11">
        <f>'OddsRatio_working_3-way'!X201^(1/3)*COS('OddsRatio_working_3-way'!Y201/3)</f>
        <v>0.52546091268629136</v>
      </c>
      <c r="AA201" s="11">
        <f>'OddsRatio_working_3-way'!X201^(1/3)*COS(('OddsRatio_working_3-way'!Y201+2*PI())/3)</f>
        <v>-0.32676322666992136</v>
      </c>
      <c r="AB201" s="11">
        <f>'OddsRatio_working_3-way'!X201^(1/3)*COS(('OddsRatio_working_3-way'!Y201+4*PI())/3)</f>
        <v>-0.19869768601636983</v>
      </c>
      <c r="AC201" s="11">
        <f>'OddsRatio_working_3-way'!X201^(1/3)*SIN('OddsRatio_working_3-way'!Y201/3)</f>
        <v>7.3938674370242874E-2</v>
      </c>
      <c r="AD201" s="11">
        <f>'OddsRatio_working_3-way'!X201^(1/3)*SIN(('OddsRatio_working_3-way'!Y201+2*PI())/3)</f>
        <v>0.41809316189696366</v>
      </c>
      <c r="AE201" s="11">
        <f>'OddsRatio_working_3-way'!X201^(1/3)*SIN(('OddsRatio_working_3-way'!Y201+4*PI())/3)</f>
        <v>-0.49203183626720653</v>
      </c>
      <c r="AF201" s="11">
        <f>-'OddsRatio_working_3-way'!U201/(3*'OddsRatio_working_3-way'!X201^(1/3))*COS(('OddsRatio_working_3-way'!Y201)/3)</f>
        <v>0.52546091268629125</v>
      </c>
      <c r="AG201" s="11">
        <f>-'OddsRatio_working_3-way'!U201/(3*'OddsRatio_working_3-way'!X201^(1/3))*COS(('OddsRatio_working_3-way'!Y201+2*PI())/3)</f>
        <v>-0.32676322666992125</v>
      </c>
      <c r="AH201" s="11">
        <f>-'OddsRatio_working_3-way'!U201/(3*'OddsRatio_working_3-way'!X201^(1/3))*COS(('OddsRatio_working_3-way'!Y201+4*PI())/3)</f>
        <v>-0.19869768601636981</v>
      </c>
      <c r="AI201" s="11">
        <f>'OddsRatio_working_3-way'!U201/(3*'OddsRatio_working_3-way'!X201^(1/3))*SIN(('OddsRatio_working_3-way'!Y201)/3)</f>
        <v>-7.393867437024286E-2</v>
      </c>
      <c r="AJ201" s="11">
        <f>'OddsRatio_working_3-way'!U201/(3*'OddsRatio_working_3-way'!X201^(1/3))*SIN(('OddsRatio_working_3-way'!Y201+2*PI())/3)</f>
        <v>-0.41809316189696361</v>
      </c>
      <c r="AK201" s="11">
        <f>'OddsRatio_working_3-way'!U201/(3*'OddsRatio_working_3-way'!X201^(1/3))*SIN(('OddsRatio_working_3-way'!Y201+4*PI())/3)</f>
        <v>0.49203183626720648</v>
      </c>
      <c r="AL201" s="11">
        <f>'OddsRatio_working_3-way'!Z201+'OddsRatio_working_3-way'!AF201</f>
        <v>1.0509218253725825</v>
      </c>
      <c r="AM201" s="11">
        <f>'OddsRatio_working_3-way'!AA201+'OddsRatio_working_3-way'!AG201</f>
        <v>-0.65352645333984261</v>
      </c>
      <c r="AN201" s="11">
        <f>'OddsRatio_working_3-way'!AB201+'OddsRatio_working_3-way'!AH201</f>
        <v>-0.39739537203273967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1.0509218253725825</v>
      </c>
      <c r="AS201" s="11">
        <f>IF(('OddsRatio_working_3-way'!X201=0),IF(Q201&gt;0,-Q201^(1/3),(-Q201)^(1/3)),'OddsRatio_working_3-way'!AM201-'OddsRatio_working_3-way'!R201/3)</f>
        <v>-0.65352645333984261</v>
      </c>
      <c r="AT201" s="11">
        <f>IF(('OddsRatio_working_3-way'!X201=0),IF(Q201&gt;0,-Q201^(1/3),(-Q201)^(1/3)),'OddsRatio_working_3-way'!AN201-'OddsRatio_working_3-way'!R201/3)</f>
        <v>-0.39739537203273967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1.64</v>
      </c>
      <c r="B2" s="4">
        <f>IF('True_Odds_Calculator_2-way'!B3="","",'True_Odds_Calculator_2-way'!B3)</f>
        <v>2.39</v>
      </c>
      <c r="C2" s="4">
        <f t="shared" ref="C2:C65" si="0">IF(A2="","",((1/A2)+(1/B2))-1)</f>
        <v>2.8166139401979873E-2</v>
      </c>
      <c r="D2" s="4">
        <f>IF(A2="","",(2*A2)/(2-($C2*A2)))</f>
        <v>1.6787733424704472</v>
      </c>
      <c r="E2" s="4">
        <f>IF(B2="","",(2*B2)/(2-($C2*B2)))</f>
        <v>2.4732458354366487</v>
      </c>
      <c r="G2" s="4">
        <f t="shared" ref="G2:G65" si="1">IF(A2="","",C2+1)</f>
        <v>1.0281661394019799</v>
      </c>
    </row>
    <row r="3" spans="1:7" x14ac:dyDescent="0.2">
      <c r="A3" s="4">
        <f>IF('True_Odds_Calculator_2-way'!A4="","",'True_Odds_Calculator_2-way'!A4)</f>
        <v>1.96</v>
      </c>
      <c r="B3" s="4">
        <f>IF('True_Odds_Calculator_2-way'!B4="","",'True_Odds_Calculator_2-way'!B4)</f>
        <v>1.93</v>
      </c>
      <c r="C3" s="4">
        <f t="shared" si="0"/>
        <v>2.8338796658559762E-2</v>
      </c>
      <c r="D3" s="4">
        <f t="shared" ref="D3:D66" si="2">IF(A3="","",(2*A3)/(2-($C3*A3)))</f>
        <v>2.0159880622468553</v>
      </c>
      <c r="E3" s="4">
        <f t="shared" ref="E3:E66" si="3">IF(B3="","",(2*B3)/(2-($C3*B3)))</f>
        <v>1.9842635333613092</v>
      </c>
      <c r="G3" s="4">
        <f t="shared" si="1"/>
        <v>1.0283387966585598</v>
      </c>
    </row>
    <row r="4" spans="1:7" x14ac:dyDescent="0.2">
      <c r="A4" s="4">
        <f>IF('True_Odds_Calculator_2-way'!A5="","",'True_Odds_Calculator_2-way'!A5)</f>
        <v>1.82</v>
      </c>
      <c r="B4" s="4">
        <f>IF('True_Odds_Calculator_2-way'!B5="","",'True_Odds_Calculator_2-way'!B5)</f>
        <v>2.0699999999999998</v>
      </c>
      <c r="C4" s="4">
        <f t="shared" si="0"/>
        <v>3.2542336890162948E-2</v>
      </c>
      <c r="D4" s="4">
        <f t="shared" si="2"/>
        <v>1.8755413949320454</v>
      </c>
      <c r="E4" s="4">
        <f t="shared" si="3"/>
        <v>2.1421504520384373</v>
      </c>
      <c r="G4" s="4">
        <f t="shared" si="1"/>
        <v>1.0325423368901629</v>
      </c>
    </row>
    <row r="5" spans="1:7" x14ac:dyDescent="0.2">
      <c r="A5" s="4">
        <f>IF('True_Odds_Calculator_2-way'!A6="","",'True_Odds_Calculator_2-way'!A6)</f>
        <v>2.4500000000000002</v>
      </c>
      <c r="B5" s="4">
        <f>IF('True_Odds_Calculator_2-way'!B6="","",'True_Odds_Calculator_2-way'!B6)</f>
        <v>1.61</v>
      </c>
      <c r="C5" s="4">
        <f t="shared" si="0"/>
        <v>2.9281277728482547E-2</v>
      </c>
      <c r="D5" s="4">
        <f t="shared" si="2"/>
        <v>2.5411499436302138</v>
      </c>
      <c r="E5" s="4">
        <f t="shared" si="3"/>
        <v>1.6488661302121432</v>
      </c>
      <c r="G5" s="4">
        <f t="shared" si="1"/>
        <v>1.0292812777284825</v>
      </c>
    </row>
    <row r="6" spans="1:7" x14ac:dyDescent="0.2">
      <c r="A6" s="4">
        <f>IF('True_Odds_Calculator_2-way'!A7="","",'True_Odds_Calculator_2-way'!A7)</f>
        <v>2.56</v>
      </c>
      <c r="B6" s="4">
        <f>IF('True_Odds_Calculator_2-way'!B7="","",'True_Odds_Calculator_2-way'!B7)</f>
        <v>1.56</v>
      </c>
      <c r="C6" s="4">
        <f t="shared" si="0"/>
        <v>3.1650641025640969E-2</v>
      </c>
      <c r="D6" s="4">
        <f t="shared" si="2"/>
        <v>2.668091929449492</v>
      </c>
      <c r="E6" s="4">
        <f t="shared" si="3"/>
        <v>1.5994873438000641</v>
      </c>
      <c r="G6" s="4">
        <f t="shared" si="1"/>
        <v>1.031650641025641</v>
      </c>
    </row>
    <row r="7" spans="1:7" x14ac:dyDescent="0.2">
      <c r="A7" s="4">
        <f>IF('True_Odds_Calculator_2-way'!A8="","",'True_Odds_Calculator_2-way'!A8)</f>
        <v>2.19</v>
      </c>
      <c r="B7" s="4">
        <f>IF('True_Odds_Calculator_2-way'!B8="","",'True_Odds_Calculator_2-way'!B8)</f>
        <v>1.73</v>
      </c>
      <c r="C7" s="4">
        <f t="shared" si="0"/>
        <v>3.4655686647135031E-2</v>
      </c>
      <c r="D7" s="4">
        <f t="shared" si="2"/>
        <v>2.2763841740018629</v>
      </c>
      <c r="E7" s="4">
        <f t="shared" si="3"/>
        <v>1.7834631769717797</v>
      </c>
      <c r="G7" s="4">
        <f t="shared" si="1"/>
        <v>1.034655686647135</v>
      </c>
    </row>
    <row r="8" spans="1:7" x14ac:dyDescent="0.2">
      <c r="A8" s="4">
        <f>IF('True_Odds_Calculator_2-way'!A9="","",'True_Odds_Calculator_2-way'!A9)</f>
        <v>2.08</v>
      </c>
      <c r="B8" s="4">
        <f>IF('True_Odds_Calculator_2-way'!B9="","",'True_Odds_Calculator_2-way'!B9)</f>
        <v>1.83</v>
      </c>
      <c r="C8" s="4">
        <f t="shared" si="0"/>
        <v>2.7217318200924545E-2</v>
      </c>
      <c r="D8" s="4">
        <f t="shared" si="2"/>
        <v>2.1405916094927453</v>
      </c>
      <c r="E8" s="4">
        <f t="shared" si="3"/>
        <v>1.8767379942806428</v>
      </c>
      <c r="G8" s="4">
        <f t="shared" si="1"/>
        <v>1.0272173182009245</v>
      </c>
    </row>
    <row r="9" spans="1:7" x14ac:dyDescent="0.2">
      <c r="A9" s="4">
        <f>IF('True_Odds_Calculator_2-way'!A10="","",'True_Odds_Calculator_2-way'!A10)</f>
        <v>2.1</v>
      </c>
      <c r="B9" s="4">
        <f>IF('True_Odds_Calculator_2-way'!B10="","",'True_Odds_Calculator_2-way'!B10)</f>
        <v>1.75</v>
      </c>
      <c r="C9" s="4">
        <f t="shared" si="0"/>
        <v>4.761904761904745E-2</v>
      </c>
      <c r="D9" s="4">
        <f t="shared" si="2"/>
        <v>2.2105263157894735</v>
      </c>
      <c r="E9" s="4">
        <f t="shared" si="3"/>
        <v>1.8260869565217388</v>
      </c>
      <c r="G9" s="4">
        <f t="shared" si="1"/>
        <v>1.0476190476190474</v>
      </c>
    </row>
    <row r="10" spans="1:7" x14ac:dyDescent="0.2">
      <c r="A10" s="4">
        <f>IF('True_Odds_Calculator_2-way'!A11="","",'True_Odds_Calculator_2-way'!A11)</f>
        <v>2.14</v>
      </c>
      <c r="B10" s="4">
        <f>IF('True_Odds_Calculator_2-way'!B11="","",'True_Odds_Calculator_2-way'!B11)</f>
        <v>1.78</v>
      </c>
      <c r="C10" s="4">
        <f t="shared" si="0"/>
        <v>2.908747243515708E-2</v>
      </c>
      <c r="D10" s="4">
        <f t="shared" si="2"/>
        <v>2.2087440565928333</v>
      </c>
      <c r="E10" s="4">
        <f t="shared" si="3"/>
        <v>1.8273049985608751</v>
      </c>
      <c r="G10" s="4">
        <f t="shared" si="1"/>
        <v>1.0290874724351571</v>
      </c>
    </row>
    <row r="11" spans="1:7" x14ac:dyDescent="0.2">
      <c r="A11" s="4">
        <f>IF('True_Odds_Calculator_2-way'!A12="","",'True_Odds_Calculator_2-way'!A12)</f>
        <v>2.2200000000000002</v>
      </c>
      <c r="B11" s="4">
        <f>IF('True_Odds_Calculator_2-way'!B12="","",'True_Odds_Calculator_2-way'!B12)</f>
        <v>1.71</v>
      </c>
      <c r="C11" s="4">
        <f t="shared" si="0"/>
        <v>3.5245772087877381E-2</v>
      </c>
      <c r="D11" s="4">
        <f t="shared" si="2"/>
        <v>2.3103888990323171</v>
      </c>
      <c r="E11" s="4">
        <f t="shared" si="3"/>
        <v>1.7631322279503969</v>
      </c>
      <c r="G11" s="4">
        <f t="shared" si="1"/>
        <v>1.0352457720878774</v>
      </c>
    </row>
    <row r="12" spans="1:7" x14ac:dyDescent="0.2">
      <c r="A12" s="4">
        <f>IF('True_Odds_Calculator_2-way'!A13="","",'True_Odds_Calculator_2-way'!A13)</f>
        <v>1.72</v>
      </c>
      <c r="B12" s="4">
        <f>IF('True_Odds_Calculator_2-way'!B13="","",'True_Odds_Calculator_2-way'!B13)</f>
        <v>2.0699999999999998</v>
      </c>
      <c r="C12" s="4">
        <f t="shared" si="0"/>
        <v>6.4487136276822898E-2</v>
      </c>
      <c r="D12" s="4">
        <f t="shared" si="2"/>
        <v>1.8209901800327333</v>
      </c>
      <c r="E12" s="4">
        <f t="shared" si="3"/>
        <v>2.2180413655619238</v>
      </c>
      <c r="G12" s="4">
        <f t="shared" si="1"/>
        <v>1.0644871362768229</v>
      </c>
    </row>
    <row r="13" spans="1:7" x14ac:dyDescent="0.2">
      <c r="A13" s="4">
        <f>IF('True_Odds_Calculator_2-way'!A14="","",'True_Odds_Calculator_2-way'!A14)</f>
        <v>1.75</v>
      </c>
      <c r="B13" s="4">
        <f>IF('True_Odds_Calculator_2-way'!B14="","",'True_Odds_Calculator_2-way'!B14)</f>
        <v>2.11</v>
      </c>
      <c r="C13" s="4">
        <f t="shared" si="0"/>
        <v>4.5362220717670931E-2</v>
      </c>
      <c r="D13" s="4">
        <f t="shared" si="2"/>
        <v>1.8223318938926589</v>
      </c>
      <c r="E13" s="4">
        <f t="shared" si="3"/>
        <v>2.2160540135033755</v>
      </c>
      <c r="G13" s="4">
        <f t="shared" si="1"/>
        <v>1.0453622207176709</v>
      </c>
    </row>
    <row r="14" spans="1:7" x14ac:dyDescent="0.2">
      <c r="A14" s="4">
        <f>IF('True_Odds_Calculator_2-way'!A15="","",'True_Odds_Calculator_2-way'!A15)</f>
        <v>1.22</v>
      </c>
      <c r="B14" s="4">
        <f>IF('True_Odds_Calculator_2-way'!B15="","",'True_Odds_Calculator_2-way'!B15)</f>
        <v>4.33</v>
      </c>
      <c r="C14" s="4">
        <f t="shared" si="0"/>
        <v>5.0619013364631149E-2</v>
      </c>
      <c r="D14" s="4">
        <f t="shared" si="2"/>
        <v>1.258870910087458</v>
      </c>
      <c r="E14" s="4">
        <f t="shared" si="3"/>
        <v>4.8629292092423837</v>
      </c>
      <c r="G14" s="4">
        <f t="shared" si="1"/>
        <v>1.0506190133646311</v>
      </c>
    </row>
    <row r="15" spans="1:7" x14ac:dyDescent="0.2">
      <c r="A15" s="4">
        <f>IF('True_Odds_Calculator_2-way'!A16="","",'True_Odds_Calculator_2-way'!A16)</f>
        <v>1.95</v>
      </c>
      <c r="B15" s="4">
        <f>IF('True_Odds_Calculator_2-way'!B16="","",'True_Odds_Calculator_2-way'!B16)</f>
        <v>1.95</v>
      </c>
      <c r="C15" s="4">
        <f t="shared" si="0"/>
        <v>2.5641025641025772E-2</v>
      </c>
      <c r="D15" s="4">
        <f t="shared" si="2"/>
        <v>2.0000000000000004</v>
      </c>
      <c r="E15" s="4">
        <f t="shared" si="3"/>
        <v>2.0000000000000004</v>
      </c>
      <c r="G15" s="4">
        <f t="shared" si="1"/>
        <v>1.0256410256410258</v>
      </c>
    </row>
    <row r="16" spans="1:7" x14ac:dyDescent="0.2">
      <c r="A16" s="4">
        <f>IF('True_Odds_Calculator_2-way'!A17="","",'True_Odds_Calculator_2-way'!A17)</f>
        <v>1.7</v>
      </c>
      <c r="B16" s="4">
        <f>IF('True_Odds_Calculator_2-way'!B17="","",'True_Odds_Calculator_2-way'!B17)</f>
        <v>2.27</v>
      </c>
      <c r="C16" s="4">
        <f t="shared" si="0"/>
        <v>2.876392847888054E-2</v>
      </c>
      <c r="D16" s="4">
        <f t="shared" si="2"/>
        <v>1.7426055543011967</v>
      </c>
      <c r="E16" s="4">
        <f t="shared" si="3"/>
        <v>2.3466099118273029</v>
      </c>
      <c r="G16" s="4">
        <f t="shared" si="1"/>
        <v>1.0287639284788805</v>
      </c>
    </row>
    <row r="17" spans="1:7" x14ac:dyDescent="0.2">
      <c r="A17" s="4">
        <f>IF('True_Odds_Calculator_2-way'!A18="","",'True_Odds_Calculator_2-way'!A18)</f>
        <v>1.99</v>
      </c>
      <c r="B17" s="4">
        <f>IF('True_Odds_Calculator_2-way'!B18="","",'True_Odds_Calculator_2-way'!B18)</f>
        <v>1.92</v>
      </c>
      <c r="C17" s="4">
        <f t="shared" si="0"/>
        <v>2.3345896147403788E-2</v>
      </c>
      <c r="D17" s="4">
        <f t="shared" si="2"/>
        <v>2.0373253705876082</v>
      </c>
      <c r="E17" s="4">
        <f t="shared" si="3"/>
        <v>1.9640176827387685</v>
      </c>
      <c r="G17" s="4">
        <f t="shared" si="1"/>
        <v>1.0233458961474038</v>
      </c>
    </row>
    <row r="18" spans="1:7" x14ac:dyDescent="0.2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2.9239766081871288E-2</v>
      </c>
      <c r="D18" s="4">
        <f t="shared" si="2"/>
        <v>2.3265306122448979</v>
      </c>
      <c r="E18" s="4">
        <f t="shared" si="3"/>
        <v>1.7538461538461536</v>
      </c>
      <c r="G18" s="4">
        <f t="shared" si="1"/>
        <v>1.0292397660818713</v>
      </c>
    </row>
    <row r="19" spans="1:7" x14ac:dyDescent="0.2">
      <c r="A19" s="4">
        <f>IF('True_Odds_Calculator_2-way'!A20="","",'True_Odds_Calculator_2-way'!A20)</f>
        <v>1.85</v>
      </c>
      <c r="B19" s="4">
        <f>IF('True_Odds_Calculator_2-way'!B20="","",'True_Odds_Calculator_2-way'!B20)</f>
        <v>2.0499999999999998</v>
      </c>
      <c r="C19" s="4">
        <f t="shared" si="0"/>
        <v>2.8345418589321048E-2</v>
      </c>
      <c r="D19" s="4">
        <f t="shared" si="2"/>
        <v>1.8998121477770822</v>
      </c>
      <c r="E19" s="4">
        <f t="shared" si="3"/>
        <v>2.1113430758524703</v>
      </c>
      <c r="G19" s="4">
        <f t="shared" si="1"/>
        <v>1.028345418589321</v>
      </c>
    </row>
    <row r="20" spans="1:7" x14ac:dyDescent="0.2">
      <c r="A20" s="4">
        <f>IF('True_Odds_Calculator_2-way'!A21="","",'True_Odds_Calculator_2-way'!A21)</f>
        <v>1.67</v>
      </c>
      <c r="B20" s="4">
        <f>IF('True_Odds_Calculator_2-way'!B21="","",'True_Odds_Calculator_2-way'!B21)</f>
        <v>2.29</v>
      </c>
      <c r="C20" s="4">
        <f t="shared" si="0"/>
        <v>3.5483617917004384E-2</v>
      </c>
      <c r="D20" s="4">
        <f t="shared" si="2"/>
        <v>1.7209909322052965</v>
      </c>
      <c r="E20" s="4">
        <f t="shared" si="3"/>
        <v>2.3869799956308713</v>
      </c>
      <c r="G20" s="4">
        <f t="shared" si="1"/>
        <v>1.0354836179170044</v>
      </c>
    </row>
    <row r="21" spans="1:7" x14ac:dyDescent="0.2">
      <c r="A21" s="4">
        <f>IF('True_Odds_Calculator_2-way'!A22="","",'True_Odds_Calculator_2-way'!A22)</f>
        <v>1.6</v>
      </c>
      <c r="B21" s="4">
        <f>IF('True_Odds_Calculator_2-way'!B22="","",'True_Odds_Calculator_2-way'!B22)</f>
        <v>2.4500000000000002</v>
      </c>
      <c r="C21" s="4">
        <f t="shared" si="0"/>
        <v>3.3163265306122458E-2</v>
      </c>
      <c r="D21" s="4">
        <f t="shared" si="2"/>
        <v>1.6436058700209644</v>
      </c>
      <c r="E21" s="4">
        <f t="shared" si="3"/>
        <v>2.5537459283387625</v>
      </c>
      <c r="G21" s="4">
        <f t="shared" si="1"/>
        <v>1.0331632653061225</v>
      </c>
    </row>
    <row r="22" spans="1:7" x14ac:dyDescent="0.2">
      <c r="A22" s="4">
        <f>IF('True_Odds_Calculator_2-way'!A23="","",'True_Odds_Calculator_2-way'!A23)</f>
        <v>1.64</v>
      </c>
      <c r="B22" s="4">
        <f>IF('True_Odds_Calculator_2-way'!B23="","",'True_Odds_Calculator_2-way'!B23)</f>
        <v>2.36</v>
      </c>
      <c r="C22" s="4">
        <f t="shared" si="0"/>
        <v>3.3484911120297722E-2</v>
      </c>
      <c r="D22" s="4">
        <f t="shared" si="2"/>
        <v>1.6863018473335656</v>
      </c>
      <c r="E22" s="4">
        <f t="shared" si="3"/>
        <v>2.4570848146267141</v>
      </c>
      <c r="G22" s="4">
        <f t="shared" si="1"/>
        <v>1.0334849111202977</v>
      </c>
    </row>
    <row r="23" spans="1:7" x14ac:dyDescent="0.2">
      <c r="A23" s="4">
        <f>IF('True_Odds_Calculator_2-way'!A24="","",'True_Odds_Calculator_2-way'!A24)</f>
        <v>1.87</v>
      </c>
      <c r="B23" s="4">
        <f>IF('True_Odds_Calculator_2-way'!B24="","",'True_Odds_Calculator_2-way'!B24)</f>
        <v>2.04</v>
      </c>
      <c r="C23" s="4">
        <f t="shared" si="0"/>
        <v>2.4955436720142554E-2</v>
      </c>
      <c r="D23" s="4">
        <f t="shared" si="2"/>
        <v>1.9146757679180888</v>
      </c>
      <c r="E23" s="4">
        <f t="shared" si="3"/>
        <v>2.0932835820895521</v>
      </c>
      <c r="G23" s="4">
        <f t="shared" si="1"/>
        <v>1.0249554367201426</v>
      </c>
    </row>
    <row r="24" spans="1:7" x14ac:dyDescent="0.2">
      <c r="A24" s="4">
        <f>IF('True_Odds_Calculator_2-way'!A25="","",'True_Odds_Calculator_2-way'!A25)</f>
        <v>2.09</v>
      </c>
      <c r="B24" s="4">
        <f>IF('True_Odds_Calculator_2-way'!B25="","",'True_Odds_Calculator_2-way'!B25)</f>
        <v>1.82</v>
      </c>
      <c r="C24" s="4">
        <f t="shared" si="0"/>
        <v>2.7919448972080652E-2</v>
      </c>
      <c r="D24" s="4">
        <f t="shared" si="2"/>
        <v>2.152810006225593</v>
      </c>
      <c r="E24" s="4">
        <f t="shared" si="3"/>
        <v>1.8674456281604401</v>
      </c>
      <c r="G24" s="4">
        <f t="shared" si="1"/>
        <v>1.0279194489720807</v>
      </c>
    </row>
    <row r="25" spans="1:7" x14ac:dyDescent="0.2">
      <c r="A25" s="4">
        <f>IF('True_Odds_Calculator_2-way'!A26="","",'True_Odds_Calculator_2-way'!A26)</f>
        <v>1.99</v>
      </c>
      <c r="B25" s="4">
        <f>IF('True_Odds_Calculator_2-way'!B26="","",'True_Odds_Calculator_2-way'!B26)</f>
        <v>1.92</v>
      </c>
      <c r="C25" s="4">
        <f t="shared" si="0"/>
        <v>2.3345896147403788E-2</v>
      </c>
      <c r="D25" s="4">
        <f t="shared" si="2"/>
        <v>2.0373253705876082</v>
      </c>
      <c r="E25" s="4">
        <f t="shared" si="3"/>
        <v>1.9640176827387685</v>
      </c>
      <c r="G25" s="4">
        <f t="shared" si="1"/>
        <v>1.0233458961474038</v>
      </c>
    </row>
    <row r="26" spans="1:7" x14ac:dyDescent="0.2">
      <c r="A26" s="4">
        <f>IF('True_Odds_Calculator_2-way'!A27="","",'True_Odds_Calculator_2-way'!A27)</f>
        <v>1.8</v>
      </c>
      <c r="B26" s="4">
        <f>IF('True_Odds_Calculator_2-way'!B27="","",'True_Odds_Calculator_2-way'!B27)</f>
        <v>2.11</v>
      </c>
      <c r="C26" s="4">
        <f t="shared" si="0"/>
        <v>2.9489204844655115E-2</v>
      </c>
      <c r="D26" s="4">
        <f t="shared" si="2"/>
        <v>1.8490749756572542</v>
      </c>
      <c r="E26" s="4">
        <f t="shared" si="3"/>
        <v>2.1777522935779814</v>
      </c>
      <c r="G26" s="4">
        <f t="shared" si="1"/>
        <v>1.0294892048446551</v>
      </c>
    </row>
    <row r="27" spans="1:7" x14ac:dyDescent="0.2">
      <c r="A27" s="4">
        <f>IF('True_Odds_Calculator_2-way'!A28="","",'True_Odds_Calculator_2-way'!A28)</f>
        <v>1.87</v>
      </c>
      <c r="B27" s="4">
        <f>IF('True_Odds_Calculator_2-way'!B28="","",'True_Odds_Calculator_2-way'!B28)</f>
        <v>2.0499999999999998</v>
      </c>
      <c r="C27" s="4">
        <f t="shared" si="0"/>
        <v>2.2564236337550447E-2</v>
      </c>
      <c r="D27" s="4">
        <f t="shared" si="2"/>
        <v>1.9103027282920144</v>
      </c>
      <c r="E27" s="4">
        <f t="shared" si="3"/>
        <v>2.0985356507458599</v>
      </c>
      <c r="G27" s="4">
        <f t="shared" si="1"/>
        <v>1.0225642363375504</v>
      </c>
    </row>
    <row r="28" spans="1:7" x14ac:dyDescent="0.2">
      <c r="A28" s="4">
        <f>IF('True_Odds_Calculator_2-way'!A29="","",'True_Odds_Calculator_2-way'!A29)</f>
        <v>2.15</v>
      </c>
      <c r="B28" s="4">
        <f>IF('True_Odds_Calculator_2-way'!B29="","",'True_Odds_Calculator_2-way'!B29)</f>
        <v>1.76</v>
      </c>
      <c r="C28" s="4">
        <f t="shared" si="0"/>
        <v>3.3298097251585723E-2</v>
      </c>
      <c r="D28" s="4">
        <f t="shared" si="2"/>
        <v>2.2298173246906305</v>
      </c>
      <c r="E28" s="4">
        <f t="shared" si="3"/>
        <v>1.8131288931480596</v>
      </c>
      <c r="G28" s="4">
        <f t="shared" si="1"/>
        <v>1.0332980972515857</v>
      </c>
    </row>
    <row r="29" spans="1:7" x14ac:dyDescent="0.2">
      <c r="A29" s="4">
        <f>IF('True_Odds_Calculator_2-way'!A30="","",'True_Odds_Calculator_2-way'!A30)</f>
        <v>2.23</v>
      </c>
      <c r="B29" s="4">
        <f>IF('True_Odds_Calculator_2-way'!B30="","",'True_Odds_Calculator_2-way'!B30)</f>
        <v>1.71</v>
      </c>
      <c r="C29" s="4">
        <f t="shared" si="0"/>
        <v>3.3225814910969431E-2</v>
      </c>
      <c r="D29" s="4">
        <f t="shared" si="2"/>
        <v>2.315792669966295</v>
      </c>
      <c r="E29" s="4">
        <f t="shared" si="3"/>
        <v>1.7599981538319522</v>
      </c>
      <c r="G29" s="4">
        <f t="shared" si="1"/>
        <v>1.0332258149109694</v>
      </c>
    </row>
    <row r="30" spans="1:7" x14ac:dyDescent="0.2">
      <c r="A30" s="4">
        <f>IF('True_Odds_Calculator_2-way'!A31="","",'True_Odds_Calculator_2-way'!A31)</f>
        <v>1.76</v>
      </c>
      <c r="B30" s="4">
        <f>IF('True_Odds_Calculator_2-way'!B31="","",'True_Odds_Calculator_2-way'!B31)</f>
        <v>2.16</v>
      </c>
      <c r="C30" s="4">
        <f t="shared" si="0"/>
        <v>3.1144781144781142E-2</v>
      </c>
      <c r="D30" s="4">
        <f t="shared" si="2"/>
        <v>1.8095963442498098</v>
      </c>
      <c r="E30" s="4">
        <f t="shared" si="3"/>
        <v>2.235183443085607</v>
      </c>
      <c r="G30" s="4">
        <f t="shared" si="1"/>
        <v>1.0311447811447811</v>
      </c>
    </row>
    <row r="31" spans="1:7" x14ac:dyDescent="0.2">
      <c r="A31" s="4">
        <f>IF('True_Odds_Calculator_2-way'!A32="","",'True_Odds_Calculator_2-way'!A32)</f>
        <v>2.02</v>
      </c>
      <c r="B31" s="4">
        <f>IF('True_Odds_Calculator_2-way'!B32="","",'True_Odds_Calculator_2-way'!B32)</f>
        <v>1.88</v>
      </c>
      <c r="C31" s="4">
        <f t="shared" si="0"/>
        <v>2.6964398567516312E-2</v>
      </c>
      <c r="D31" s="4">
        <f t="shared" si="2"/>
        <v>2.0765529308836395</v>
      </c>
      <c r="E31" s="4">
        <f t="shared" si="3"/>
        <v>1.9288906948394962</v>
      </c>
      <c r="G31" s="4">
        <f t="shared" si="1"/>
        <v>1.0269643985675163</v>
      </c>
    </row>
    <row r="32" spans="1:7" x14ac:dyDescent="0.2">
      <c r="A32" s="4">
        <f>IF('True_Odds_Calculator_2-way'!A33="","",'True_Odds_Calculator_2-way'!A33)</f>
        <v>2.36</v>
      </c>
      <c r="B32" s="4">
        <f>IF('True_Odds_Calculator_2-way'!B33="","",'True_Odds_Calculator_2-way'!B33)</f>
        <v>1.64</v>
      </c>
      <c r="C32" s="4">
        <f t="shared" si="0"/>
        <v>3.3484911120297722E-2</v>
      </c>
      <c r="D32" s="4">
        <f t="shared" si="2"/>
        <v>2.4570848146267141</v>
      </c>
      <c r="E32" s="4">
        <f t="shared" si="3"/>
        <v>1.6863018473335656</v>
      </c>
      <c r="G32" s="4">
        <f t="shared" si="1"/>
        <v>1.0334849111202977</v>
      </c>
    </row>
    <row r="33" spans="1:7" x14ac:dyDescent="0.2">
      <c r="A33" s="4">
        <f>IF('True_Odds_Calculator_2-way'!A34="","",'True_Odds_Calculator_2-way'!A34)</f>
        <v>2.04</v>
      </c>
      <c r="B33" s="4">
        <f>IF('True_Odds_Calculator_2-way'!B34="","",'True_Odds_Calculator_2-way'!B34)</f>
        <v>1.85</v>
      </c>
      <c r="C33" s="4">
        <f t="shared" si="0"/>
        <v>3.0736618971912932E-2</v>
      </c>
      <c r="D33" s="4">
        <f t="shared" si="2"/>
        <v>2.1060267857142851</v>
      </c>
      <c r="E33" s="4">
        <f t="shared" si="3"/>
        <v>1.9041372351160444</v>
      </c>
      <c r="G33" s="4">
        <f t="shared" si="1"/>
        <v>1.0307366189719129</v>
      </c>
    </row>
    <row r="34" spans="1:7" x14ac:dyDescent="0.2">
      <c r="A34" s="4">
        <f>IF('True_Odds_Calculator_2-way'!A35="","",'True_Odds_Calculator_2-way'!A35)</f>
        <v>2.2200000000000002</v>
      </c>
      <c r="B34" s="4">
        <f>IF('True_Odds_Calculator_2-way'!B35="","",'True_Odds_Calculator_2-way'!B35)</f>
        <v>1.71</v>
      </c>
      <c r="C34" s="4">
        <f t="shared" si="0"/>
        <v>3.5245772087877381E-2</v>
      </c>
      <c r="D34" s="4">
        <f t="shared" si="2"/>
        <v>2.3103888990323171</v>
      </c>
      <c r="E34" s="4">
        <f t="shared" si="3"/>
        <v>1.7631322279503969</v>
      </c>
      <c r="G34" s="4">
        <f t="shared" si="1"/>
        <v>1.0352457720878774</v>
      </c>
    </row>
    <row r="35" spans="1:7" x14ac:dyDescent="0.2">
      <c r="A35" s="4">
        <f>IF('True_Odds_Calculator_2-way'!A36="","",'True_Odds_Calculator_2-way'!A36)</f>
        <v>2.31</v>
      </c>
      <c r="B35" s="4">
        <f>IF('True_Odds_Calculator_2-way'!B36="","",'True_Odds_Calculator_2-way'!B36)</f>
        <v>1.66</v>
      </c>
      <c r="C35" s="4">
        <f t="shared" si="0"/>
        <v>3.5310071454649705E-2</v>
      </c>
      <c r="D35" s="4">
        <f t="shared" si="2"/>
        <v>2.4082145324373547</v>
      </c>
      <c r="E35" s="4">
        <f t="shared" si="3"/>
        <v>1.7101190741649199</v>
      </c>
      <c r="G35" s="4">
        <f t="shared" si="1"/>
        <v>1.0353100714546497</v>
      </c>
    </row>
    <row r="36" spans="1:7" x14ac:dyDescent="0.2">
      <c r="A36" s="4">
        <f>IF('True_Odds_Calculator_2-way'!A37="","",'True_Odds_Calculator_2-way'!A37)</f>
        <v>2.36</v>
      </c>
      <c r="B36" s="4">
        <f>IF('True_Odds_Calculator_2-way'!B37="","",'True_Odds_Calculator_2-way'!B37)</f>
        <v>1.64</v>
      </c>
      <c r="C36" s="4">
        <f t="shared" si="0"/>
        <v>3.3484911120297722E-2</v>
      </c>
      <c r="D36" s="4">
        <f t="shared" si="2"/>
        <v>2.4570848146267141</v>
      </c>
      <c r="E36" s="4">
        <f t="shared" si="3"/>
        <v>1.6863018473335656</v>
      </c>
      <c r="G36" s="4">
        <f t="shared" si="1"/>
        <v>1.0334849111202977</v>
      </c>
    </row>
    <row r="37" spans="1:7" x14ac:dyDescent="0.2">
      <c r="A37" s="4">
        <f>IF('True_Odds_Calculator_2-way'!A38="","",'True_Odds_Calculator_2-way'!A38)</f>
        <v>2.29</v>
      </c>
      <c r="B37" s="4">
        <f>IF('True_Odds_Calculator_2-way'!B38="","",'True_Odds_Calculator_2-way'!B38)</f>
        <v>1.68</v>
      </c>
      <c r="C37" s="4">
        <f t="shared" si="0"/>
        <v>3.1919317945518833E-2</v>
      </c>
      <c r="D37" s="4">
        <f t="shared" si="2"/>
        <v>2.3768688990485605</v>
      </c>
      <c r="E37" s="4">
        <f t="shared" si="3"/>
        <v>1.7262855604415328</v>
      </c>
      <c r="G37" s="4">
        <f t="shared" si="1"/>
        <v>1.0319193179455188</v>
      </c>
    </row>
    <row r="38" spans="1:7" x14ac:dyDescent="0.2">
      <c r="A38" s="4">
        <f>IF('True_Odds_Calculator_2-way'!A39="","",'True_Odds_Calculator_2-way'!A39)</f>
        <v>2.21</v>
      </c>
      <c r="B38" s="4">
        <f>IF('True_Odds_Calculator_2-way'!B39="","",'True_Odds_Calculator_2-way'!B39)</f>
        <v>1.68</v>
      </c>
      <c r="C38" s="4">
        <f t="shared" si="0"/>
        <v>4.772678302090072E-2</v>
      </c>
      <c r="D38" s="4">
        <f t="shared" si="2"/>
        <v>2.3330400904863642</v>
      </c>
      <c r="E38" s="4">
        <f t="shared" si="3"/>
        <v>1.7501649853870085</v>
      </c>
      <c r="G38" s="4">
        <f t="shared" si="1"/>
        <v>1.0477267830209007</v>
      </c>
    </row>
    <row r="39" spans="1:7" x14ac:dyDescent="0.2">
      <c r="A39" s="4">
        <f>IF('True_Odds_Calculator_2-way'!A40="","",'True_Odds_Calculator_2-way'!A40)</f>
        <v>2.02</v>
      </c>
      <c r="B39" s="4">
        <f>IF('True_Odds_Calculator_2-way'!B40="","",'True_Odds_Calculator_2-way'!B40)</f>
        <v>1.83</v>
      </c>
      <c r="C39" s="4">
        <f t="shared" si="0"/>
        <v>4.1497592382188975E-2</v>
      </c>
      <c r="D39" s="4">
        <f t="shared" si="2"/>
        <v>2.1083670792220381</v>
      </c>
      <c r="E39" s="4">
        <f t="shared" si="3"/>
        <v>1.9022281685792208</v>
      </c>
      <c r="G39" s="4">
        <f t="shared" si="1"/>
        <v>1.041497592382189</v>
      </c>
    </row>
    <row r="40" spans="1:7" x14ac:dyDescent="0.2">
      <c r="A40" s="4">
        <f>IF('True_Odds_Calculator_2-way'!A41="","",'True_Odds_Calculator_2-way'!A41)</f>
        <v>1.98</v>
      </c>
      <c r="B40" s="4">
        <f>IF('True_Odds_Calculator_2-way'!B41="","",'True_Odds_Calculator_2-way'!B41)</f>
        <v>1.86</v>
      </c>
      <c r="C40" s="4">
        <f t="shared" si="0"/>
        <v>4.2684913652655698E-2</v>
      </c>
      <c r="D40" s="4">
        <f t="shared" si="2"/>
        <v>2.0673627484001349</v>
      </c>
      <c r="E40" s="4">
        <f t="shared" si="3"/>
        <v>1.9368886083938153</v>
      </c>
      <c r="G40" s="4">
        <f t="shared" si="1"/>
        <v>1.0426849136526557</v>
      </c>
    </row>
    <row r="41" spans="1:7" x14ac:dyDescent="0.2">
      <c r="A41" s="4">
        <f>IF('True_Odds_Calculator_2-way'!A42="","",'True_Odds_Calculator_2-way'!A42)</f>
        <v>2.0499999999999998</v>
      </c>
      <c r="B41" s="4">
        <f>IF('True_Odds_Calculator_2-way'!B42="","",'True_Odds_Calculator_2-way'!B42)</f>
        <v>1.8</v>
      </c>
      <c r="C41" s="4">
        <f t="shared" si="0"/>
        <v>4.3360433604336057E-2</v>
      </c>
      <c r="D41" s="4">
        <f t="shared" si="2"/>
        <v>2.1453488372093021</v>
      </c>
      <c r="E41" s="4">
        <f t="shared" si="3"/>
        <v>1.8730964467005078</v>
      </c>
      <c r="G41" s="4">
        <f t="shared" si="1"/>
        <v>1.0433604336043361</v>
      </c>
    </row>
    <row r="42" spans="1:7" x14ac:dyDescent="0.2">
      <c r="A42" s="4">
        <f>IF('True_Odds_Calculator_2-way'!A43="","",'True_Odds_Calculator_2-way'!A43)</f>
        <v>1.97</v>
      </c>
      <c r="B42" s="4">
        <f>IF('True_Odds_Calculator_2-way'!B43="","",'True_Odds_Calculator_2-way'!B43)</f>
        <v>1.86</v>
      </c>
      <c r="C42" s="4">
        <f t="shared" si="0"/>
        <v>4.5248621800120015E-2</v>
      </c>
      <c r="D42" s="4">
        <f t="shared" si="2"/>
        <v>2.0618985988408078</v>
      </c>
      <c r="E42" s="4">
        <f t="shared" si="3"/>
        <v>1.9417095013512797</v>
      </c>
      <c r="G42" s="4">
        <f t="shared" si="1"/>
        <v>1.04524862180012</v>
      </c>
    </row>
    <row r="43" spans="1:7" x14ac:dyDescent="0.2">
      <c r="A43" s="4">
        <f>IF('True_Odds_Calculator_2-way'!A44="","",'True_Odds_Calculator_2-way'!A44)</f>
        <v>1.95</v>
      </c>
      <c r="B43" s="4">
        <f>IF('True_Odds_Calculator_2-way'!B44="","",'True_Odds_Calculator_2-way'!B44)</f>
        <v>1.88</v>
      </c>
      <c r="C43" s="4">
        <f t="shared" si="0"/>
        <v>4.4735406437534042E-2</v>
      </c>
      <c r="D43" s="4">
        <f t="shared" si="2"/>
        <v>2.0389321468298109</v>
      </c>
      <c r="E43" s="4">
        <f t="shared" si="3"/>
        <v>1.9625267665952888</v>
      </c>
      <c r="G43" s="4">
        <f t="shared" si="1"/>
        <v>1.044735406437534</v>
      </c>
    </row>
    <row r="44" spans="1:7" x14ac:dyDescent="0.2">
      <c r="A44" s="4">
        <f>IF('True_Odds_Calculator_2-way'!A45="","",'True_Odds_Calculator_2-way'!A45)</f>
        <v>1.93</v>
      </c>
      <c r="B44" s="4">
        <f>IF('True_Odds_Calculator_2-way'!B45="","",'True_Odds_Calculator_2-way'!B45)</f>
        <v>1.9</v>
      </c>
      <c r="C44" s="4">
        <f t="shared" si="0"/>
        <v>4.445050449959087E-2</v>
      </c>
      <c r="D44" s="4">
        <f t="shared" si="2"/>
        <v>2.0164971130052241</v>
      </c>
      <c r="E44" s="4">
        <f t="shared" si="3"/>
        <v>1.9837706248309437</v>
      </c>
      <c r="G44" s="4">
        <f t="shared" si="1"/>
        <v>1.0444505044995909</v>
      </c>
    </row>
    <row r="45" spans="1:7" x14ac:dyDescent="0.2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1.81</v>
      </c>
      <c r="C45" s="4">
        <f t="shared" si="0"/>
        <v>4.5097025283727721E-2</v>
      </c>
      <c r="D45" s="4">
        <f t="shared" si="2"/>
        <v>2.1273774715571898</v>
      </c>
      <c r="E45" s="4">
        <f t="shared" si="3"/>
        <v>1.8870143543127138</v>
      </c>
      <c r="G45" s="4">
        <f t="shared" si="1"/>
        <v>1.0450970252837277</v>
      </c>
    </row>
    <row r="46" spans="1:7" x14ac:dyDescent="0.2">
      <c r="A46" s="4">
        <f>IF('True_Odds_Calculator_2-way'!A47="","",'True_Odds_Calculator_2-way'!A47)</f>
        <v>2.16</v>
      </c>
      <c r="B46" s="4">
        <f>IF('True_Odds_Calculator_2-way'!B47="","",'True_Odds_Calculator_2-way'!B47)</f>
        <v>1.71</v>
      </c>
      <c r="C46" s="4">
        <f t="shared" si="0"/>
        <v>4.7758284600389889E-2</v>
      </c>
      <c r="D46" s="4">
        <f t="shared" si="2"/>
        <v>2.2774694783573808</v>
      </c>
      <c r="E46" s="4">
        <f t="shared" si="3"/>
        <v>1.7827975673327543</v>
      </c>
      <c r="G46" s="4">
        <f t="shared" si="1"/>
        <v>1.0477582846003899</v>
      </c>
    </row>
    <row r="47" spans="1:7" x14ac:dyDescent="0.2">
      <c r="A47" s="4">
        <f>IF('True_Odds_Calculator_2-way'!A48="","",'True_Odds_Calculator_2-way'!A48)</f>
        <v>1.83</v>
      </c>
      <c r="B47" s="4">
        <f>IF('True_Odds_Calculator_2-way'!B48="","",'True_Odds_Calculator_2-way'!B48)</f>
        <v>2.02</v>
      </c>
      <c r="C47" s="4">
        <f t="shared" si="0"/>
        <v>4.1497592382188975E-2</v>
      </c>
      <c r="D47" s="4">
        <f t="shared" si="2"/>
        <v>1.9022281685792208</v>
      </c>
      <c r="E47" s="4">
        <f t="shared" si="3"/>
        <v>2.1083670792220381</v>
      </c>
      <c r="G47" s="4">
        <f t="shared" si="1"/>
        <v>1.041497592382189</v>
      </c>
    </row>
    <row r="48" spans="1:7" x14ac:dyDescent="0.2">
      <c r="A48" s="4">
        <f>IF('True_Odds_Calculator_2-way'!A49="","",'True_Odds_Calculator_2-way'!A49)</f>
        <v>1.92</v>
      </c>
      <c r="B48" s="4">
        <f>IF('True_Odds_Calculator_2-way'!B49="","",'True_Odds_Calculator_2-way'!B49)</f>
        <v>1.92</v>
      </c>
      <c r="C48" s="4">
        <f t="shared" si="0"/>
        <v>4.1666666666666741E-2</v>
      </c>
      <c r="D48" s="4">
        <f t="shared" si="2"/>
        <v>2</v>
      </c>
      <c r="E48" s="4">
        <f t="shared" si="3"/>
        <v>2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2.5</v>
      </c>
      <c r="B49" s="4">
        <f>IF('True_Odds_Calculator_2-way'!B50="","",'True_Odds_Calculator_2-way'!B50)</f>
        <v>1.54</v>
      </c>
      <c r="C49" s="4">
        <f t="shared" si="0"/>
        <v>4.9350649350649256E-2</v>
      </c>
      <c r="D49" s="4">
        <f t="shared" si="2"/>
        <v>2.664359861591695</v>
      </c>
      <c r="E49" s="4">
        <f t="shared" si="3"/>
        <v>1.6008316008316008</v>
      </c>
      <c r="G49" s="4">
        <f t="shared" si="1"/>
        <v>1.0493506493506493</v>
      </c>
    </row>
    <row r="50" spans="1:7" x14ac:dyDescent="0.2">
      <c r="A50" s="4">
        <f>IF('True_Odds_Calculator_2-way'!A51="","",'True_Odds_Calculator_2-way'!A51)</f>
        <v>2.11</v>
      </c>
      <c r="B50" s="4">
        <f>IF('True_Odds_Calculator_2-way'!B51="","",'True_Odds_Calculator_2-way'!B51)</f>
        <v>1.75</v>
      </c>
      <c r="C50" s="4">
        <f t="shared" si="0"/>
        <v>4.5362220717670931E-2</v>
      </c>
      <c r="D50" s="4">
        <f t="shared" si="2"/>
        <v>2.2160540135033755</v>
      </c>
      <c r="E50" s="4">
        <f t="shared" si="3"/>
        <v>1.8223318938926589</v>
      </c>
      <c r="G50" s="4">
        <f t="shared" si="1"/>
        <v>1.0453622207176709</v>
      </c>
    </row>
    <row r="51" spans="1:7" x14ac:dyDescent="0.2">
      <c r="A51" s="4">
        <f>IF('True_Odds_Calculator_2-way'!A52="","",'True_Odds_Calculator_2-way'!A52)</f>
        <v>2.2799999999999998</v>
      </c>
      <c r="B51" s="4">
        <f>IF('True_Odds_Calculator_2-way'!B52="","",'True_Odds_Calculator_2-way'!B52)</f>
        <v>1.64</v>
      </c>
      <c r="C51" s="4">
        <f t="shared" si="0"/>
        <v>4.8352588789045914E-2</v>
      </c>
      <c r="D51" s="4">
        <f t="shared" si="2"/>
        <v>2.4130098089829635</v>
      </c>
      <c r="E51" s="4">
        <f t="shared" si="3"/>
        <v>1.7077091706247716</v>
      </c>
      <c r="G51" s="4">
        <f t="shared" si="1"/>
        <v>1.0483525887890459</v>
      </c>
    </row>
    <row r="52" spans="1:7" x14ac:dyDescent="0.2">
      <c r="A52" s="4">
        <f>IF('True_Odds_Calculator_2-way'!A53="","",'True_Odds_Calculator_2-way'!A53)</f>
        <v>2.14</v>
      </c>
      <c r="B52" s="4">
        <f>IF('True_Odds_Calculator_2-way'!B53="","",'True_Odds_Calculator_2-way'!B53)</f>
        <v>1.72</v>
      </c>
      <c r="C52" s="4">
        <f t="shared" si="0"/>
        <v>4.8685068463377501E-2</v>
      </c>
      <c r="D52" s="4">
        <f t="shared" si="2"/>
        <v>2.2576054955839058</v>
      </c>
      <c r="E52" s="4">
        <f t="shared" si="3"/>
        <v>1.7951619196254389</v>
      </c>
      <c r="G52" s="4">
        <f t="shared" si="1"/>
        <v>1.0486850684633775</v>
      </c>
    </row>
    <row r="53" spans="1:7" x14ac:dyDescent="0.2">
      <c r="A53" s="4">
        <f>IF('True_Odds_Calculator_2-way'!A54="","",'True_Odds_Calculator_2-way'!A54)</f>
        <v>1.96</v>
      </c>
      <c r="B53" s="4">
        <f>IF('True_Odds_Calculator_2-way'!B54="","",'True_Odds_Calculator_2-way'!B54)</f>
        <v>1.88</v>
      </c>
      <c r="C53" s="4">
        <f t="shared" si="0"/>
        <v>4.2118975249674229E-2</v>
      </c>
      <c r="D53" s="4">
        <f t="shared" si="2"/>
        <v>2.044385264092321</v>
      </c>
      <c r="E53" s="4">
        <f t="shared" si="3"/>
        <v>1.9575010624734379</v>
      </c>
      <c r="G53" s="4">
        <f t="shared" si="1"/>
        <v>1.0421189752496742</v>
      </c>
    </row>
    <row r="54" spans="1:7" x14ac:dyDescent="0.2">
      <c r="A54" s="4">
        <f>IF('True_Odds_Calculator_2-way'!A55="","",'True_Odds_Calculator_2-way'!A55)</f>
        <v>2.3199999999999998</v>
      </c>
      <c r="B54" s="4">
        <f>IF('True_Odds_Calculator_2-way'!B55="","",'True_Odds_Calculator_2-way'!B55)</f>
        <v>1.62</v>
      </c>
      <c r="C54" s="4">
        <f t="shared" si="0"/>
        <v>4.8318433375904579E-2</v>
      </c>
      <c r="D54" s="4">
        <f t="shared" si="2"/>
        <v>2.4577556892492805</v>
      </c>
      <c r="E54" s="4">
        <f t="shared" si="3"/>
        <v>1.6859860039476045</v>
      </c>
      <c r="G54" s="4">
        <f t="shared" si="1"/>
        <v>1.0483184333759046</v>
      </c>
    </row>
    <row r="55" spans="1:7" x14ac:dyDescent="0.2">
      <c r="A55" s="4">
        <f>IF('True_Odds_Calculator_2-way'!A56="","",'True_Odds_Calculator_2-way'!A56)</f>
        <v>2.0099999999999998</v>
      </c>
      <c r="B55" s="4">
        <f>IF('True_Odds_Calculator_2-way'!B56="","",'True_Odds_Calculator_2-way'!B56)</f>
        <v>1.83</v>
      </c>
      <c r="C55" s="4">
        <f t="shared" si="0"/>
        <v>4.3960525242639381E-2</v>
      </c>
      <c r="D55" s="4">
        <f t="shared" si="2"/>
        <v>2.1029071263184975</v>
      </c>
      <c r="E55" s="4">
        <f t="shared" si="3"/>
        <v>1.9066946582691862</v>
      </c>
      <c r="G55" s="4">
        <f t="shared" si="1"/>
        <v>1.0439605252426394</v>
      </c>
    </row>
    <row r="56" spans="1:7" x14ac:dyDescent="0.2">
      <c r="A56" s="4">
        <f>IF('True_Odds_Calculator_2-way'!A57="","",'True_Odds_Calculator_2-way'!A57)</f>
        <v>2.19</v>
      </c>
      <c r="B56" s="4">
        <f>IF('True_Odds_Calculator_2-way'!B57="","",'True_Odds_Calculator_2-way'!B57)</f>
        <v>1.69</v>
      </c>
      <c r="C56" s="4">
        <f t="shared" si="0"/>
        <v>4.8336980897571102E-2</v>
      </c>
      <c r="D56" s="4">
        <f t="shared" si="2"/>
        <v>2.3123926150385805</v>
      </c>
      <c r="E56" s="4">
        <f t="shared" si="3"/>
        <v>1.7619671038537528</v>
      </c>
      <c r="G56" s="4">
        <f t="shared" si="1"/>
        <v>1.0483369808975711</v>
      </c>
    </row>
    <row r="57" spans="1:7" x14ac:dyDescent="0.2">
      <c r="A57" s="4">
        <f>IF('True_Odds_Calculator_2-way'!A58="","",'True_Odds_Calculator_2-way'!A58)</f>
        <v>1.91</v>
      </c>
      <c r="B57" s="4">
        <f>IF('True_Odds_Calculator_2-way'!B58="","",'True_Odds_Calculator_2-way'!B58)</f>
        <v>1.93</v>
      </c>
      <c r="C57" s="4">
        <f t="shared" si="0"/>
        <v>4.1694924449990456E-2</v>
      </c>
      <c r="D57" s="4">
        <f t="shared" si="2"/>
        <v>1.9892075654965866</v>
      </c>
      <c r="E57" s="4">
        <f t="shared" si="3"/>
        <v>2.0109101819272834</v>
      </c>
      <c r="G57" s="4">
        <f t="shared" si="1"/>
        <v>1.0416949244499905</v>
      </c>
    </row>
    <row r="58" spans="1:7" x14ac:dyDescent="0.2">
      <c r="A58" s="4">
        <f>IF('True_Odds_Calculator_2-way'!A59="","",'True_Odds_Calculator_2-way'!A59)</f>
        <v>1.91</v>
      </c>
      <c r="B58" s="4">
        <f>IF('True_Odds_Calculator_2-way'!B59="","",'True_Odds_Calculator_2-way'!B59)</f>
        <v>1.93</v>
      </c>
      <c r="C58" s="4">
        <f t="shared" si="0"/>
        <v>4.1694924449990456E-2</v>
      </c>
      <c r="D58" s="4">
        <f t="shared" si="2"/>
        <v>1.9892075654965866</v>
      </c>
      <c r="E58" s="4">
        <f t="shared" si="3"/>
        <v>2.0109101819272834</v>
      </c>
      <c r="G58" s="4">
        <f t="shared" si="1"/>
        <v>1.0416949244499905</v>
      </c>
    </row>
    <row r="59" spans="1:7" x14ac:dyDescent="0.2">
      <c r="A59" s="4">
        <f>IF('True_Odds_Calculator_2-way'!A60="","",'True_Odds_Calculator_2-way'!A60)</f>
        <v>2.33</v>
      </c>
      <c r="B59" s="4">
        <f>IF('True_Odds_Calculator_2-way'!B60="","",'True_Odds_Calculator_2-way'!B60)</f>
        <v>1.62</v>
      </c>
      <c r="C59" s="4">
        <f t="shared" si="0"/>
        <v>4.6468499973506994E-2</v>
      </c>
      <c r="D59" s="4">
        <f t="shared" si="2"/>
        <v>2.4633557397376489</v>
      </c>
      <c r="E59" s="4">
        <f t="shared" si="3"/>
        <v>1.6833608348570663</v>
      </c>
      <c r="G59" s="4">
        <f t="shared" si="1"/>
        <v>1.046468499973507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1.83</v>
      </c>
      <c r="C60" s="4">
        <f t="shared" si="0"/>
        <v>4.3960525242639381E-2</v>
      </c>
      <c r="D60" s="4">
        <f t="shared" si="2"/>
        <v>2.1029071263184975</v>
      </c>
      <c r="E60" s="4">
        <f t="shared" si="3"/>
        <v>1.9066946582691862</v>
      </c>
      <c r="G60" s="4">
        <f t="shared" si="1"/>
        <v>1.0439605252426394</v>
      </c>
    </row>
    <row r="61" spans="1:7" x14ac:dyDescent="0.2">
      <c r="A61" s="4">
        <f>IF('True_Odds_Calculator_2-way'!A62="","",'True_Odds_Calculator_2-way'!A62)</f>
        <v>2.16</v>
      </c>
      <c r="B61" s="4">
        <f>IF('True_Odds_Calculator_2-way'!B62="","",'True_Odds_Calculator_2-way'!B62)</f>
        <v>1.71</v>
      </c>
      <c r="C61" s="4">
        <f t="shared" si="0"/>
        <v>4.7758284600389889E-2</v>
      </c>
      <c r="D61" s="4">
        <f t="shared" si="2"/>
        <v>2.2774694783573808</v>
      </c>
      <c r="E61" s="4">
        <f t="shared" si="3"/>
        <v>1.7827975673327543</v>
      </c>
      <c r="G61" s="4">
        <f t="shared" si="1"/>
        <v>1.0477582846003899</v>
      </c>
    </row>
    <row r="62" spans="1:7" x14ac:dyDescent="0.2">
      <c r="A62" s="4">
        <f>IF('True_Odds_Calculator_2-way'!A63="","",'True_Odds_Calculator_2-way'!A63)</f>
        <v>2.12</v>
      </c>
      <c r="B62" s="4">
        <f>IF('True_Odds_Calculator_2-way'!B63="","",'True_Odds_Calculator_2-way'!B63)</f>
        <v>1.71</v>
      </c>
      <c r="C62" s="4">
        <f t="shared" si="0"/>
        <v>5.6493434844973933E-2</v>
      </c>
      <c r="D62" s="4">
        <f t="shared" si="2"/>
        <v>2.2550385668076633</v>
      </c>
      <c r="E62" s="4">
        <f t="shared" si="3"/>
        <v>1.7967882632831085</v>
      </c>
      <c r="G62" s="4">
        <f t="shared" si="1"/>
        <v>1.0564934348449739</v>
      </c>
    </row>
    <row r="63" spans="1:7" x14ac:dyDescent="0.2">
      <c r="A63" s="4">
        <f>IF('True_Odds_Calculator_2-way'!A64="","",'True_Odds_Calculator_2-way'!A64)</f>
        <v>1.85</v>
      </c>
      <c r="B63" s="4">
        <f>IF('True_Odds_Calculator_2-way'!B64="","",'True_Odds_Calculator_2-way'!B64)</f>
        <v>1.95</v>
      </c>
      <c r="C63" s="4">
        <f t="shared" si="0"/>
        <v>5.3361053361053346E-2</v>
      </c>
      <c r="D63" s="4">
        <f t="shared" si="2"/>
        <v>1.9460552933243427</v>
      </c>
      <c r="E63" s="4">
        <f t="shared" si="3"/>
        <v>2.0570206699928724</v>
      </c>
      <c r="G63" s="4">
        <f t="shared" si="1"/>
        <v>1.0533610533610533</v>
      </c>
    </row>
    <row r="64" spans="1:7" x14ac:dyDescent="0.2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1.78</v>
      </c>
      <c r="C64" s="4">
        <f t="shared" si="0"/>
        <v>5.4408590247412514E-2</v>
      </c>
      <c r="D64" s="4">
        <f t="shared" si="2"/>
        <v>2.1486590949634299</v>
      </c>
      <c r="E64" s="4">
        <f t="shared" si="3"/>
        <v>1.8705803178547395</v>
      </c>
      <c r="G64" s="4">
        <f t="shared" si="1"/>
        <v>1.0544085902474125</v>
      </c>
    </row>
    <row r="65" spans="1:7" x14ac:dyDescent="0.2">
      <c r="A65" s="4">
        <f>IF('True_Odds_Calculator_2-way'!A66="","",'True_Odds_Calculator_2-way'!A66)</f>
        <v>1.9</v>
      </c>
      <c r="B65" s="4">
        <f>IF('True_Odds_Calculator_2-way'!B66="","",'True_Odds_Calculator_2-way'!B66)</f>
        <v>1.9</v>
      </c>
      <c r="C65" s="4">
        <f t="shared" si="0"/>
        <v>5.2631578947368363E-2</v>
      </c>
      <c r="D65" s="4">
        <f t="shared" si="2"/>
        <v>1.9999999999999998</v>
      </c>
      <c r="E65" s="4">
        <f t="shared" si="3"/>
        <v>1.9999999999999998</v>
      </c>
      <c r="G65" s="4">
        <f t="shared" si="1"/>
        <v>1.0526315789473684</v>
      </c>
    </row>
    <row r="66" spans="1:7" x14ac:dyDescent="0.2">
      <c r="A66" s="4">
        <f>IF('True_Odds_Calculator_2-way'!A67="","",'True_Odds_Calculator_2-way'!A67)</f>
        <v>2.0299999999999998</v>
      </c>
      <c r="B66" s="4">
        <f>IF('True_Odds_Calculator_2-way'!B67="","",'True_Odds_Calculator_2-way'!B67)</f>
        <v>1.79</v>
      </c>
      <c r="C66" s="4">
        <f t="shared" ref="C66:C129" si="4">IF(A66="","",((1/A66)+(1/B66))-1)</f>
        <v>5.1270055315518537E-2</v>
      </c>
      <c r="D66" s="4">
        <f t="shared" si="2"/>
        <v>2.1414385478975744</v>
      </c>
      <c r="E66" s="4">
        <f t="shared" si="3"/>
        <v>1.8760874616000205</v>
      </c>
      <c r="G66" s="4">
        <f t="shared" ref="G66:G129" si="5">IF(A66="","",C66+1)</f>
        <v>1.0512700553155185</v>
      </c>
    </row>
    <row r="67" spans="1:7" x14ac:dyDescent="0.2">
      <c r="A67" s="4">
        <f>IF('True_Odds_Calculator_2-way'!A68="","",'True_Odds_Calculator_2-way'!A68)</f>
        <v>1.97</v>
      </c>
      <c r="B67" s="4">
        <f>IF('True_Odds_Calculator_2-way'!B68="","",'True_Odds_Calculator_2-way'!B68)</f>
        <v>1.83</v>
      </c>
      <c r="C67" s="4">
        <f t="shared" si="4"/>
        <v>5.406230062966344E-2</v>
      </c>
      <c r="D67" s="4">
        <f t="shared" ref="D67:D130" si="6">IF(A67="","",(2*A67)/(2-($C67*A67)))</f>
        <v>2.0808057487518394</v>
      </c>
      <c r="E67" s="4">
        <f t="shared" ref="E67:E130" si="7">IF(B67="","",(2*B67)/(2-($C67*B67)))</f>
        <v>1.9252356412378842</v>
      </c>
      <c r="G67" s="4">
        <f t="shared" si="5"/>
        <v>1.0540623006296634</v>
      </c>
    </row>
    <row r="68" spans="1:7" x14ac:dyDescent="0.2">
      <c r="A68" s="4">
        <f>IF('True_Odds_Calculator_2-way'!A69="","",'True_Odds_Calculator_2-way'!A69)</f>
        <v>2.02</v>
      </c>
      <c r="B68" s="4">
        <f>IF('True_Odds_Calculator_2-way'!B69="","",'True_Odds_Calculator_2-way'!B69)</f>
        <v>1.79</v>
      </c>
      <c r="C68" s="4">
        <f t="shared" si="4"/>
        <v>5.3708722827590094E-2</v>
      </c>
      <c r="D68" s="4">
        <f t="shared" si="6"/>
        <v>2.1358615393703118</v>
      </c>
      <c r="E68" s="4">
        <f t="shared" si="7"/>
        <v>1.8803889957876125</v>
      </c>
      <c r="G68" s="4">
        <f t="shared" si="5"/>
        <v>1.0537087228275901</v>
      </c>
    </row>
    <row r="69" spans="1:7" x14ac:dyDescent="0.2">
      <c r="A69" s="4">
        <f>IF('True_Odds_Calculator_2-way'!A70="","",'True_Odds_Calculator_2-way'!A70)</f>
        <v>2.0099999999999998</v>
      </c>
      <c r="B69" s="4">
        <f>IF('True_Odds_Calculator_2-way'!B70="","",'True_Odds_Calculator_2-way'!B70)</f>
        <v>1.81</v>
      </c>
      <c r="C69" s="4">
        <f t="shared" si="4"/>
        <v>4.999862565624924E-2</v>
      </c>
      <c r="D69" s="4">
        <f t="shared" si="6"/>
        <v>2.1163433291643639</v>
      </c>
      <c r="E69" s="4">
        <f t="shared" si="7"/>
        <v>1.8957817670201405</v>
      </c>
      <c r="G69" s="4">
        <f t="shared" si="5"/>
        <v>1.0499986256562492</v>
      </c>
    </row>
    <row r="70" spans="1:7" x14ac:dyDescent="0.2">
      <c r="A70" s="4">
        <f>IF('True_Odds_Calculator_2-way'!A71="","",'True_Odds_Calculator_2-way'!A71)</f>
        <v>1.93</v>
      </c>
      <c r="B70" s="4">
        <f>IF('True_Odds_Calculator_2-way'!B71="","",'True_Odds_Calculator_2-way'!B71)</f>
        <v>1.88</v>
      </c>
      <c r="C70" s="4">
        <f t="shared" si="4"/>
        <v>5.0049608642928067E-2</v>
      </c>
      <c r="D70" s="4">
        <f t="shared" si="6"/>
        <v>2.027945450480662</v>
      </c>
      <c r="E70" s="4">
        <f t="shared" si="7"/>
        <v>1.9728142670726401</v>
      </c>
      <c r="G70" s="4">
        <f t="shared" si="5"/>
        <v>1.0500496086429281</v>
      </c>
    </row>
    <row r="71" spans="1:7" x14ac:dyDescent="0.2">
      <c r="A71" s="4">
        <f>IF('True_Odds_Calculator_2-way'!A72="","",'True_Odds_Calculator_2-way'!A72)</f>
        <v>1.83</v>
      </c>
      <c r="B71" s="4">
        <f>IF('True_Odds_Calculator_2-way'!B72="","",'True_Odds_Calculator_2-way'!B72)</f>
        <v>1.98</v>
      </c>
      <c r="C71" s="4">
        <f t="shared" si="4"/>
        <v>5.1498592482198902E-2</v>
      </c>
      <c r="D71" s="4">
        <f t="shared" si="6"/>
        <v>1.9204961043091109</v>
      </c>
      <c r="E71" s="4">
        <f t="shared" si="7"/>
        <v>2.0863707030575225</v>
      </c>
      <c r="G71" s="4">
        <f t="shared" si="5"/>
        <v>1.0514985924821989</v>
      </c>
    </row>
    <row r="72" spans="1:7" x14ac:dyDescent="0.2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</v>
      </c>
      <c r="C72" s="4">
        <f t="shared" si="4"/>
        <v>5.3067993366501032E-2</v>
      </c>
      <c r="D72" s="4">
        <f t="shared" si="6"/>
        <v>2.1232394366197185</v>
      </c>
      <c r="E72" s="4">
        <f t="shared" si="7"/>
        <v>1.8902821316614424</v>
      </c>
      <c r="G72" s="4">
        <f t="shared" si="5"/>
        <v>1.053067993366501</v>
      </c>
    </row>
    <row r="73" spans="1:7" x14ac:dyDescent="0.2">
      <c r="A73" s="4">
        <f>IF('True_Odds_Calculator_2-way'!A74="","",'True_Odds_Calculator_2-way'!A74)</f>
        <v>2.16</v>
      </c>
      <c r="B73" s="4">
        <f>IF('True_Odds_Calculator_2-way'!B74="","",'True_Odds_Calculator_2-way'!B74)</f>
        <v>1.76</v>
      </c>
      <c r="C73" s="4">
        <f t="shared" si="4"/>
        <v>3.1144781144781142E-2</v>
      </c>
      <c r="D73" s="4">
        <f t="shared" si="6"/>
        <v>2.235183443085607</v>
      </c>
      <c r="E73" s="4">
        <f t="shared" si="7"/>
        <v>1.8095963442498098</v>
      </c>
      <c r="G73" s="4">
        <f t="shared" si="5"/>
        <v>1.0311447811447811</v>
      </c>
    </row>
    <row r="74" spans="1:7" x14ac:dyDescent="0.2">
      <c r="A74" s="4">
        <f>IF('True_Odds_Calculator_2-way'!A75="","",'True_Odds_Calculator_2-way'!A75)</f>
        <v>1.54</v>
      </c>
      <c r="B74" s="4">
        <f>IF('True_Odds_Calculator_2-way'!B75="","",'True_Odds_Calculator_2-way'!B75)</f>
        <v>2.64</v>
      </c>
      <c r="C74" s="4">
        <f t="shared" si="4"/>
        <v>2.813852813852824E-2</v>
      </c>
      <c r="D74" s="4">
        <f t="shared" si="6"/>
        <v>1.5741056218057923</v>
      </c>
      <c r="E74" s="4">
        <f t="shared" si="7"/>
        <v>2.7418397626112765</v>
      </c>
      <c r="G74" s="4">
        <f t="shared" si="5"/>
        <v>1.0281385281385282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1.75</v>
      </c>
      <c r="C75" s="4">
        <f t="shared" si="4"/>
        <v>4.761904761904745E-2</v>
      </c>
      <c r="D75" s="4">
        <f t="shared" si="6"/>
        <v>2.2105263157894735</v>
      </c>
      <c r="E75" s="4">
        <f t="shared" si="7"/>
        <v>1.8260869565217388</v>
      </c>
      <c r="G75" s="4">
        <f t="shared" si="5"/>
        <v>1.0476190476190474</v>
      </c>
    </row>
    <row r="76" spans="1:7" x14ac:dyDescent="0.2">
      <c r="A76" s="4">
        <f>IF('True_Odds_Calculator_2-way'!A77="","",'True_Odds_Calculator_2-way'!A77)</f>
        <v>2.65</v>
      </c>
      <c r="B76" s="4">
        <f>IF('True_Odds_Calculator_2-way'!B77="","",'True_Odds_Calculator_2-way'!B77)</f>
        <v>1.49</v>
      </c>
      <c r="C76" s="4">
        <f t="shared" si="4"/>
        <v>4.849943016335323E-2</v>
      </c>
      <c r="D76" s="4">
        <f t="shared" si="6"/>
        <v>2.8319885242962166</v>
      </c>
      <c r="E76" s="4">
        <f t="shared" si="7"/>
        <v>1.5458549476362926</v>
      </c>
      <c r="G76" s="4">
        <f t="shared" si="5"/>
        <v>1.0484994301633532</v>
      </c>
    </row>
    <row r="77" spans="1:7" x14ac:dyDescent="0.2">
      <c r="A77" s="4">
        <f>IF('True_Odds_Calculator_2-way'!A78="","",'True_Odds_Calculator_2-way'!A78)</f>
        <v>2.5099999999999998</v>
      </c>
      <c r="B77" s="4">
        <f>IF('True_Odds_Calculator_2-way'!B78="","",'True_Odds_Calculator_2-way'!B78)</f>
        <v>1.54</v>
      </c>
      <c r="C77" s="4">
        <f t="shared" si="4"/>
        <v>4.7757023852641467E-2</v>
      </c>
      <c r="D77" s="4">
        <f t="shared" si="6"/>
        <v>2.6700283207846929</v>
      </c>
      <c r="E77" s="4">
        <f t="shared" si="7"/>
        <v>1.5987922405592092</v>
      </c>
      <c r="G77" s="4">
        <f t="shared" si="5"/>
        <v>1.0477570238526415</v>
      </c>
    </row>
    <row r="78" spans="1:7" x14ac:dyDescent="0.2">
      <c r="A78" s="4">
        <f>IF('True_Odds_Calculator_2-way'!A79="","",'True_Odds_Calculator_2-way'!A79)</f>
        <v>2.1800000000000002</v>
      </c>
      <c r="B78" s="4">
        <f>IF('True_Odds_Calculator_2-way'!B79="","",'True_Odds_Calculator_2-way'!B79)</f>
        <v>1.7</v>
      </c>
      <c r="C78" s="4">
        <f t="shared" si="4"/>
        <v>4.6950890447922333E-2</v>
      </c>
      <c r="D78" s="4">
        <f t="shared" si="6"/>
        <v>2.2975821450712961</v>
      </c>
      <c r="E78" s="4">
        <f t="shared" si="7"/>
        <v>1.7706641184902054</v>
      </c>
      <c r="G78" s="4">
        <f t="shared" si="5"/>
        <v>1.0469508904479223</v>
      </c>
    </row>
    <row r="79" spans="1:7" x14ac:dyDescent="0.2">
      <c r="A79" s="4">
        <f>IF('True_Odds_Calculator_2-way'!A80="","",'True_Odds_Calculator_2-way'!A80)</f>
        <v>2.65</v>
      </c>
      <c r="B79" s="4">
        <f>IF('True_Odds_Calculator_2-way'!B80="","",'True_Odds_Calculator_2-way'!B80)</f>
        <v>1.49</v>
      </c>
      <c r="C79" s="4">
        <f t="shared" si="4"/>
        <v>4.849943016335323E-2</v>
      </c>
      <c r="D79" s="4">
        <f t="shared" si="6"/>
        <v>2.8319885242962166</v>
      </c>
      <c r="E79" s="4">
        <f t="shared" si="7"/>
        <v>1.5458549476362926</v>
      </c>
      <c r="G79" s="4">
        <f t="shared" si="5"/>
        <v>1.0484994301633532</v>
      </c>
    </row>
    <row r="80" spans="1:7" x14ac:dyDescent="0.2">
      <c r="A80" s="4">
        <f>IF('True_Odds_Calculator_2-way'!A81="","",'True_Odds_Calculator_2-way'!A81)</f>
        <v>2.59</v>
      </c>
      <c r="B80" s="4">
        <f>IF('True_Odds_Calculator_2-way'!B81="","",'True_Odds_Calculator_2-way'!B81)</f>
        <v>1.51</v>
      </c>
      <c r="C80" s="4">
        <f t="shared" si="4"/>
        <v>4.8352041729525119E-2</v>
      </c>
      <c r="D80" s="4">
        <f t="shared" si="6"/>
        <v>2.7630082305980426</v>
      </c>
      <c r="E80" s="4">
        <f t="shared" si="7"/>
        <v>1.56721232643411</v>
      </c>
      <c r="G80" s="4">
        <f t="shared" si="5"/>
        <v>1.0483520417295251</v>
      </c>
    </row>
    <row r="81" spans="1:7" x14ac:dyDescent="0.2">
      <c r="A81" s="4">
        <f>IF('True_Odds_Calculator_2-way'!A82="","",'True_Odds_Calculator_2-way'!A82)</f>
        <v>2.2799999999999998</v>
      </c>
      <c r="B81" s="4">
        <f>IF('True_Odds_Calculator_2-way'!B82="","",'True_Odds_Calculator_2-way'!B82)</f>
        <v>1.65</v>
      </c>
      <c r="C81" s="4">
        <f t="shared" si="4"/>
        <v>4.4657097288676173E-2</v>
      </c>
      <c r="D81" s="4">
        <f t="shared" si="6"/>
        <v>2.402298850574712</v>
      </c>
      <c r="E81" s="4">
        <f t="shared" si="7"/>
        <v>1.7131147540983604</v>
      </c>
      <c r="G81" s="4">
        <f t="shared" si="5"/>
        <v>1.0446570972886762</v>
      </c>
    </row>
    <row r="82" spans="1:7" x14ac:dyDescent="0.2">
      <c r="A82" s="4">
        <f>IF('True_Odds_Calculator_2-way'!A83="","",'True_Odds_Calculator_2-way'!A83)</f>
        <v>2.79</v>
      </c>
      <c r="B82" s="4">
        <f>IF('True_Odds_Calculator_2-way'!B83="","",'True_Odds_Calculator_2-way'!B83)</f>
        <v>1.45</v>
      </c>
      <c r="C82" s="4">
        <f t="shared" si="4"/>
        <v>4.807811148189356E-2</v>
      </c>
      <c r="D82" s="4">
        <f t="shared" si="6"/>
        <v>2.9905747551284425</v>
      </c>
      <c r="E82" s="4">
        <f t="shared" si="7"/>
        <v>1.5023674682016526</v>
      </c>
      <c r="G82" s="4">
        <f t="shared" si="5"/>
        <v>1.0480781114818936</v>
      </c>
    </row>
    <row r="83" spans="1:7" x14ac:dyDescent="0.2">
      <c r="A83" s="4">
        <f>IF('True_Odds_Calculator_2-way'!A84="","",'True_Odds_Calculator_2-way'!A84)</f>
        <v>2.2000000000000002</v>
      </c>
      <c r="B83" s="4">
        <f>IF('True_Odds_Calculator_2-way'!B84="","",'True_Odds_Calculator_2-way'!B84)</f>
        <v>1.68</v>
      </c>
      <c r="C83" s="4">
        <f t="shared" si="4"/>
        <v>4.9783549783549708E-2</v>
      </c>
      <c r="D83" s="4">
        <f t="shared" si="6"/>
        <v>2.327455919395466</v>
      </c>
      <c r="E83" s="4">
        <f t="shared" si="7"/>
        <v>1.7533206831119543</v>
      </c>
      <c r="G83" s="4">
        <f t="shared" si="5"/>
        <v>1.0497835497835497</v>
      </c>
    </row>
    <row r="84" spans="1:7" x14ac:dyDescent="0.2">
      <c r="A84" s="4">
        <f>IF('True_Odds_Calculator_2-way'!A85="","",'True_Odds_Calculator_2-way'!A85)</f>
        <v>2.1800000000000002</v>
      </c>
      <c r="B84" s="4">
        <f>IF('True_Odds_Calculator_2-way'!B85="","",'True_Odds_Calculator_2-way'!B85)</f>
        <v>1.67</v>
      </c>
      <c r="C84" s="4">
        <f t="shared" si="4"/>
        <v>5.7517991539856039E-2</v>
      </c>
      <c r="D84" s="4">
        <f t="shared" si="6"/>
        <v>2.3258161374816329</v>
      </c>
      <c r="E84" s="4">
        <f t="shared" si="7"/>
        <v>1.754252397243772</v>
      </c>
      <c r="G84" s="4">
        <f t="shared" si="5"/>
        <v>1.057517991539856</v>
      </c>
    </row>
    <row r="85" spans="1:7" x14ac:dyDescent="0.2">
      <c r="A85" s="4">
        <f>IF('True_Odds_Calculator_2-way'!A86="","",'True_Odds_Calculator_2-way'!A86)</f>
        <v>2.13</v>
      </c>
      <c r="B85" s="4">
        <f>IF('True_Odds_Calculator_2-way'!B86="","",'True_Odds_Calculator_2-way'!B86)</f>
        <v>1.7</v>
      </c>
      <c r="C85" s="4">
        <f t="shared" si="4"/>
        <v>5.7718862192764453E-2</v>
      </c>
      <c r="D85" s="4">
        <f t="shared" si="6"/>
        <v>2.2695079912253213</v>
      </c>
      <c r="E85" s="4">
        <f t="shared" si="7"/>
        <v>1.7877067390767711</v>
      </c>
      <c r="G85" s="4">
        <f t="shared" si="5"/>
        <v>1.0577188621927645</v>
      </c>
    </row>
    <row r="86" spans="1:7" x14ac:dyDescent="0.2">
      <c r="A86" s="4">
        <f>IF('True_Odds_Calculator_2-way'!A87="","",'True_Odds_Calculator_2-way'!A87)</f>
        <v>2.29</v>
      </c>
      <c r="B86" s="4">
        <f>IF('True_Odds_Calculator_2-way'!B87="","",'True_Odds_Calculator_2-way'!B87)</f>
        <v>1.61</v>
      </c>
      <c r="C86" s="4">
        <f t="shared" si="4"/>
        <v>5.7799235129783799E-2</v>
      </c>
      <c r="D86" s="4">
        <f t="shared" si="6"/>
        <v>2.4522930592969501</v>
      </c>
      <c r="E86" s="4">
        <f t="shared" si="7"/>
        <v>1.6885662598181777</v>
      </c>
      <c r="G86" s="4">
        <f t="shared" si="5"/>
        <v>1.0577992351297838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1.58</v>
      </c>
      <c r="C87" s="4">
        <f t="shared" si="4"/>
        <v>5.8443307298680303E-2</v>
      </c>
      <c r="D87" s="4">
        <f t="shared" si="6"/>
        <v>2.5232755691471289</v>
      </c>
      <c r="E87" s="4">
        <f t="shared" si="7"/>
        <v>1.6564800356903859</v>
      </c>
      <c r="G87" s="4">
        <f t="shared" si="5"/>
        <v>1.0584433072986803</v>
      </c>
    </row>
    <row r="88" spans="1:7" x14ac:dyDescent="0.2">
      <c r="A88" s="4">
        <f>IF('True_Odds_Calculator_2-way'!A89="","",'True_Odds_Calculator_2-way'!A89)</f>
        <v>1.86</v>
      </c>
      <c r="B88" s="4">
        <f>IF('True_Odds_Calculator_2-way'!B89="","",'True_Odds_Calculator_2-way'!B89)</f>
        <v>2.0499999999999998</v>
      </c>
      <c r="C88" s="4">
        <f t="shared" si="4"/>
        <v>2.5439286650930981E-2</v>
      </c>
      <c r="D88" s="4">
        <f t="shared" si="6"/>
        <v>1.905071196602548</v>
      </c>
      <c r="E88" s="4">
        <f t="shared" si="7"/>
        <v>2.1048854540436102</v>
      </c>
      <c r="G88" s="4">
        <f t="shared" si="5"/>
        <v>1.025439286650931</v>
      </c>
    </row>
    <row r="89" spans="1:7" x14ac:dyDescent="0.2">
      <c r="A89" s="4">
        <f>IF('True_Odds_Calculator_2-way'!A90="","",'True_Odds_Calculator_2-way'!A90)</f>
        <v>1.59</v>
      </c>
      <c r="B89" s="4">
        <f>IF('True_Odds_Calculator_2-way'!B90="","",'True_Odds_Calculator_2-way'!B90)</f>
        <v>2.5</v>
      </c>
      <c r="C89" s="4">
        <f t="shared" si="4"/>
        <v>2.8930817610062887E-2</v>
      </c>
      <c r="D89" s="4">
        <f t="shared" si="6"/>
        <v>1.6274309109518936</v>
      </c>
      <c r="E89" s="4">
        <f t="shared" si="7"/>
        <v>2.5938009787928222</v>
      </c>
      <c r="G89" s="4">
        <f t="shared" si="5"/>
        <v>1.0289308176100629</v>
      </c>
    </row>
    <row r="90" spans="1:7" x14ac:dyDescent="0.2">
      <c r="A90" s="4">
        <f>IF('True_Odds_Calculator_2-way'!A91="","",'True_Odds_Calculator_2-way'!A91)</f>
        <v>2.0299999999999998</v>
      </c>
      <c r="B90" s="4">
        <f>IF('True_Odds_Calculator_2-way'!B91="","",'True_Odds_Calculator_2-way'!B91)</f>
        <v>1.88</v>
      </c>
      <c r="C90" s="4">
        <f t="shared" si="4"/>
        <v>2.4525731055444977E-2</v>
      </c>
      <c r="D90" s="4">
        <f t="shared" si="6"/>
        <v>2.0818241326641935</v>
      </c>
      <c r="E90" s="4">
        <f t="shared" si="7"/>
        <v>1.9243646631706333</v>
      </c>
      <c r="G90" s="4">
        <f t="shared" si="5"/>
        <v>1.024525731055445</v>
      </c>
    </row>
    <row r="91" spans="1:7" x14ac:dyDescent="0.2">
      <c r="A91" s="4">
        <f>IF('True_Odds_Calculator_2-way'!A92="","",'True_Odds_Calculator_2-way'!A92)</f>
        <v>2.29</v>
      </c>
      <c r="B91" s="4">
        <f>IF('True_Odds_Calculator_2-way'!B92="","",'True_Odds_Calculator_2-way'!B92)</f>
        <v>1.67</v>
      </c>
      <c r="C91" s="4">
        <f t="shared" si="4"/>
        <v>3.5483617917004384E-2</v>
      </c>
      <c r="D91" s="4">
        <f t="shared" si="6"/>
        <v>2.3869799956308713</v>
      </c>
      <c r="E91" s="4">
        <f t="shared" si="7"/>
        <v>1.7209909322052965</v>
      </c>
      <c r="G91" s="4">
        <f t="shared" si="5"/>
        <v>1.0354836179170044</v>
      </c>
    </row>
    <row r="92" spans="1:7" x14ac:dyDescent="0.2">
      <c r="A92" s="4">
        <f>IF('True_Odds_Calculator_2-way'!A93="","",'True_Odds_Calculator_2-way'!A93)</f>
        <v>2.1</v>
      </c>
      <c r="B92" s="4">
        <f>IF('True_Odds_Calculator_2-way'!B93="","",'True_Odds_Calculator_2-way'!B93)</f>
        <v>1.79</v>
      </c>
      <c r="C92" s="4">
        <f t="shared" si="4"/>
        <v>3.4849694067571102E-2</v>
      </c>
      <c r="D92" s="4">
        <f t="shared" si="6"/>
        <v>2.1797622499275153</v>
      </c>
      <c r="E92" s="4">
        <f t="shared" si="7"/>
        <v>1.8476284099287292</v>
      </c>
      <c r="G92" s="4">
        <f t="shared" si="5"/>
        <v>1.0348496940675711</v>
      </c>
    </row>
    <row r="93" spans="1:7" x14ac:dyDescent="0.2">
      <c r="A93" s="4">
        <f>IF('True_Odds_Calculator_2-way'!A94="","",'True_Odds_Calculator_2-way'!A94)</f>
        <v>2.0099999999999998</v>
      </c>
      <c r="B93" s="4">
        <f>IF('True_Odds_Calculator_2-way'!B94="","",'True_Odds_Calculator_2-way'!B94)</f>
        <v>1.88</v>
      </c>
      <c r="C93" s="4">
        <f t="shared" si="4"/>
        <v>2.9427331427966497E-2</v>
      </c>
      <c r="D93" s="4">
        <f t="shared" si="6"/>
        <v>2.0712563034422273</v>
      </c>
      <c r="E93" s="4">
        <f t="shared" si="7"/>
        <v>1.9334834220221038</v>
      </c>
      <c r="G93" s="4">
        <f t="shared" si="5"/>
        <v>1.0294273314279665</v>
      </c>
    </row>
    <row r="94" spans="1:7" x14ac:dyDescent="0.2">
      <c r="A94" s="4">
        <f>IF('True_Odds_Calculator_2-way'!A95="","",'True_Odds_Calculator_2-way'!A95)</f>
        <v>2.12</v>
      </c>
      <c r="B94" s="4">
        <f>IF('True_Odds_Calculator_2-way'!B95="","",'True_Odds_Calculator_2-way'!B95)</f>
        <v>1.78</v>
      </c>
      <c r="C94" s="4">
        <f t="shared" si="4"/>
        <v>3.3495866016535869E-2</v>
      </c>
      <c r="D94" s="4">
        <f t="shared" si="6"/>
        <v>2.1980428704566637</v>
      </c>
      <c r="E94" s="4">
        <f t="shared" si="7"/>
        <v>1.8346946713341112</v>
      </c>
      <c r="G94" s="4">
        <f t="shared" si="5"/>
        <v>1.0334958660165359</v>
      </c>
    </row>
    <row r="95" spans="1:7" x14ac:dyDescent="0.2">
      <c r="A95" s="4">
        <f>IF('True_Odds_Calculator_2-way'!A96="","",'True_Odds_Calculator_2-way'!A96)</f>
        <v>1.65</v>
      </c>
      <c r="B95" s="4">
        <f>IF('True_Odds_Calculator_2-way'!B96="","",'True_Odds_Calculator_2-way'!B96)</f>
        <v>2.35</v>
      </c>
      <c r="C95" s="4">
        <f t="shared" si="4"/>
        <v>3.1592520954223158E-2</v>
      </c>
      <c r="D95" s="4">
        <f t="shared" si="6"/>
        <v>1.6941561987984708</v>
      </c>
      <c r="E95" s="4">
        <f t="shared" si="7"/>
        <v>2.4405979543666407</v>
      </c>
      <c r="G95" s="4">
        <f t="shared" si="5"/>
        <v>1.0315925209542232</v>
      </c>
    </row>
    <row r="96" spans="1:7" x14ac:dyDescent="0.2">
      <c r="A96" s="4">
        <f>IF('True_Odds_Calculator_2-way'!A97="","",'True_Odds_Calculator_2-way'!A97)</f>
        <v>1.29</v>
      </c>
      <c r="B96" s="4">
        <f>IF('True_Odds_Calculator_2-way'!B97="","",'True_Odds_Calculator_2-way'!B97)</f>
        <v>3.65</v>
      </c>
      <c r="C96" s="4">
        <f t="shared" si="4"/>
        <v>4.9166401189338238E-2</v>
      </c>
      <c r="D96" s="4">
        <f t="shared" si="6"/>
        <v>1.3322487090613282</v>
      </c>
      <c r="E96" s="4">
        <f t="shared" si="7"/>
        <v>4.0097934852033195</v>
      </c>
      <c r="G96" s="4">
        <f t="shared" si="5"/>
        <v>1.0491664011893382</v>
      </c>
    </row>
    <row r="97" spans="1:7" x14ac:dyDescent="0.2">
      <c r="A97" s="4">
        <f>IF('True_Odds_Calculator_2-way'!A98="","",'True_Odds_Calculator_2-way'!A98)</f>
        <v>1.95</v>
      </c>
      <c r="B97" s="4">
        <f>IF('True_Odds_Calculator_2-way'!B98="","",'True_Odds_Calculator_2-way'!B98)</f>
        <v>1.93</v>
      </c>
      <c r="C97" s="4">
        <f t="shared" si="4"/>
        <v>3.0955227846419575E-2</v>
      </c>
      <c r="D97" s="4">
        <f t="shared" si="6"/>
        <v>2.0106851876586083</v>
      </c>
      <c r="E97" s="4">
        <f t="shared" si="7"/>
        <v>1.9894277785119598</v>
      </c>
      <c r="G97" s="4">
        <f t="shared" si="5"/>
        <v>1.0309552278464196</v>
      </c>
    </row>
    <row r="98" spans="1:7" x14ac:dyDescent="0.2">
      <c r="A98" s="4">
        <f>IF('True_Odds_Calculator_2-way'!A99="","",'True_Odds_Calculator_2-way'!A99)</f>
        <v>2.34</v>
      </c>
      <c r="B98" s="4">
        <f>IF('True_Odds_Calculator_2-way'!B99="","",'True_Odds_Calculator_2-way'!B99)</f>
        <v>1.65</v>
      </c>
      <c r="C98" s="4">
        <f t="shared" si="4"/>
        <v>3.3411033411033575E-2</v>
      </c>
      <c r="D98" s="4">
        <f t="shared" si="6"/>
        <v>2.4351939451277205</v>
      </c>
      <c r="E98" s="4">
        <f t="shared" si="7"/>
        <v>1.6967699406723797</v>
      </c>
      <c r="G98" s="4">
        <f t="shared" si="5"/>
        <v>1.0334110334110336</v>
      </c>
    </row>
    <row r="99" spans="1:7" x14ac:dyDescent="0.2">
      <c r="A99" s="4">
        <f>IF('True_Odds_Calculator_2-way'!A100="","",'True_Odds_Calculator_2-way'!A100)</f>
        <v>1.53</v>
      </c>
      <c r="B99" s="4">
        <f>IF('True_Odds_Calculator_2-way'!B100="","",'True_Odds_Calculator_2-way'!B100)</f>
        <v>2.6</v>
      </c>
      <c r="C99" s="4">
        <f t="shared" si="4"/>
        <v>3.8210155857214545E-2</v>
      </c>
      <c r="D99" s="4">
        <f t="shared" si="6"/>
        <v>1.5760697305863707</v>
      </c>
      <c r="E99" s="4">
        <f t="shared" si="7"/>
        <v>2.7359009628610726</v>
      </c>
      <c r="G99" s="4">
        <f t="shared" si="5"/>
        <v>1.0382101558572145</v>
      </c>
    </row>
    <row r="100" spans="1:7" x14ac:dyDescent="0.2">
      <c r="A100" s="4">
        <f>IF('True_Odds_Calculator_2-way'!A101="","",'True_Odds_Calculator_2-way'!A101)</f>
        <v>2.4</v>
      </c>
      <c r="B100" s="4">
        <f>IF('True_Odds_Calculator_2-way'!B101="","",'True_Odds_Calculator_2-way'!B101)</f>
        <v>1.62</v>
      </c>
      <c r="C100" s="4">
        <f t="shared" si="4"/>
        <v>3.3950617283950546E-2</v>
      </c>
      <c r="D100" s="4">
        <f t="shared" si="6"/>
        <v>2.5019305019305014</v>
      </c>
      <c r="E100" s="4">
        <f t="shared" si="7"/>
        <v>1.6658097686375322</v>
      </c>
      <c r="G100" s="4">
        <f t="shared" si="5"/>
        <v>1.0339506172839505</v>
      </c>
    </row>
    <row r="101" spans="1:7" x14ac:dyDescent="0.2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2.12</v>
      </c>
      <c r="C101" s="4">
        <f t="shared" si="4"/>
        <v>3.3495866016535869E-2</v>
      </c>
      <c r="D101" s="4">
        <f t="shared" si="6"/>
        <v>1.8346946713341112</v>
      </c>
      <c r="E101" s="4">
        <f t="shared" si="7"/>
        <v>2.1980428704566637</v>
      </c>
      <c r="G101" s="4">
        <f t="shared" si="5"/>
        <v>1.0334958660165359</v>
      </c>
    </row>
    <row r="102" spans="1:7" x14ac:dyDescent="0.2">
      <c r="A102" s="4">
        <f>IF('True_Odds_Calculator_2-way'!A103="","",'True_Odds_Calculator_2-way'!A103)</f>
        <v>2.0699999999999998</v>
      </c>
      <c r="B102" s="4">
        <f>IF('True_Odds_Calculator_2-way'!B103="","",'True_Odds_Calculator_2-way'!B103)</f>
        <v>1.81</v>
      </c>
      <c r="C102" s="4">
        <f t="shared" si="4"/>
        <v>3.5577975284917462E-2</v>
      </c>
      <c r="D102" s="4">
        <f t="shared" si="6"/>
        <v>2.1491381535549374</v>
      </c>
      <c r="E102" s="4">
        <f t="shared" si="7"/>
        <v>1.8702173858786533</v>
      </c>
      <c r="G102" s="4">
        <f t="shared" si="5"/>
        <v>1.0355779752849175</v>
      </c>
    </row>
    <row r="103" spans="1:7" x14ac:dyDescent="0.2">
      <c r="A103" s="4">
        <f>IF('True_Odds_Calculator_2-way'!A104="","",'True_Odds_Calculator_2-way'!A104)</f>
        <v>1.66</v>
      </c>
      <c r="B103" s="4">
        <f>IF('True_Odds_Calculator_2-way'!B104="","",'True_Odds_Calculator_2-way'!B104)</f>
        <v>2.2999999999999998</v>
      </c>
      <c r="C103" s="4">
        <f t="shared" si="4"/>
        <v>3.7192247249869137E-2</v>
      </c>
      <c r="D103" s="4">
        <f t="shared" si="6"/>
        <v>1.7128757290264693</v>
      </c>
      <c r="E103" s="4">
        <f t="shared" si="7"/>
        <v>2.402769037130271</v>
      </c>
      <c r="G103" s="4">
        <f t="shared" si="5"/>
        <v>1.0371922472498691</v>
      </c>
    </row>
    <row r="104" spans="1:7" x14ac:dyDescent="0.2">
      <c r="A104" s="4">
        <f>IF('True_Odds_Calculator_2-way'!A105="","",'True_Odds_Calculator_2-way'!A105)</f>
        <v>2.27</v>
      </c>
      <c r="B104" s="4">
        <f>IF('True_Odds_Calculator_2-way'!B105="","",'True_Odds_Calculator_2-way'!B105)</f>
        <v>1.68</v>
      </c>
      <c r="C104" s="4">
        <f t="shared" si="4"/>
        <v>3.5766729599328695E-2</v>
      </c>
      <c r="D104" s="4">
        <f t="shared" si="6"/>
        <v>2.3660503784588656</v>
      </c>
      <c r="E104" s="4">
        <f t="shared" si="7"/>
        <v>1.7320374239258789</v>
      </c>
      <c r="G104" s="4">
        <f t="shared" si="5"/>
        <v>1.0357667295993287</v>
      </c>
    </row>
    <row r="105" spans="1:7" x14ac:dyDescent="0.2">
      <c r="A105" s="4">
        <f>IF('True_Odds_Calculator_2-way'!A106="","",'True_Odds_Calculator_2-way'!A106)</f>
        <v>2.13</v>
      </c>
      <c r="B105" s="4">
        <f>IF('True_Odds_Calculator_2-way'!B106="","",'True_Odds_Calculator_2-way'!B106)</f>
        <v>1.78</v>
      </c>
      <c r="C105" s="4">
        <f t="shared" si="4"/>
        <v>3.128132088410629E-2</v>
      </c>
      <c r="D105" s="4">
        <f t="shared" si="6"/>
        <v>2.2034055907479515</v>
      </c>
      <c r="E105" s="4">
        <f t="shared" si="7"/>
        <v>1.8309750325976726</v>
      </c>
      <c r="G105" s="4">
        <f t="shared" si="5"/>
        <v>1.0312813208841063</v>
      </c>
    </row>
    <row r="106" spans="1:7" x14ac:dyDescent="0.2">
      <c r="A106" s="4">
        <f>IF('True_Odds_Calculator_2-way'!A107="","",'True_Odds_Calculator_2-way'!A107)</f>
        <v>2.36</v>
      </c>
      <c r="B106" s="4">
        <f>IF('True_Odds_Calculator_2-way'!B107="","",'True_Odds_Calculator_2-way'!B107)</f>
        <v>1.64</v>
      </c>
      <c r="C106" s="4">
        <f t="shared" si="4"/>
        <v>3.3484911120297722E-2</v>
      </c>
      <c r="D106" s="4">
        <f t="shared" si="6"/>
        <v>2.4570848146267141</v>
      </c>
      <c r="E106" s="4">
        <f t="shared" si="7"/>
        <v>1.6863018473335656</v>
      </c>
      <c r="G106" s="4">
        <f t="shared" si="5"/>
        <v>1.0334849111202977</v>
      </c>
    </row>
    <row r="107" spans="1:7" x14ac:dyDescent="0.2">
      <c r="A107" s="4">
        <f>IF('True_Odds_Calculator_2-way'!A108="","",'True_Odds_Calculator_2-way'!A108)</f>
        <v>2.23</v>
      </c>
      <c r="B107" s="4">
        <f>IF('True_Odds_Calculator_2-way'!B108="","",'True_Odds_Calculator_2-way'!B108)</f>
        <v>1.65</v>
      </c>
      <c r="C107" s="4">
        <f t="shared" si="4"/>
        <v>5.4491099334148752E-2</v>
      </c>
      <c r="D107" s="4">
        <f t="shared" si="6"/>
        <v>2.374253911921278</v>
      </c>
      <c r="E107" s="4">
        <f t="shared" si="7"/>
        <v>1.7276675666158001</v>
      </c>
      <c r="G107" s="4">
        <f t="shared" si="5"/>
        <v>1.0544910993341488</v>
      </c>
    </row>
    <row r="108" spans="1:7" x14ac:dyDescent="0.2">
      <c r="A108" s="4">
        <f>IF('True_Odds_Calculator_2-way'!A109="","",'True_Odds_Calculator_2-way'!A109)</f>
        <v>2.2599999999999998</v>
      </c>
      <c r="B108" s="4">
        <f>IF('True_Odds_Calculator_2-way'!B109="","",'True_Odds_Calculator_2-way'!B109)</f>
        <v>1.63</v>
      </c>
      <c r="C108" s="4">
        <f t="shared" si="4"/>
        <v>5.5974808621532146E-2</v>
      </c>
      <c r="D108" s="4">
        <f t="shared" si="6"/>
        <v>2.4126006942170406</v>
      </c>
      <c r="E108" s="4">
        <f t="shared" si="7"/>
        <v>1.7079141360285595</v>
      </c>
      <c r="G108" s="4">
        <f t="shared" si="5"/>
        <v>1.0559748086215321</v>
      </c>
    </row>
    <row r="109" spans="1:7" x14ac:dyDescent="0.2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1.73</v>
      </c>
      <c r="C109" s="4">
        <f t="shared" si="4"/>
        <v>5.6503581602456165E-2</v>
      </c>
      <c r="D109" s="4">
        <f t="shared" si="6"/>
        <v>2.2211505974137671</v>
      </c>
      <c r="E109" s="4">
        <f t="shared" si="7"/>
        <v>1.8188998163845365</v>
      </c>
      <c r="G109" s="4">
        <f t="shared" si="5"/>
        <v>1.0565035816024562</v>
      </c>
    </row>
    <row r="110" spans="1:7" x14ac:dyDescent="0.2">
      <c r="A110" s="4">
        <f>IF('True_Odds_Calculator_2-way'!A111="","",'True_Odds_Calculator_2-way'!A111)</f>
        <v>2.2599999999999998</v>
      </c>
      <c r="B110" s="4">
        <f>IF('True_Odds_Calculator_2-way'!B111="","",'True_Odds_Calculator_2-way'!B111)</f>
        <v>1.63</v>
      </c>
      <c r="C110" s="4">
        <f t="shared" si="4"/>
        <v>5.5974808621532146E-2</v>
      </c>
      <c r="D110" s="4">
        <f t="shared" si="6"/>
        <v>2.4126006942170406</v>
      </c>
      <c r="E110" s="4">
        <f t="shared" si="7"/>
        <v>1.7079141360285595</v>
      </c>
      <c r="G110" s="4">
        <f t="shared" si="5"/>
        <v>1.0559748086215321</v>
      </c>
    </row>
    <row r="111" spans="1:7" x14ac:dyDescent="0.2">
      <c r="A111" s="4">
        <f>IF('True_Odds_Calculator_2-way'!A112="","",'True_Odds_Calculator_2-way'!A112)</f>
        <v>1.85</v>
      </c>
      <c r="B111" s="4">
        <f>IF('True_Odds_Calculator_2-way'!B112="","",'True_Odds_Calculator_2-way'!B112)</f>
        <v>1.96</v>
      </c>
      <c r="C111" s="4">
        <f t="shared" si="4"/>
        <v>5.0744622173193532E-2</v>
      </c>
      <c r="D111" s="4">
        <f t="shared" si="6"/>
        <v>1.9411134903640255</v>
      </c>
      <c r="E111" s="4">
        <f t="shared" si="7"/>
        <v>2.0625711035267349</v>
      </c>
      <c r="G111" s="4">
        <f t="shared" si="5"/>
        <v>1.0507446221731935</v>
      </c>
    </row>
    <row r="112" spans="1:7" x14ac:dyDescent="0.2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1.93</v>
      </c>
      <c r="C112" s="4">
        <f t="shared" si="4"/>
        <v>4.7235244126436093E-2</v>
      </c>
      <c r="D112" s="4">
        <f t="shared" si="6"/>
        <v>1.9783062613553166</v>
      </c>
      <c r="E112" s="4">
        <f t="shared" si="7"/>
        <v>2.0221747928042801</v>
      </c>
      <c r="G112" s="4">
        <f t="shared" si="5"/>
        <v>1.0472352441264361</v>
      </c>
    </row>
    <row r="113" spans="1:7" x14ac:dyDescent="0.2">
      <c r="A113" s="4">
        <f>IF('True_Odds_Calculator_2-way'!A114="","",'True_Odds_Calculator_2-way'!A114)</f>
        <v>1.89</v>
      </c>
      <c r="B113" s="4">
        <f>IF('True_Odds_Calculator_2-way'!B114="","",'True_Odds_Calculator_2-way'!B114)</f>
        <v>1.93</v>
      </c>
      <c r="C113" s="4">
        <f t="shared" si="4"/>
        <v>4.7235244126436093E-2</v>
      </c>
      <c r="D113" s="4">
        <f t="shared" si="6"/>
        <v>1.9783062613553166</v>
      </c>
      <c r="E113" s="4">
        <f t="shared" si="7"/>
        <v>2.0221747928042801</v>
      </c>
      <c r="G113" s="4">
        <f t="shared" si="5"/>
        <v>1.0472352441264361</v>
      </c>
    </row>
    <row r="114" spans="1:7" x14ac:dyDescent="0.2">
      <c r="A114" s="4">
        <f>IF('True_Odds_Calculator_2-way'!A115="","",'True_Odds_Calculator_2-way'!A115)</f>
        <v>1.89</v>
      </c>
      <c r="B114" s="4">
        <f>IF('True_Odds_Calculator_2-way'!B115="","",'True_Odds_Calculator_2-way'!B115)</f>
        <v>1.93</v>
      </c>
      <c r="C114" s="4">
        <f t="shared" si="4"/>
        <v>4.7235244126436093E-2</v>
      </c>
      <c r="D114" s="4">
        <f t="shared" si="6"/>
        <v>1.9783062613553166</v>
      </c>
      <c r="E114" s="4">
        <f t="shared" si="7"/>
        <v>2.0221747928042801</v>
      </c>
      <c r="G114" s="4">
        <f t="shared" si="5"/>
        <v>1.0472352441264361</v>
      </c>
    </row>
    <row r="115" spans="1:7" x14ac:dyDescent="0.2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1.94</v>
      </c>
      <c r="C115" s="4">
        <f t="shared" si="4"/>
        <v>4.7378811142794408E-2</v>
      </c>
      <c r="D115" s="4">
        <f t="shared" si="6"/>
        <v>1.9676305567544234</v>
      </c>
      <c r="E115" s="4">
        <f t="shared" si="7"/>
        <v>2.033452274754683</v>
      </c>
      <c r="G115" s="4">
        <f t="shared" si="5"/>
        <v>1.0473788111427944</v>
      </c>
    </row>
    <row r="116" spans="1:7" x14ac:dyDescent="0.2">
      <c r="A116" s="4">
        <f>IF('True_Odds_Calculator_2-way'!A117="","",'True_Odds_Calculator_2-way'!A117)</f>
        <v>1.97</v>
      </c>
      <c r="B116" s="4">
        <f>IF('True_Odds_Calculator_2-way'!B117="","",'True_Odds_Calculator_2-way'!B117)</f>
        <v>1.85</v>
      </c>
      <c r="C116" s="4">
        <f t="shared" si="4"/>
        <v>4.8154753738510081E-2</v>
      </c>
      <c r="D116" s="4">
        <f t="shared" si="6"/>
        <v>2.0680947652149242</v>
      </c>
      <c r="E116" s="4">
        <f t="shared" si="7"/>
        <v>1.9362465134812061</v>
      </c>
      <c r="G116" s="4">
        <f t="shared" si="5"/>
        <v>1.0481547537385101</v>
      </c>
    </row>
    <row r="117" spans="1:7" x14ac:dyDescent="0.2">
      <c r="A117" s="4">
        <f>IF('True_Odds_Calculator_2-way'!A118="","",'True_Odds_Calculator_2-way'!A118)</f>
        <v>1.89</v>
      </c>
      <c r="B117" s="4">
        <f>IF('True_Odds_Calculator_2-way'!B118="","",'True_Odds_Calculator_2-way'!B118)</f>
        <v>1.92</v>
      </c>
      <c r="C117" s="4">
        <f t="shared" si="4"/>
        <v>4.9933862433862553E-2</v>
      </c>
      <c r="D117" s="4">
        <f t="shared" si="6"/>
        <v>1.9836011807149887</v>
      </c>
      <c r="E117" s="4">
        <f t="shared" si="7"/>
        <v>2.0166722240746919</v>
      </c>
      <c r="G117" s="4">
        <f t="shared" si="5"/>
        <v>1.0499338624338626</v>
      </c>
    </row>
    <row r="118" spans="1:7" x14ac:dyDescent="0.2">
      <c r="A118" s="4">
        <f>IF('True_Odds_Calculator_2-way'!A119="","",'True_Odds_Calculator_2-way'!A119)</f>
        <v>2</v>
      </c>
      <c r="B118" s="4">
        <f>IF('True_Odds_Calculator_2-way'!B119="","",'True_Odds_Calculator_2-way'!B119)</f>
        <v>1.83</v>
      </c>
      <c r="C118" s="4">
        <f t="shared" si="4"/>
        <v>4.644808743169393E-2</v>
      </c>
      <c r="D118" s="4">
        <f t="shared" si="6"/>
        <v>2.0974212034383952</v>
      </c>
      <c r="E118" s="4">
        <f t="shared" si="7"/>
        <v>1.9112271540469974</v>
      </c>
      <c r="G118" s="4">
        <f t="shared" si="5"/>
        <v>1.0464480874316939</v>
      </c>
    </row>
    <row r="119" spans="1:7" x14ac:dyDescent="0.2">
      <c r="A119" s="4">
        <f>IF('True_Odds_Calculator_2-way'!A120="","",'True_Odds_Calculator_2-way'!A120)</f>
        <v>1.91</v>
      </c>
      <c r="B119" s="4">
        <f>IF('True_Odds_Calculator_2-way'!B120="","",'True_Odds_Calculator_2-way'!B120)</f>
        <v>1.91</v>
      </c>
      <c r="C119" s="4">
        <f t="shared" si="4"/>
        <v>4.7120418848167533E-2</v>
      </c>
      <c r="D119" s="4">
        <f t="shared" si="6"/>
        <v>2</v>
      </c>
      <c r="E119" s="4">
        <f t="shared" si="7"/>
        <v>2</v>
      </c>
      <c r="G119" s="4">
        <f t="shared" si="5"/>
        <v>1.0471204188481675</v>
      </c>
    </row>
    <row r="120" spans="1:7" x14ac:dyDescent="0.2">
      <c r="A120" s="4">
        <f>IF('True_Odds_Calculator_2-way'!A121="","",'True_Odds_Calculator_2-way'!A121)</f>
        <v>1.95</v>
      </c>
      <c r="B120" s="4">
        <f>IF('True_Odds_Calculator_2-way'!B121="","",'True_Odds_Calculator_2-way'!B121)</f>
        <v>1.87</v>
      </c>
      <c r="C120" s="4">
        <f t="shared" si="4"/>
        <v>4.7579871109282745E-2</v>
      </c>
      <c r="D120" s="4">
        <f t="shared" si="6"/>
        <v>2.0448619094350202</v>
      </c>
      <c r="E120" s="4">
        <f t="shared" si="7"/>
        <v>1.9570642694217093</v>
      </c>
      <c r="G120" s="4">
        <f t="shared" si="5"/>
        <v>1.0475798711092827</v>
      </c>
    </row>
    <row r="121" spans="1:7" x14ac:dyDescent="0.2">
      <c r="A121" s="4">
        <f>IF('True_Odds_Calculator_2-way'!A122="","",'True_Odds_Calculator_2-way'!A122)</f>
        <v>2.2400000000000002</v>
      </c>
      <c r="B121" s="4">
        <f>IF('True_Odds_Calculator_2-way'!B122="","",'True_Odds_Calculator_2-way'!B122)</f>
        <v>1.72</v>
      </c>
      <c r="C121" s="4">
        <f t="shared" si="4"/>
        <v>2.7823920265780622E-2</v>
      </c>
      <c r="D121" s="4">
        <f t="shared" si="6"/>
        <v>2.3120499279884781</v>
      </c>
      <c r="E121" s="4">
        <f t="shared" si="7"/>
        <v>1.762166117819246</v>
      </c>
      <c r="G121" s="4">
        <f t="shared" si="5"/>
        <v>1.0278239202657806</v>
      </c>
    </row>
    <row r="122" spans="1:7" x14ac:dyDescent="0.2">
      <c r="A122" s="4">
        <f>IF('True_Odds_Calculator_2-way'!A123="","",'True_Odds_Calculator_2-way'!A123)</f>
        <v>2.35</v>
      </c>
      <c r="B122" s="4">
        <f>IF('True_Odds_Calculator_2-way'!B123="","",'True_Odds_Calculator_2-way'!B123)</f>
        <v>1.66</v>
      </c>
      <c r="C122" s="4">
        <f t="shared" si="4"/>
        <v>2.7941553447834E-2</v>
      </c>
      <c r="D122" s="4">
        <f t="shared" si="6"/>
        <v>2.4297726564933044</v>
      </c>
      <c r="E122" s="4">
        <f t="shared" si="7"/>
        <v>1.6994118928338053</v>
      </c>
      <c r="G122" s="4">
        <f t="shared" si="5"/>
        <v>1.027941553447834</v>
      </c>
    </row>
    <row r="123" spans="1:7" x14ac:dyDescent="0.2">
      <c r="A123" s="4">
        <f>IF('True_Odds_Calculator_2-way'!A124="","",'True_Odds_Calculator_2-way'!A124)</f>
        <v>2</v>
      </c>
      <c r="B123" s="4">
        <f>IF('True_Odds_Calculator_2-way'!B124="","",'True_Odds_Calculator_2-way'!B124)</f>
        <v>1.91</v>
      </c>
      <c r="C123" s="4">
        <f t="shared" si="4"/>
        <v>2.3560209424083656E-2</v>
      </c>
      <c r="D123" s="4">
        <f t="shared" si="6"/>
        <v>2.0482573726541551</v>
      </c>
      <c r="E123" s="4">
        <f t="shared" si="7"/>
        <v>1.9539641943734012</v>
      </c>
      <c r="G123" s="4">
        <f t="shared" si="5"/>
        <v>1.0235602094240837</v>
      </c>
    </row>
    <row r="124" spans="1:7" x14ac:dyDescent="0.2">
      <c r="A124" s="4">
        <f>IF('True_Odds_Calculator_2-way'!A125="","",'True_Odds_Calculator_2-way'!A125)</f>
        <v>2.09</v>
      </c>
      <c r="B124" s="4">
        <f>IF('True_Odds_Calculator_2-way'!B125="","",'True_Odds_Calculator_2-way'!B125)</f>
        <v>1.83</v>
      </c>
      <c r="C124" s="4">
        <f t="shared" si="4"/>
        <v>2.4916986953225084E-2</v>
      </c>
      <c r="D124" s="4">
        <f t="shared" si="6"/>
        <v>2.1458748281762841</v>
      </c>
      <c r="E124" s="4">
        <f t="shared" si="7"/>
        <v>1.8726956692045928</v>
      </c>
      <c r="G124" s="4">
        <f t="shared" si="5"/>
        <v>1.0249169869532251</v>
      </c>
    </row>
    <row r="125" spans="1:7" x14ac:dyDescent="0.2">
      <c r="A125" s="4">
        <f>IF('True_Odds_Calculator_2-way'!A126="","",'True_Odds_Calculator_2-way'!A126)</f>
        <v>2.27</v>
      </c>
      <c r="B125" s="4">
        <f>IF('True_Odds_Calculator_2-way'!B126="","",'True_Odds_Calculator_2-way'!B126)</f>
        <v>1.66</v>
      </c>
      <c r="C125" s="4">
        <f t="shared" si="4"/>
        <v>4.2938272915450382E-2</v>
      </c>
      <c r="D125" s="4">
        <f t="shared" si="6"/>
        <v>2.3862959913874993</v>
      </c>
      <c r="E125" s="4">
        <f t="shared" si="7"/>
        <v>1.7213466721483714</v>
      </c>
      <c r="G125" s="4">
        <f t="shared" si="5"/>
        <v>1.0429382729154504</v>
      </c>
    </row>
    <row r="126" spans="1:7" x14ac:dyDescent="0.2">
      <c r="A126" s="4">
        <f>IF('True_Odds_Calculator_2-way'!A127="","",'True_Odds_Calculator_2-way'!A127)</f>
        <v>2.4500000000000002</v>
      </c>
      <c r="B126" s="4">
        <f>IF('True_Odds_Calculator_2-way'!B127="","",'True_Odds_Calculator_2-way'!B127)</f>
        <v>1.57</v>
      </c>
      <c r="C126" s="4">
        <f t="shared" si="4"/>
        <v>4.5105940465357985E-2</v>
      </c>
      <c r="D126" s="4">
        <f t="shared" si="6"/>
        <v>2.5932917579639305</v>
      </c>
      <c r="E126" s="4">
        <f t="shared" si="7"/>
        <v>1.6276314397545752</v>
      </c>
      <c r="G126" s="4">
        <f t="shared" si="5"/>
        <v>1.045105940465358</v>
      </c>
    </row>
    <row r="127" spans="1:7" x14ac:dyDescent="0.2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1.73</v>
      </c>
      <c r="C127" s="4">
        <f t="shared" si="4"/>
        <v>4.3150961150692391E-2</v>
      </c>
      <c r="D127" s="4">
        <f t="shared" si="6"/>
        <v>2.2545840278830127</v>
      </c>
      <c r="E127" s="4">
        <f t="shared" si="7"/>
        <v>1.7970769416596208</v>
      </c>
      <c r="G127" s="4">
        <f t="shared" si="5"/>
        <v>1.0431509611506924</v>
      </c>
    </row>
    <row r="128" spans="1:7" x14ac:dyDescent="0.2">
      <c r="A128" s="4">
        <f>IF('True_Odds_Calculator_2-way'!A129="","",'True_Odds_Calculator_2-way'!A129)</f>
        <v>2.1</v>
      </c>
      <c r="B128" s="4">
        <f>IF('True_Odds_Calculator_2-way'!B129="","",'True_Odds_Calculator_2-way'!B129)</f>
        <v>1.76</v>
      </c>
      <c r="C128" s="4">
        <f t="shared" si="4"/>
        <v>4.4372294372294396E-2</v>
      </c>
      <c r="D128" s="4">
        <f t="shared" si="6"/>
        <v>2.2026221692491061</v>
      </c>
      <c r="E128" s="4">
        <f t="shared" si="7"/>
        <v>1.8315163528245788</v>
      </c>
      <c r="G128" s="4">
        <f t="shared" si="5"/>
        <v>1.0443722943722944</v>
      </c>
    </row>
    <row r="129" spans="1:7" x14ac:dyDescent="0.2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2.08</v>
      </c>
      <c r="C129" s="4">
        <f t="shared" si="4"/>
        <v>3.3255418614534626E-2</v>
      </c>
      <c r="D129" s="4">
        <f t="shared" si="6"/>
        <v>1.8661643699811639</v>
      </c>
      <c r="E129" s="4">
        <f t="shared" si="7"/>
        <v>2.1545152798443401</v>
      </c>
      <c r="G129" s="4">
        <f t="shared" si="5"/>
        <v>1.0332554186145346</v>
      </c>
    </row>
    <row r="130" spans="1:7" x14ac:dyDescent="0.2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2.0699999999999998</v>
      </c>
      <c r="C130" s="4">
        <f t="shared" ref="C130:C193" si="8">IF(A130="","",((1/A130)+(1/B130))-1)</f>
        <v>3.5577975284917462E-2</v>
      </c>
      <c r="D130" s="4">
        <f t="shared" si="6"/>
        <v>1.8702173858786533</v>
      </c>
      <c r="E130" s="4">
        <f t="shared" si="7"/>
        <v>2.1491381535549374</v>
      </c>
      <c r="G130" s="4">
        <f t="shared" ref="G130:G193" si="9">IF(A130="","",C130+1)</f>
        <v>1.0355779752849175</v>
      </c>
    </row>
    <row r="131" spans="1:7" x14ac:dyDescent="0.2">
      <c r="A131" s="4">
        <f>IF('True_Odds_Calculator_2-way'!A132="","",'True_Odds_Calculator_2-way'!A132)</f>
        <v>1.89</v>
      </c>
      <c r="B131" s="4">
        <f>IF('True_Odds_Calculator_2-way'!B132="","",'True_Odds_Calculator_2-way'!B132)</f>
        <v>2</v>
      </c>
      <c r="C131" s="4">
        <f t="shared" si="8"/>
        <v>2.9100529100529293E-2</v>
      </c>
      <c r="D131" s="4">
        <f t="shared" ref="D131:D194" si="10">IF(A131="","",(2*A131)/(2-($C131*A131)))</f>
        <v>1.9434447300771212</v>
      </c>
      <c r="E131" s="4">
        <f t="shared" ref="E131:E194" si="11">IF(B131="","",(2*B131)/(2-($C131*B131)))</f>
        <v>2.0599455040871937</v>
      </c>
      <c r="G131" s="4">
        <f t="shared" si="9"/>
        <v>1.0291005291005293</v>
      </c>
    </row>
    <row r="132" spans="1:7" x14ac:dyDescent="0.2">
      <c r="A132" s="4">
        <f>IF('True_Odds_Calculator_2-way'!A133="","",'True_Odds_Calculator_2-way'!A133)</f>
        <v>1.7</v>
      </c>
      <c r="B132" s="4">
        <f>IF('True_Odds_Calculator_2-way'!B133="","",'True_Odds_Calculator_2-way'!B133)</f>
        <v>2.2400000000000002</v>
      </c>
      <c r="C132" s="4">
        <f t="shared" si="8"/>
        <v>3.4663865546218364E-2</v>
      </c>
      <c r="D132" s="4">
        <f t="shared" si="10"/>
        <v>1.7516099356025756</v>
      </c>
      <c r="E132" s="4">
        <f t="shared" si="11"/>
        <v>2.3304773561811505</v>
      </c>
      <c r="G132" s="4">
        <f t="shared" si="9"/>
        <v>1.0346638655462184</v>
      </c>
    </row>
    <row r="133" spans="1:7" x14ac:dyDescent="0.2">
      <c r="A133" s="4">
        <f>IF('True_Odds_Calculator_2-way'!A134="","",'True_Odds_Calculator_2-way'!A134)</f>
        <v>1.86</v>
      </c>
      <c r="B133" s="4">
        <f>IF('True_Odds_Calculator_2-way'!B134="","",'True_Odds_Calculator_2-way'!B134)</f>
        <v>2.0299999999999998</v>
      </c>
      <c r="C133" s="4">
        <f t="shared" si="8"/>
        <v>3.0245246040574214E-2</v>
      </c>
      <c r="D133" s="4">
        <f t="shared" si="10"/>
        <v>1.9138324294186226</v>
      </c>
      <c r="E133" s="4">
        <f t="shared" si="11"/>
        <v>2.0942925287037548</v>
      </c>
      <c r="G133" s="4">
        <f t="shared" si="9"/>
        <v>1.0302452460405742</v>
      </c>
    </row>
    <row r="134" spans="1:7" x14ac:dyDescent="0.2">
      <c r="A134" s="4">
        <f>IF('True_Odds_Calculator_2-way'!A135="","",'True_Odds_Calculator_2-way'!A135)</f>
        <v>1.65</v>
      </c>
      <c r="B134" s="4">
        <f>IF('True_Odds_Calculator_2-way'!B135="","",'True_Odds_Calculator_2-way'!B135)</f>
        <v>2.2799999999999998</v>
      </c>
      <c r="C134" s="4">
        <f t="shared" si="8"/>
        <v>4.4657097288676173E-2</v>
      </c>
      <c r="D134" s="4">
        <f t="shared" si="10"/>
        <v>1.7131147540983604</v>
      </c>
      <c r="E134" s="4">
        <f t="shared" si="11"/>
        <v>2.402298850574712</v>
      </c>
      <c r="G134" s="4">
        <f t="shared" si="9"/>
        <v>1.0446570972886762</v>
      </c>
    </row>
    <row r="135" spans="1:7" x14ac:dyDescent="0.2">
      <c r="A135" s="4">
        <f>IF('True_Odds_Calculator_2-way'!A136="","",'True_Odds_Calculator_2-way'!A136)</f>
        <v>1.46</v>
      </c>
      <c r="B135" s="4">
        <f>IF('True_Odds_Calculator_2-way'!B136="","",'True_Odds_Calculator_2-way'!B136)</f>
        <v>2.72</v>
      </c>
      <c r="C135" s="4">
        <f t="shared" si="8"/>
        <v>5.2578565672844357E-2</v>
      </c>
      <c r="D135" s="4">
        <f t="shared" si="10"/>
        <v>1.5182749655910688</v>
      </c>
      <c r="E135" s="4">
        <f t="shared" si="11"/>
        <v>2.9294777220418999</v>
      </c>
      <c r="G135" s="4">
        <f t="shared" si="9"/>
        <v>1.0525785656728444</v>
      </c>
    </row>
    <row r="136" spans="1:7" x14ac:dyDescent="0.2">
      <c r="A136" s="4">
        <f>IF('True_Odds_Calculator_2-way'!A137="","",'True_Odds_Calculator_2-way'!A137)</f>
        <v>1.46</v>
      </c>
      <c r="B136" s="4">
        <f>IF('True_Odds_Calculator_2-way'!B137="","",'True_Odds_Calculator_2-way'!B137)</f>
        <v>2.7</v>
      </c>
      <c r="C136" s="4">
        <f t="shared" si="8"/>
        <v>5.530187721968538E-2</v>
      </c>
      <c r="D136" s="4">
        <f t="shared" si="10"/>
        <v>1.5214203010420686</v>
      </c>
      <c r="E136" s="4">
        <f t="shared" si="11"/>
        <v>2.9178386380458918</v>
      </c>
      <c r="G136" s="4">
        <f t="shared" si="9"/>
        <v>1.0553018772196854</v>
      </c>
    </row>
    <row r="137" spans="1:7" x14ac:dyDescent="0.2">
      <c r="A137" s="4">
        <f>IF('True_Odds_Calculator_2-way'!A138="","",'True_Odds_Calculator_2-way'!A138)</f>
        <v>1.62</v>
      </c>
      <c r="B137" s="4">
        <f>IF('True_Odds_Calculator_2-way'!B138="","",'True_Odds_Calculator_2-way'!B138)</f>
        <v>2.33</v>
      </c>
      <c r="C137" s="4">
        <f t="shared" si="8"/>
        <v>4.6468499973506994E-2</v>
      </c>
      <c r="D137" s="4">
        <f t="shared" si="10"/>
        <v>1.6833608348570663</v>
      </c>
      <c r="E137" s="4">
        <f t="shared" si="11"/>
        <v>2.4633557397376489</v>
      </c>
      <c r="G137" s="4">
        <f t="shared" si="9"/>
        <v>1.046468499973507</v>
      </c>
    </row>
    <row r="138" spans="1:7" x14ac:dyDescent="0.2">
      <c r="A138" s="4">
        <f>IF('True_Odds_Calculator_2-way'!A139="","",'True_Odds_Calculator_2-way'!A139)</f>
        <v>1.58</v>
      </c>
      <c r="B138" s="4">
        <f>IF('True_Odds_Calculator_2-way'!B139="","",'True_Odds_Calculator_2-way'!B139)</f>
        <v>2.41</v>
      </c>
      <c r="C138" s="4">
        <f t="shared" si="8"/>
        <v>4.7849151741162776E-2</v>
      </c>
      <c r="D138" s="4">
        <f t="shared" si="10"/>
        <v>1.6420716719134072</v>
      </c>
      <c r="E138" s="4">
        <f t="shared" si="11"/>
        <v>2.5574585264289071</v>
      </c>
      <c r="G138" s="4">
        <f t="shared" si="9"/>
        <v>1.0478491517411628</v>
      </c>
    </row>
    <row r="139" spans="1:7" x14ac:dyDescent="0.2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1.95</v>
      </c>
      <c r="C139" s="4">
        <f t="shared" si="8"/>
        <v>4.4735406437534042E-2</v>
      </c>
      <c r="D139" s="4">
        <f t="shared" si="10"/>
        <v>1.9625267665952888</v>
      </c>
      <c r="E139" s="4">
        <f t="shared" si="11"/>
        <v>2.0389321468298109</v>
      </c>
      <c r="G139" s="4">
        <f t="shared" si="9"/>
        <v>1.044735406437534</v>
      </c>
    </row>
    <row r="140" spans="1:7" x14ac:dyDescent="0.2">
      <c r="A140" s="4">
        <f>IF('True_Odds_Calculator_2-way'!A141="","",'True_Odds_Calculator_2-way'!A141)</f>
        <v>1.46</v>
      </c>
      <c r="B140" s="4">
        <f>IF('True_Odds_Calculator_2-way'!B141="","",'True_Odds_Calculator_2-way'!B141)</f>
        <v>2.68</v>
      </c>
      <c r="C140" s="4">
        <f t="shared" si="8"/>
        <v>5.8065835207524064E-2</v>
      </c>
      <c r="D140" s="4">
        <f t="shared" si="10"/>
        <v>1.5246259351620948</v>
      </c>
      <c r="E140" s="4">
        <f t="shared" si="11"/>
        <v>2.906120023767083</v>
      </c>
      <c r="G140" s="4">
        <f t="shared" si="9"/>
        <v>1.0580658352075241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2.33</v>
      </c>
      <c r="C141" s="4">
        <f t="shared" si="8"/>
        <v>2.7986944565804084E-2</v>
      </c>
      <c r="D141" s="4">
        <f t="shared" si="10"/>
        <v>1.7099602293950913</v>
      </c>
      <c r="E141" s="4">
        <f t="shared" si="11"/>
        <v>2.4085296029216061</v>
      </c>
      <c r="G141" s="4">
        <f t="shared" si="9"/>
        <v>1.0279869445658041</v>
      </c>
    </row>
    <row r="142" spans="1:7" x14ac:dyDescent="0.2">
      <c r="A142" s="4">
        <f>IF('True_Odds_Calculator_2-way'!A143="","",'True_Odds_Calculator_2-way'!A143)</f>
        <v>1.86</v>
      </c>
      <c r="B142" s="4">
        <f>IF('True_Odds_Calculator_2-way'!B143="","",'True_Odds_Calculator_2-way'!B143)</f>
        <v>2.0499999999999998</v>
      </c>
      <c r="C142" s="4">
        <f t="shared" si="8"/>
        <v>2.5439286650930981E-2</v>
      </c>
      <c r="D142" s="4">
        <f t="shared" si="10"/>
        <v>1.905071196602548</v>
      </c>
      <c r="E142" s="4">
        <f t="shared" si="11"/>
        <v>2.1048854540436102</v>
      </c>
      <c r="G142" s="4">
        <f t="shared" si="9"/>
        <v>1.025439286650931</v>
      </c>
    </row>
    <row r="143" spans="1:7" x14ac:dyDescent="0.2">
      <c r="A143" s="4">
        <f>IF('True_Odds_Calculator_2-way'!A144="","",'True_Odds_Calculator_2-way'!A144)</f>
        <v>1.5</v>
      </c>
      <c r="B143" s="4">
        <f>IF('True_Odds_Calculator_2-way'!B144="","",'True_Odds_Calculator_2-way'!B144)</f>
        <v>2.74</v>
      </c>
      <c r="C143" s="4">
        <f t="shared" si="8"/>
        <v>3.1630170316301776E-2</v>
      </c>
      <c r="D143" s="4">
        <f t="shared" si="10"/>
        <v>1.5364485981308411</v>
      </c>
      <c r="E143" s="4">
        <f t="shared" si="11"/>
        <v>2.8641114982578402</v>
      </c>
      <c r="G143" s="4">
        <f t="shared" si="9"/>
        <v>1.0316301703163018</v>
      </c>
    </row>
    <row r="144" spans="1:7" x14ac:dyDescent="0.2">
      <c r="A144" s="4">
        <f>IF('True_Odds_Calculator_2-way'!A145="","",'True_Odds_Calculator_2-way'!A145)</f>
        <v>1.58</v>
      </c>
      <c r="B144" s="4">
        <f>IF('True_Odds_Calculator_2-way'!B145="","",'True_Odds_Calculator_2-way'!B145)</f>
        <v>2.48</v>
      </c>
      <c r="C144" s="4">
        <f t="shared" si="8"/>
        <v>3.61371988566761E-2</v>
      </c>
      <c r="D144" s="4">
        <f t="shared" si="10"/>
        <v>1.6264320106259338</v>
      </c>
      <c r="E144" s="4">
        <f t="shared" si="11"/>
        <v>2.5963424330771265</v>
      </c>
      <c r="G144" s="4">
        <f t="shared" si="9"/>
        <v>1.0361371988566761</v>
      </c>
    </row>
    <row r="145" spans="1:7" x14ac:dyDescent="0.2">
      <c r="A145" s="4">
        <f>IF('True_Odds_Calculator_2-way'!A146="","",'True_Odds_Calculator_2-way'!A146)</f>
        <v>1.67</v>
      </c>
      <c r="B145" s="4">
        <f>IF('True_Odds_Calculator_2-way'!B146="","",'True_Odds_Calculator_2-way'!B146)</f>
        <v>2.2999999999999998</v>
      </c>
      <c r="C145" s="4">
        <f t="shared" si="8"/>
        <v>3.3585003905233002E-2</v>
      </c>
      <c r="D145" s="4">
        <f t="shared" si="10"/>
        <v>1.7181838514873629</v>
      </c>
      <c r="E145" s="4">
        <f t="shared" si="11"/>
        <v>2.3924011211460603</v>
      </c>
      <c r="G145" s="4">
        <f t="shared" si="9"/>
        <v>1.033585003905233</v>
      </c>
    </row>
    <row r="146" spans="1:7" x14ac:dyDescent="0.2">
      <c r="A146" s="4">
        <f>IF('True_Odds_Calculator_2-way'!A147="","",'True_Odds_Calculator_2-way'!A147)</f>
        <v>2.23</v>
      </c>
      <c r="B146" s="4">
        <f>IF('True_Odds_Calculator_2-way'!B147="","",'True_Odds_Calculator_2-way'!B147)</f>
        <v>1.71</v>
      </c>
      <c r="C146" s="4">
        <f t="shared" si="8"/>
        <v>3.3225814910969431E-2</v>
      </c>
      <c r="D146" s="4">
        <f t="shared" si="10"/>
        <v>2.315792669966295</v>
      </c>
      <c r="E146" s="4">
        <f t="shared" si="11"/>
        <v>1.7599981538319522</v>
      </c>
      <c r="G146" s="4">
        <f t="shared" si="9"/>
        <v>1.0332258149109694</v>
      </c>
    </row>
    <row r="147" spans="1:7" x14ac:dyDescent="0.2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1.79</v>
      </c>
      <c r="C147" s="4">
        <f t="shared" si="8"/>
        <v>3.0357331084642114E-2</v>
      </c>
      <c r="D147" s="4">
        <f t="shared" si="10"/>
        <v>2.1904871854075272</v>
      </c>
      <c r="E147" s="4">
        <f t="shared" si="11"/>
        <v>1.8399922420480992</v>
      </c>
      <c r="G147" s="4">
        <f t="shared" si="9"/>
        <v>1.0303573310846421</v>
      </c>
    </row>
    <row r="148" spans="1:7" x14ac:dyDescent="0.2">
      <c r="A148" s="4">
        <f>IF('True_Odds_Calculator_2-way'!A149="","",'True_Odds_Calculator_2-way'!A149)</f>
        <v>1.99</v>
      </c>
      <c r="B148" s="4">
        <f>IF('True_Odds_Calculator_2-way'!B149="","",'True_Odds_Calculator_2-way'!B149)</f>
        <v>1.92</v>
      </c>
      <c r="C148" s="4">
        <f t="shared" si="8"/>
        <v>2.3345896147403788E-2</v>
      </c>
      <c r="D148" s="4">
        <f t="shared" si="10"/>
        <v>2.0373253705876082</v>
      </c>
      <c r="E148" s="4">
        <f t="shared" si="11"/>
        <v>1.9640176827387685</v>
      </c>
      <c r="G148" s="4">
        <f t="shared" si="9"/>
        <v>1.0233458961474038</v>
      </c>
    </row>
    <row r="149" spans="1:7" x14ac:dyDescent="0.2">
      <c r="A149" s="4">
        <f>IF('True_Odds_Calculator_2-way'!A150="","",'True_Odds_Calculator_2-way'!A150)</f>
        <v>2.39</v>
      </c>
      <c r="B149" s="4">
        <f>IF('True_Odds_Calculator_2-way'!B150="","",'True_Odds_Calculator_2-way'!B150)</f>
        <v>1.64</v>
      </c>
      <c r="C149" s="4">
        <f t="shared" si="8"/>
        <v>2.8166139401979873E-2</v>
      </c>
      <c r="D149" s="4">
        <f t="shared" si="10"/>
        <v>2.4732458354366487</v>
      </c>
      <c r="E149" s="4">
        <f t="shared" si="11"/>
        <v>1.6787733424704472</v>
      </c>
      <c r="G149" s="4">
        <f t="shared" si="9"/>
        <v>1.0281661394019799</v>
      </c>
    </row>
    <row r="150" spans="1:7" x14ac:dyDescent="0.2">
      <c r="A150" s="4">
        <f>IF('True_Odds_Calculator_2-way'!A151="","",'True_Odds_Calculator_2-way'!A151)</f>
        <v>1.74</v>
      </c>
      <c r="B150" s="4">
        <f>IF('True_Odds_Calculator_2-way'!B151="","",'True_Odds_Calculator_2-way'!B151)</f>
        <v>2.2000000000000002</v>
      </c>
      <c r="C150" s="4">
        <f t="shared" si="8"/>
        <v>2.925809822361547E-2</v>
      </c>
      <c r="D150" s="4">
        <f t="shared" si="10"/>
        <v>1.78544776119403</v>
      </c>
      <c r="E150" s="4">
        <f t="shared" si="11"/>
        <v>2.2731591448931119</v>
      </c>
      <c r="G150" s="4">
        <f t="shared" si="9"/>
        <v>1.0292580982236155</v>
      </c>
    </row>
    <row r="151" spans="1:7" x14ac:dyDescent="0.2">
      <c r="A151" s="4">
        <f>IF('True_Odds_Calculator_2-way'!A152="","",'True_Odds_Calculator_2-way'!A152)</f>
        <v>1.72</v>
      </c>
      <c r="B151" s="4">
        <f>IF('True_Odds_Calculator_2-way'!B152="","",'True_Odds_Calculator_2-way'!B152)</f>
        <v>2.21</v>
      </c>
      <c r="C151" s="4">
        <f t="shared" si="8"/>
        <v>3.3884036620014824E-2</v>
      </c>
      <c r="D151" s="4">
        <f t="shared" si="10"/>
        <v>1.7716256524981358</v>
      </c>
      <c r="E151" s="4">
        <f t="shared" si="11"/>
        <v>2.2959652089876781</v>
      </c>
      <c r="G151" s="4">
        <f t="shared" si="9"/>
        <v>1.0338840366200148</v>
      </c>
    </row>
    <row r="152" spans="1:7" x14ac:dyDescent="0.2">
      <c r="A152" s="4">
        <f>IF('True_Odds_Calculator_2-way'!A153="","",'True_Odds_Calculator_2-way'!A153)</f>
        <v>2.21</v>
      </c>
      <c r="B152" s="4">
        <f>IF('True_Odds_Calculator_2-way'!B153="","",'True_Odds_Calculator_2-way'!B153)</f>
        <v>1.74</v>
      </c>
      <c r="C152" s="4">
        <f t="shared" si="8"/>
        <v>2.720133146096626E-2</v>
      </c>
      <c r="D152" s="4">
        <f t="shared" si="10"/>
        <v>2.2784855128281092</v>
      </c>
      <c r="E152" s="4">
        <f t="shared" si="11"/>
        <v>1.7821754646150993</v>
      </c>
      <c r="G152" s="4">
        <f t="shared" si="9"/>
        <v>1.0272013314609663</v>
      </c>
    </row>
    <row r="153" spans="1:7" x14ac:dyDescent="0.2">
      <c r="A153" s="4">
        <f>IF('True_Odds_Calculator_2-way'!A154="","",'True_Odds_Calculator_2-way'!A154)</f>
        <v>2.4500000000000002</v>
      </c>
      <c r="B153" s="4">
        <f>IF('True_Odds_Calculator_2-way'!B154="","",'True_Odds_Calculator_2-way'!B154)</f>
        <v>1.61</v>
      </c>
      <c r="C153" s="4">
        <f t="shared" si="8"/>
        <v>2.9281277728482547E-2</v>
      </c>
      <c r="D153" s="4">
        <f t="shared" si="10"/>
        <v>2.5411499436302138</v>
      </c>
      <c r="E153" s="4">
        <f t="shared" si="11"/>
        <v>1.6488661302121432</v>
      </c>
      <c r="G153" s="4">
        <f t="shared" si="9"/>
        <v>1.0292812777284825</v>
      </c>
    </row>
    <row r="154" spans="1:7" x14ac:dyDescent="0.2">
      <c r="A154" s="4">
        <f>IF('True_Odds_Calculator_2-way'!A155="","",'True_Odds_Calculator_2-way'!A155)</f>
        <v>2.21</v>
      </c>
      <c r="B154" s="4">
        <f>IF('True_Odds_Calculator_2-way'!B155="","",'True_Odds_Calculator_2-way'!B155)</f>
        <v>1.73</v>
      </c>
      <c r="C154" s="4">
        <f t="shared" si="8"/>
        <v>3.0523369863730387E-2</v>
      </c>
      <c r="D154" s="4">
        <f t="shared" si="10"/>
        <v>2.2871414470732514</v>
      </c>
      <c r="E154" s="4">
        <f t="shared" si="11"/>
        <v>1.7769153905142565</v>
      </c>
      <c r="G154" s="4">
        <f t="shared" si="9"/>
        <v>1.0305233698637304</v>
      </c>
    </row>
    <row r="155" spans="1:7" x14ac:dyDescent="0.2">
      <c r="A155" s="4">
        <f>IF('True_Odds_Calculator_2-way'!A156="","",'True_Odds_Calculator_2-way'!A156)</f>
        <v>1.81</v>
      </c>
      <c r="B155" s="4">
        <f>IF('True_Odds_Calculator_2-way'!B156="","",'True_Odds_Calculator_2-way'!B156)</f>
        <v>2.1</v>
      </c>
      <c r="C155" s="4">
        <f t="shared" si="8"/>
        <v>2.8676664035780064E-2</v>
      </c>
      <c r="D155" s="4">
        <f t="shared" si="10"/>
        <v>1.858225372769494</v>
      </c>
      <c r="E155" s="4">
        <f t="shared" si="11"/>
        <v>2.1651951011107946</v>
      </c>
      <c r="G155" s="4">
        <f t="shared" si="9"/>
        <v>1.0286766640357801</v>
      </c>
    </row>
    <row r="156" spans="1:7" x14ac:dyDescent="0.2">
      <c r="A156" s="4">
        <f>IF('True_Odds_Calculator_2-way'!A157="","",'True_Odds_Calculator_2-way'!A157)</f>
        <v>2.06</v>
      </c>
      <c r="B156" s="4">
        <f>IF('True_Odds_Calculator_2-way'!B157="","",'True_Odds_Calculator_2-way'!B157)</f>
        <v>1.85</v>
      </c>
      <c r="C156" s="4">
        <f t="shared" si="8"/>
        <v>2.5977433744424072E-2</v>
      </c>
      <c r="D156" s="4">
        <f t="shared" si="10"/>
        <v>2.1166342682588173</v>
      </c>
      <c r="E156" s="4">
        <f t="shared" si="11"/>
        <v>1.8955483710519774</v>
      </c>
      <c r="G156" s="4">
        <f t="shared" si="9"/>
        <v>1.0259774337444241</v>
      </c>
    </row>
    <row r="157" spans="1:7" x14ac:dyDescent="0.2">
      <c r="A157" s="4">
        <f>IF('True_Odds_Calculator_2-way'!A158="","",'True_Odds_Calculator_2-way'!A158)</f>
        <v>1.92</v>
      </c>
      <c r="B157" s="4">
        <f>IF('True_Odds_Calculator_2-way'!B158="","",'True_Odds_Calculator_2-way'!B158)</f>
        <v>1.99</v>
      </c>
      <c r="C157" s="4">
        <f t="shared" si="8"/>
        <v>2.3345896147403788E-2</v>
      </c>
      <c r="D157" s="4">
        <f t="shared" si="10"/>
        <v>1.9640176827387685</v>
      </c>
      <c r="E157" s="4">
        <f t="shared" si="11"/>
        <v>2.0373253705876082</v>
      </c>
      <c r="G157" s="4">
        <f t="shared" si="9"/>
        <v>1.0233458961474038</v>
      </c>
    </row>
    <row r="158" spans="1:7" x14ac:dyDescent="0.2">
      <c r="A158" s="4">
        <f>IF('True_Odds_Calculator_2-way'!A159="","",'True_Odds_Calculator_2-way'!A159)</f>
        <v>1.79</v>
      </c>
      <c r="B158" s="4">
        <f>IF('True_Odds_Calculator_2-way'!B159="","",'True_Odds_Calculator_2-way'!B159)</f>
        <v>2.12</v>
      </c>
      <c r="C158" s="4">
        <f t="shared" si="8"/>
        <v>3.0357331084642114E-2</v>
      </c>
      <c r="D158" s="4">
        <f t="shared" si="10"/>
        <v>1.8399922420480992</v>
      </c>
      <c r="E158" s="4">
        <f t="shared" si="11"/>
        <v>2.1904871854075272</v>
      </c>
      <c r="G158" s="4">
        <f t="shared" si="9"/>
        <v>1.0303573310846421</v>
      </c>
    </row>
    <row r="159" spans="1:7" x14ac:dyDescent="0.2">
      <c r="A159" s="4">
        <f>IF('True_Odds_Calculator_2-way'!A160="","",'True_Odds_Calculator_2-way'!A160)</f>
        <v>2.48</v>
      </c>
      <c r="B159" s="4">
        <f>IF('True_Odds_Calculator_2-way'!B160="","",'True_Odds_Calculator_2-way'!B160)</f>
        <v>1.53</v>
      </c>
      <c r="C159" s="4">
        <f t="shared" si="8"/>
        <v>5.6820577693442953E-2</v>
      </c>
      <c r="D159" s="4">
        <f t="shared" si="10"/>
        <v>2.6679791871747995</v>
      </c>
      <c r="E159" s="4">
        <f t="shared" si="11"/>
        <v>1.5995278644296433</v>
      </c>
      <c r="G159" s="4">
        <f t="shared" si="9"/>
        <v>1.056820577693443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1.51</v>
      </c>
      <c r="C160" s="4">
        <f t="shared" si="8"/>
        <v>5.7508572625186716E-2</v>
      </c>
      <c r="D160" s="4">
        <f t="shared" si="10"/>
        <v>2.7284933757097458</v>
      </c>
      <c r="E160" s="4">
        <f t="shared" si="11"/>
        <v>1.5785385203396487</v>
      </c>
      <c r="G160" s="4">
        <f t="shared" si="9"/>
        <v>1.0575085726251867</v>
      </c>
    </row>
    <row r="161" spans="1:7" x14ac:dyDescent="0.2">
      <c r="A161" s="4">
        <f>IF('True_Odds_Calculator_2-way'!A162="","",'True_Odds_Calculator_2-way'!A162)</f>
        <v>2.0699999999999998</v>
      </c>
      <c r="B161" s="4">
        <f>IF('True_Odds_Calculator_2-way'!B162="","",'True_Odds_Calculator_2-way'!B162)</f>
        <v>1.85</v>
      </c>
      <c r="C161" s="4">
        <f t="shared" si="8"/>
        <v>2.3632327980154022E-2</v>
      </c>
      <c r="D161" s="4">
        <f t="shared" si="10"/>
        <v>2.1219005402410303</v>
      </c>
      <c r="E161" s="4">
        <f t="shared" si="11"/>
        <v>1.8913446104457341</v>
      </c>
      <c r="G161" s="4">
        <f t="shared" si="9"/>
        <v>1.023632327980154</v>
      </c>
    </row>
    <row r="162" spans="1:7" x14ac:dyDescent="0.2">
      <c r="A162" s="4">
        <f>IF('True_Odds_Calculator_2-way'!A163="","",'True_Odds_Calculator_2-way'!A163)</f>
        <v>1.86</v>
      </c>
      <c r="B162" s="4">
        <f>IF('True_Odds_Calculator_2-way'!B163="","",'True_Odds_Calculator_2-way'!B163)</f>
        <v>2.0499999999999998</v>
      </c>
      <c r="C162" s="4">
        <f t="shared" si="8"/>
        <v>2.5439286650930981E-2</v>
      </c>
      <c r="D162" s="4">
        <f t="shared" si="10"/>
        <v>1.905071196602548</v>
      </c>
      <c r="E162" s="4">
        <f t="shared" si="11"/>
        <v>2.1048854540436102</v>
      </c>
      <c r="G162" s="4">
        <f t="shared" si="9"/>
        <v>1.025439286650931</v>
      </c>
    </row>
    <row r="163" spans="1:7" x14ac:dyDescent="0.2">
      <c r="A163" s="4">
        <f>IF('True_Odds_Calculator_2-way'!A164="","",'True_Odds_Calculator_2-way'!A164)</f>
        <v>1.56</v>
      </c>
      <c r="B163" s="4">
        <f>IF('True_Odds_Calculator_2-way'!B164="","",'True_Odds_Calculator_2-way'!B164)</f>
        <v>2.57</v>
      </c>
      <c r="C163" s="4">
        <f t="shared" si="8"/>
        <v>3.0130699391399673E-2</v>
      </c>
      <c r="D163" s="4">
        <f t="shared" si="10"/>
        <v>1.597545425565827</v>
      </c>
      <c r="E163" s="4">
        <f t="shared" si="11"/>
        <v>2.6735129367831414</v>
      </c>
      <c r="G163" s="4">
        <f t="shared" si="9"/>
        <v>1.0301306993913997</v>
      </c>
    </row>
    <row r="164" spans="1:7" x14ac:dyDescent="0.2">
      <c r="A164" s="4">
        <f>IF('True_Odds_Calculator_2-way'!A165="","",'True_Odds_Calculator_2-way'!A165)</f>
        <v>2.12</v>
      </c>
      <c r="B164" s="4">
        <f>IF('True_Odds_Calculator_2-way'!B165="","",'True_Odds_Calculator_2-way'!B165)</f>
        <v>1.79</v>
      </c>
      <c r="C164" s="4">
        <f t="shared" si="8"/>
        <v>3.0357331084642114E-2</v>
      </c>
      <c r="D164" s="4">
        <f t="shared" si="10"/>
        <v>2.1904871854075272</v>
      </c>
      <c r="E164" s="4">
        <f t="shared" si="11"/>
        <v>1.8399922420480992</v>
      </c>
      <c r="G164" s="4">
        <f t="shared" si="9"/>
        <v>1.0303573310846421</v>
      </c>
    </row>
    <row r="165" spans="1:7" x14ac:dyDescent="0.2">
      <c r="A165" s="4">
        <f>IF('True_Odds_Calculator_2-way'!A166="","",'True_Odds_Calculator_2-way'!A166)</f>
        <v>1.64</v>
      </c>
      <c r="B165" s="4">
        <f>IF('True_Odds_Calculator_2-way'!B166="","",'True_Odds_Calculator_2-way'!B166)</f>
        <v>2.39</v>
      </c>
      <c r="C165" s="4">
        <f t="shared" si="8"/>
        <v>2.8166139401979873E-2</v>
      </c>
      <c r="D165" s="4">
        <f t="shared" si="10"/>
        <v>1.6787733424704472</v>
      </c>
      <c r="E165" s="4">
        <f t="shared" si="11"/>
        <v>2.4732458354366487</v>
      </c>
      <c r="G165" s="4">
        <f t="shared" si="9"/>
        <v>1.0281661394019799</v>
      </c>
    </row>
    <row r="166" spans="1:7" x14ac:dyDescent="0.2">
      <c r="A166" s="4">
        <f>IF('True_Odds_Calculator_2-way'!A167="","",'True_Odds_Calculator_2-way'!A167)</f>
        <v>2.1800000000000002</v>
      </c>
      <c r="B166" s="4">
        <f>IF('True_Odds_Calculator_2-way'!B167="","",'True_Odds_Calculator_2-way'!B167)</f>
        <v>1.75</v>
      </c>
      <c r="C166" s="4">
        <f t="shared" si="8"/>
        <v>3.0144167758846541E-2</v>
      </c>
      <c r="D166" s="4">
        <f t="shared" si="10"/>
        <v>2.2540620384047267</v>
      </c>
      <c r="E166" s="4">
        <f t="shared" si="11"/>
        <v>1.797408716136631</v>
      </c>
      <c r="G166" s="4">
        <f t="shared" si="9"/>
        <v>1.0301441677588465</v>
      </c>
    </row>
    <row r="167" spans="1:7" x14ac:dyDescent="0.2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8"/>
        <v>2.8338796658559762E-2</v>
      </c>
      <c r="D167" s="4">
        <f t="shared" si="10"/>
        <v>1.9842635333613092</v>
      </c>
      <c r="E167" s="4">
        <f t="shared" si="11"/>
        <v>2.0159880622468553</v>
      </c>
      <c r="G167" s="4">
        <f t="shared" si="9"/>
        <v>1.0283387966585598</v>
      </c>
    </row>
    <row r="168" spans="1:7" x14ac:dyDescent="0.2">
      <c r="A168" s="4">
        <f>IF('True_Odds_Calculator_2-way'!A169="","",'True_Odds_Calculator_2-way'!A169)</f>
        <v>2.44</v>
      </c>
      <c r="B168" s="4">
        <f>IF('True_Odds_Calculator_2-way'!B169="","",'True_Odds_Calculator_2-way'!B169)</f>
        <v>1.6</v>
      </c>
      <c r="C168" s="4">
        <f t="shared" si="8"/>
        <v>3.4836065573770503E-2</v>
      </c>
      <c r="D168" s="4">
        <f t="shared" si="10"/>
        <v>2.548302872062663</v>
      </c>
      <c r="E168" s="4">
        <f t="shared" si="11"/>
        <v>1.6458684654300169</v>
      </c>
      <c r="G168" s="4">
        <f t="shared" si="9"/>
        <v>1.0348360655737705</v>
      </c>
    </row>
    <row r="169" spans="1:7" x14ac:dyDescent="0.2">
      <c r="A169" s="4">
        <f>IF('True_Odds_Calculator_2-way'!A170="","",'True_Odds_Calculator_2-way'!A170)</f>
        <v>2.12</v>
      </c>
      <c r="B169" s="4">
        <f>IF('True_Odds_Calculator_2-way'!B170="","",'True_Odds_Calculator_2-way'!B170)</f>
        <v>1.78</v>
      </c>
      <c r="C169" s="4">
        <f t="shared" si="8"/>
        <v>3.3495866016535869E-2</v>
      </c>
      <c r="D169" s="4">
        <f t="shared" si="10"/>
        <v>2.1980428704566637</v>
      </c>
      <c r="E169" s="4">
        <f t="shared" si="11"/>
        <v>1.8346946713341112</v>
      </c>
      <c r="G169" s="4">
        <f t="shared" si="9"/>
        <v>1.0334958660165359</v>
      </c>
    </row>
    <row r="170" spans="1:7" x14ac:dyDescent="0.2">
      <c r="A170" s="4">
        <f>IF('True_Odds_Calculator_2-way'!A171="","",'True_Odds_Calculator_2-way'!A171)</f>
        <v>2</v>
      </c>
      <c r="B170" s="4">
        <f>IF('True_Odds_Calculator_2-way'!B171="","",'True_Odds_Calculator_2-way'!B171)</f>
        <v>1.88</v>
      </c>
      <c r="C170" s="4">
        <f t="shared" si="8"/>
        <v>3.1914893617021267E-2</v>
      </c>
      <c r="D170" s="4">
        <f t="shared" si="10"/>
        <v>2.0659340659340657</v>
      </c>
      <c r="E170" s="4">
        <f t="shared" si="11"/>
        <v>1.9381443298969072</v>
      </c>
      <c r="G170" s="4">
        <f t="shared" si="9"/>
        <v>1.0319148936170213</v>
      </c>
    </row>
    <row r="171" spans="1:7" x14ac:dyDescent="0.2">
      <c r="A171" s="4">
        <f>IF('True_Odds_Calculator_2-way'!A172="","",'True_Odds_Calculator_2-way'!A172)</f>
        <v>2.5</v>
      </c>
      <c r="B171" s="4">
        <f>IF('True_Odds_Calculator_2-way'!B172="","",'True_Odds_Calculator_2-way'!B172)</f>
        <v>1.58</v>
      </c>
      <c r="C171" s="4">
        <f t="shared" si="8"/>
        <v>3.2911392405063244E-2</v>
      </c>
      <c r="D171" s="4">
        <f t="shared" si="10"/>
        <v>2.6072607260726071</v>
      </c>
      <c r="E171" s="4">
        <f t="shared" si="11"/>
        <v>1.62217659137577</v>
      </c>
      <c r="G171" s="4">
        <f t="shared" si="9"/>
        <v>1.0329113924050632</v>
      </c>
    </row>
    <row r="172" spans="1:7" x14ac:dyDescent="0.2">
      <c r="A172" s="4">
        <f>IF('True_Odds_Calculator_2-way'!A173="","",'True_Odds_Calculator_2-way'!A173)</f>
        <v>2.23</v>
      </c>
      <c r="B172" s="4">
        <f>IF('True_Odds_Calculator_2-way'!B173="","",'True_Odds_Calculator_2-way'!B173)</f>
        <v>1.71</v>
      </c>
      <c r="C172" s="4">
        <f t="shared" si="8"/>
        <v>3.3225814910969431E-2</v>
      </c>
      <c r="D172" s="4">
        <f t="shared" si="10"/>
        <v>2.315792669966295</v>
      </c>
      <c r="E172" s="4">
        <f t="shared" si="11"/>
        <v>1.7599981538319522</v>
      </c>
      <c r="G172" s="4">
        <f t="shared" si="9"/>
        <v>1.0332258149109694</v>
      </c>
    </row>
    <row r="173" spans="1:7" x14ac:dyDescent="0.2">
      <c r="A173" s="4">
        <f>IF('True_Odds_Calculator_2-way'!A174="","",'True_Odds_Calculator_2-way'!A174)</f>
        <v>1.32</v>
      </c>
      <c r="B173" s="4">
        <f>IF('True_Odds_Calculator_2-way'!B174="","",'True_Odds_Calculator_2-way'!B174)</f>
        <v>3.48</v>
      </c>
      <c r="C173" s="4">
        <f t="shared" si="8"/>
        <v>4.4932079414838011E-2</v>
      </c>
      <c r="D173" s="4">
        <f t="shared" si="10"/>
        <v>1.3603411513859276</v>
      </c>
      <c r="E173" s="4">
        <f t="shared" si="11"/>
        <v>3.7751479289940826</v>
      </c>
      <c r="G173" s="4">
        <f t="shared" si="9"/>
        <v>1.044932079414838</v>
      </c>
    </row>
    <row r="174" spans="1:7" x14ac:dyDescent="0.2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2.46</v>
      </c>
      <c r="C174" s="4">
        <f t="shared" si="8"/>
        <v>3.1504065040650397E-2</v>
      </c>
      <c r="D174" s="4">
        <f t="shared" si="10"/>
        <v>1.6413678065054211</v>
      </c>
      <c r="E174" s="4">
        <f t="shared" si="11"/>
        <v>2.5591677503250976</v>
      </c>
      <c r="G174" s="4">
        <f t="shared" si="9"/>
        <v>1.0315040650406504</v>
      </c>
    </row>
    <row r="175" spans="1:7" x14ac:dyDescent="0.2">
      <c r="A175" s="4">
        <f>IF('True_Odds_Calculator_2-way'!A176="","",'True_Odds_Calculator_2-way'!A176)</f>
        <v>1.67</v>
      </c>
      <c r="B175" s="4">
        <f>IF('True_Odds_Calculator_2-way'!B176="","",'True_Odds_Calculator_2-way'!B176)</f>
        <v>2.2999999999999998</v>
      </c>
      <c r="C175" s="4">
        <f t="shared" si="8"/>
        <v>3.3585003905233002E-2</v>
      </c>
      <c r="D175" s="4">
        <f t="shared" si="10"/>
        <v>1.7181838514873629</v>
      </c>
      <c r="E175" s="4">
        <f t="shared" si="11"/>
        <v>2.3924011211460603</v>
      </c>
      <c r="G175" s="4">
        <f t="shared" si="9"/>
        <v>1.033585003905233</v>
      </c>
    </row>
    <row r="176" spans="1:7" x14ac:dyDescent="0.2">
      <c r="A176" s="4">
        <f>IF('True_Odds_Calculator_2-way'!A177="","",'True_Odds_Calculator_2-way'!A177)</f>
        <v>1.93</v>
      </c>
      <c r="B176" s="4">
        <f>IF('True_Odds_Calculator_2-way'!B177="","",'True_Odds_Calculator_2-way'!B177)</f>
        <v>1.96</v>
      </c>
      <c r="C176" s="4">
        <f t="shared" si="8"/>
        <v>2.8338796658559762E-2</v>
      </c>
      <c r="D176" s="4">
        <f t="shared" si="10"/>
        <v>1.9842635333613092</v>
      </c>
      <c r="E176" s="4">
        <f t="shared" si="11"/>
        <v>2.0159880622468553</v>
      </c>
      <c r="G176" s="4">
        <f t="shared" si="9"/>
        <v>1.0283387966585598</v>
      </c>
    </row>
    <row r="177" spans="1:7" x14ac:dyDescent="0.2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1.7</v>
      </c>
      <c r="C177" s="4">
        <f t="shared" si="8"/>
        <v>3.2679738562091387E-2</v>
      </c>
      <c r="D177" s="4">
        <f t="shared" si="10"/>
        <v>2.3358778625954195</v>
      </c>
      <c r="E177" s="4">
        <f t="shared" si="11"/>
        <v>1.7485714285714284</v>
      </c>
      <c r="G177" s="4">
        <f t="shared" si="9"/>
        <v>1.0326797385620914</v>
      </c>
    </row>
    <row r="178" spans="1:7" x14ac:dyDescent="0.2">
      <c r="A178" s="4">
        <f>IF('True_Odds_Calculator_2-way'!A179="","",'True_Odds_Calculator_2-way'!A179)</f>
        <v>2.36</v>
      </c>
      <c r="B178" s="4">
        <f>IF('True_Odds_Calculator_2-way'!B179="","",'True_Odds_Calculator_2-way'!B179)</f>
        <v>1.64</v>
      </c>
      <c r="C178" s="4">
        <f t="shared" si="8"/>
        <v>3.3484911120297722E-2</v>
      </c>
      <c r="D178" s="4">
        <f t="shared" si="10"/>
        <v>2.4570848146267141</v>
      </c>
      <c r="E178" s="4">
        <f t="shared" si="11"/>
        <v>1.6863018473335656</v>
      </c>
      <c r="G178" s="4">
        <f t="shared" si="9"/>
        <v>1.0334849111202977</v>
      </c>
    </row>
    <row r="179" spans="1:7" x14ac:dyDescent="0.2">
      <c r="A179" s="4">
        <f>IF('True_Odds_Calculator_2-way'!A180="","",'True_Odds_Calculator_2-way'!A180)</f>
        <v>1.71</v>
      </c>
      <c r="B179" s="4">
        <f>IF('True_Odds_Calculator_2-way'!B180="","",'True_Odds_Calculator_2-way'!B180)</f>
        <v>2.23</v>
      </c>
      <c r="C179" s="4">
        <f t="shared" si="8"/>
        <v>3.3225814910969431E-2</v>
      </c>
      <c r="D179" s="4">
        <f t="shared" si="10"/>
        <v>1.7599981538319522</v>
      </c>
      <c r="E179" s="4">
        <f t="shared" si="11"/>
        <v>2.315792669966295</v>
      </c>
      <c r="G179" s="4">
        <f t="shared" si="9"/>
        <v>1.0332258149109694</v>
      </c>
    </row>
    <row r="180" spans="1:7" x14ac:dyDescent="0.2">
      <c r="A180" s="4">
        <f>IF('True_Odds_Calculator_2-way'!A181="","",'True_Odds_Calculator_2-way'!A181)</f>
        <v>1.91</v>
      </c>
      <c r="B180" s="4">
        <f>IF('True_Odds_Calculator_2-way'!B181="","",'True_Odds_Calculator_2-way'!B181)</f>
        <v>1.98</v>
      </c>
      <c r="C180" s="4">
        <f t="shared" si="8"/>
        <v>2.861071447458885E-2</v>
      </c>
      <c r="D180" s="4">
        <f t="shared" si="10"/>
        <v>1.9636533568721115</v>
      </c>
      <c r="E180" s="4">
        <f t="shared" si="11"/>
        <v>2.0377175494369308</v>
      </c>
      <c r="G180" s="4">
        <f t="shared" si="9"/>
        <v>1.0286107144745888</v>
      </c>
    </row>
    <row r="181" spans="1:7" x14ac:dyDescent="0.2">
      <c r="A181" s="4">
        <f>IF('True_Odds_Calculator_2-way'!A182="","",'True_Odds_Calculator_2-way'!A182)</f>
        <v>1.91</v>
      </c>
      <c r="B181" s="4">
        <f>IF('True_Odds_Calculator_2-way'!B182="","",'True_Odds_Calculator_2-way'!B182)</f>
        <v>1.98</v>
      </c>
      <c r="C181" s="4">
        <f t="shared" si="8"/>
        <v>2.861071447458885E-2</v>
      </c>
      <c r="D181" s="4">
        <f t="shared" si="10"/>
        <v>1.9636533568721115</v>
      </c>
      <c r="E181" s="4">
        <f t="shared" si="11"/>
        <v>2.0377175494369308</v>
      </c>
      <c r="G181" s="4">
        <f t="shared" si="9"/>
        <v>1.0286107144745888</v>
      </c>
    </row>
    <row r="182" spans="1:7" x14ac:dyDescent="0.2">
      <c r="A182" s="4">
        <f>IF('True_Odds_Calculator_2-way'!A183="","",'True_Odds_Calculator_2-way'!A183)</f>
        <v>2.38</v>
      </c>
      <c r="B182" s="4">
        <f>IF('True_Odds_Calculator_2-way'!B183="","",'True_Odds_Calculator_2-way'!B183)</f>
        <v>1.64</v>
      </c>
      <c r="C182" s="4">
        <f t="shared" si="8"/>
        <v>2.9924164787866303E-2</v>
      </c>
      <c r="D182" s="4">
        <f t="shared" si="10"/>
        <v>2.4678806272129488</v>
      </c>
      <c r="E182" s="4">
        <f t="shared" si="11"/>
        <v>1.6812543073742245</v>
      </c>
      <c r="G182" s="4">
        <f t="shared" si="9"/>
        <v>1.0299241647878663</v>
      </c>
    </row>
    <row r="183" spans="1:7" x14ac:dyDescent="0.2">
      <c r="A183" s="4">
        <f>IF('True_Odds_Calculator_2-way'!A184="","",'True_Odds_Calculator_2-way'!A184)</f>
        <v>2.29</v>
      </c>
      <c r="B183" s="4">
        <f>IF('True_Odds_Calculator_2-way'!B184="","",'True_Odds_Calculator_2-way'!B184)</f>
        <v>1.69</v>
      </c>
      <c r="C183" s="4">
        <f t="shared" si="8"/>
        <v>2.8397199038784571E-2</v>
      </c>
      <c r="D183" s="4">
        <f t="shared" si="10"/>
        <v>2.3669612550074923</v>
      </c>
      <c r="E183" s="4">
        <f t="shared" si="11"/>
        <v>1.7315496297621977</v>
      </c>
      <c r="G183" s="4">
        <f t="shared" si="9"/>
        <v>1.0283971990387846</v>
      </c>
    </row>
    <row r="184" spans="1:7" x14ac:dyDescent="0.2">
      <c r="A184" s="4">
        <f>IF('True_Odds_Calculator_2-way'!A185="","",'True_Odds_Calculator_2-way'!A185)</f>
        <v>2.2400000000000002</v>
      </c>
      <c r="B184" s="4">
        <f>IF('True_Odds_Calculator_2-way'!B185="","",'True_Odds_Calculator_2-way'!B185)</f>
        <v>1.71</v>
      </c>
      <c r="C184" s="4">
        <f t="shared" si="8"/>
        <v>3.1223893065998265E-2</v>
      </c>
      <c r="D184" s="4">
        <f t="shared" si="10"/>
        <v>2.3211731911283482</v>
      </c>
      <c r="E184" s="4">
        <f t="shared" si="11"/>
        <v>1.7569030364186771</v>
      </c>
      <c r="G184" s="4">
        <f t="shared" si="9"/>
        <v>1.0312238930659983</v>
      </c>
    </row>
    <row r="185" spans="1:7" x14ac:dyDescent="0.2">
      <c r="A185" s="4">
        <f>IF('True_Odds_Calculator_2-way'!A186="","",'True_Odds_Calculator_2-way'!A186)</f>
        <v>1.49</v>
      </c>
      <c r="B185" s="4">
        <f>IF('True_Odds_Calculator_2-way'!B186="","",'True_Odds_Calculator_2-way'!B186)</f>
        <v>2.77</v>
      </c>
      <c r="C185" s="4">
        <f t="shared" si="8"/>
        <v>3.2151769922225348E-2</v>
      </c>
      <c r="D185" s="4">
        <f t="shared" si="10"/>
        <v>1.5265659386385075</v>
      </c>
      <c r="E185" s="4">
        <f t="shared" si="11"/>
        <v>2.8990973905103088</v>
      </c>
      <c r="G185" s="4">
        <f t="shared" si="9"/>
        <v>1.0321517699222253</v>
      </c>
    </row>
    <row r="186" spans="1:7" x14ac:dyDescent="0.2">
      <c r="A186" s="4">
        <f>IF('True_Odds_Calculator_2-way'!A187="","",'True_Odds_Calculator_2-way'!A187)</f>
        <v>2.36</v>
      </c>
      <c r="B186" s="4">
        <f>IF('True_Odds_Calculator_2-way'!B187="","",'True_Odds_Calculator_2-way'!B187)</f>
        <v>1.61</v>
      </c>
      <c r="C186" s="4">
        <f t="shared" si="8"/>
        <v>4.4846825981682326E-2</v>
      </c>
      <c r="D186" s="4">
        <f t="shared" si="10"/>
        <v>2.4918677859391396</v>
      </c>
      <c r="E186" s="4">
        <f t="shared" si="11"/>
        <v>1.6703006857745737</v>
      </c>
      <c r="G186" s="4">
        <f t="shared" si="9"/>
        <v>1.0448468259816823</v>
      </c>
    </row>
    <row r="187" spans="1:7" x14ac:dyDescent="0.2">
      <c r="A187" s="4">
        <f>IF('True_Odds_Calculator_2-way'!A188="","",'True_Odds_Calculator_2-way'!A188)</f>
        <v>2.2999999999999998</v>
      </c>
      <c r="B187" s="4">
        <f>IF('True_Odds_Calculator_2-way'!B188="","",'True_Odds_Calculator_2-way'!B188)</f>
        <v>1.65</v>
      </c>
      <c r="C187" s="4">
        <f t="shared" si="8"/>
        <v>4.0843214756258295E-2</v>
      </c>
      <c r="D187" s="4">
        <f t="shared" si="10"/>
        <v>2.4133545310015898</v>
      </c>
      <c r="E187" s="4">
        <f t="shared" si="11"/>
        <v>1.7075365579302588</v>
      </c>
      <c r="G187" s="4">
        <f t="shared" si="9"/>
        <v>1.0408432147562583</v>
      </c>
    </row>
    <row r="188" spans="1:7" x14ac:dyDescent="0.2">
      <c r="A188" s="4">
        <f>IF('True_Odds_Calculator_2-way'!A189="","",'True_Odds_Calculator_2-way'!A189)</f>
        <v>2.21</v>
      </c>
      <c r="B188" s="4">
        <f>IF('True_Odds_Calculator_2-way'!B189="","",'True_Odds_Calculator_2-way'!B189)</f>
        <v>1.69</v>
      </c>
      <c r="C188" s="4">
        <f t="shared" si="8"/>
        <v>4.4204664114166459E-2</v>
      </c>
      <c r="D188" s="4">
        <f t="shared" si="10"/>
        <v>2.3234937323089366</v>
      </c>
      <c r="E188" s="4">
        <f t="shared" si="11"/>
        <v>1.7555759242285367</v>
      </c>
      <c r="G188" s="4">
        <f t="shared" si="9"/>
        <v>1.0442046641141665</v>
      </c>
    </row>
    <row r="189" spans="1:7" x14ac:dyDescent="0.2">
      <c r="A189" s="4">
        <f>IF('True_Odds_Calculator_2-way'!A190="","",'True_Odds_Calculator_2-way'!A190)</f>
        <v>2.16</v>
      </c>
      <c r="B189" s="4">
        <f>IF('True_Odds_Calculator_2-way'!B190="","",'True_Odds_Calculator_2-way'!B190)</f>
        <v>1.72</v>
      </c>
      <c r="C189" s="4">
        <f t="shared" si="8"/>
        <v>4.4358311800172245E-2</v>
      </c>
      <c r="D189" s="4">
        <f t="shared" si="10"/>
        <v>2.2686858817782118</v>
      </c>
      <c r="E189" s="4">
        <f t="shared" si="11"/>
        <v>1.7882171736619177</v>
      </c>
      <c r="G189" s="4">
        <f t="shared" si="9"/>
        <v>1.0443583118001722</v>
      </c>
    </row>
    <row r="190" spans="1:7" x14ac:dyDescent="0.2">
      <c r="A190" s="4">
        <f>IF('True_Odds_Calculator_2-way'!A191="","",'True_Odds_Calculator_2-way'!A191)</f>
        <v>2.64</v>
      </c>
      <c r="B190" s="4">
        <f>IF('True_Odds_Calculator_2-way'!B191="","",'True_Odds_Calculator_2-way'!B191)</f>
        <v>1.51</v>
      </c>
      <c r="C190" s="4">
        <f t="shared" si="8"/>
        <v>4.1039534417017798E-2</v>
      </c>
      <c r="D190" s="4">
        <f t="shared" si="10"/>
        <v>2.7912057134855064</v>
      </c>
      <c r="E190" s="4">
        <f t="shared" si="11"/>
        <v>1.5582831678523961</v>
      </c>
      <c r="G190" s="4">
        <f t="shared" si="9"/>
        <v>1.0410395344170178</v>
      </c>
    </row>
    <row r="191" spans="1:7" x14ac:dyDescent="0.2">
      <c r="A191" s="4">
        <f>IF('True_Odds_Calculator_2-way'!A192="","",'True_Odds_Calculator_2-way'!A192)</f>
        <v>2.11</v>
      </c>
      <c r="B191" s="4">
        <f>IF('True_Odds_Calculator_2-way'!B192="","",'True_Odds_Calculator_2-way'!B192)</f>
        <v>1.79</v>
      </c>
      <c r="C191" s="4">
        <f t="shared" si="8"/>
        <v>3.2592867166194583E-2</v>
      </c>
      <c r="D191" s="4">
        <f t="shared" si="10"/>
        <v>2.1851369724319478</v>
      </c>
      <c r="E191" s="4">
        <f t="shared" si="11"/>
        <v>1.8437843247333352</v>
      </c>
      <c r="G191" s="4">
        <f t="shared" si="9"/>
        <v>1.0325928671661946</v>
      </c>
    </row>
    <row r="192" spans="1:7" x14ac:dyDescent="0.2">
      <c r="A192" s="4">
        <f>IF('True_Odds_Calculator_2-way'!A193="","",'True_Odds_Calculator_2-way'!A193)</f>
        <v>1.78</v>
      </c>
      <c r="B192" s="4">
        <f>IF('True_Odds_Calculator_2-way'!B193="","",'True_Odds_Calculator_2-way'!B193)</f>
        <v>2.12</v>
      </c>
      <c r="C192" s="4">
        <f t="shared" si="8"/>
        <v>3.3495866016535869E-2</v>
      </c>
      <c r="D192" s="4">
        <f t="shared" si="10"/>
        <v>1.8346946713341112</v>
      </c>
      <c r="E192" s="4">
        <f t="shared" si="11"/>
        <v>2.1980428704566637</v>
      </c>
      <c r="G192" s="4">
        <f t="shared" si="9"/>
        <v>1.0334958660165359</v>
      </c>
    </row>
    <row r="193" spans="1:7" x14ac:dyDescent="0.2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1.75</v>
      </c>
      <c r="C193" s="4">
        <f t="shared" si="8"/>
        <v>3.4391534391534417E-2</v>
      </c>
      <c r="D193" s="4">
        <f t="shared" si="10"/>
        <v>2.2433234421364987</v>
      </c>
      <c r="E193" s="4">
        <f t="shared" si="11"/>
        <v>1.8042959427207637</v>
      </c>
      <c r="G193" s="4">
        <f t="shared" si="9"/>
        <v>1.0343915343915344</v>
      </c>
    </row>
    <row r="194" spans="1:7" x14ac:dyDescent="0.2">
      <c r="A194" s="4">
        <f>IF('True_Odds_Calculator_2-way'!A195="","",'True_Odds_Calculator_2-way'!A195)</f>
        <v>1.78</v>
      </c>
      <c r="B194" s="4">
        <f>IF('True_Odds_Calculator_2-way'!B195="","",'True_Odds_Calculator_2-way'!B195)</f>
        <v>2.13</v>
      </c>
      <c r="C194" s="4">
        <f t="shared" ref="C194:C257" si="12">IF(A194="","",((1/A194)+(1/B194))-1)</f>
        <v>3.128132088410629E-2</v>
      </c>
      <c r="D194" s="4">
        <f t="shared" si="10"/>
        <v>1.8309750325976726</v>
      </c>
      <c r="E194" s="4">
        <f t="shared" si="11"/>
        <v>2.2034055907479515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2.25</v>
      </c>
      <c r="B195" s="4">
        <f>IF('True_Odds_Calculator_2-way'!B196="","",'True_Odds_Calculator_2-way'!B196)</f>
        <v>1.68</v>
      </c>
      <c r="C195" s="4">
        <f t="shared" si="12"/>
        <v>3.9682539682539542E-2</v>
      </c>
      <c r="D195" s="4">
        <f t="shared" ref="D195:D258" si="14">IF(A195="","",(2*A195)/(2-($C195*A195)))</f>
        <v>2.3551401869158877</v>
      </c>
      <c r="E195" s="4">
        <f t="shared" ref="E195:E258" si="15">IF(B195="","",(2*B195)/(2-($C195*B195)))</f>
        <v>1.7379310344827583</v>
      </c>
      <c r="G195" s="4">
        <f t="shared" si="13"/>
        <v>1.0396825396825395</v>
      </c>
    </row>
    <row r="196" spans="1:7" x14ac:dyDescent="0.2">
      <c r="A196" s="4">
        <f>IF('True_Odds_Calculator_2-way'!A197="","",'True_Odds_Calculator_2-way'!A197)</f>
        <v>2.33</v>
      </c>
      <c r="B196" s="4">
        <f>IF('True_Odds_Calculator_2-way'!B197="","",'True_Odds_Calculator_2-way'!B197)</f>
        <v>1.62</v>
      </c>
      <c r="C196" s="4">
        <f t="shared" si="12"/>
        <v>4.6468499973506994E-2</v>
      </c>
      <c r="D196" s="4">
        <f t="shared" si="14"/>
        <v>2.4633557397376489</v>
      </c>
      <c r="E196" s="4">
        <f t="shared" si="15"/>
        <v>1.6833608348570663</v>
      </c>
      <c r="G196" s="4">
        <f t="shared" si="13"/>
        <v>1.046468499973507</v>
      </c>
    </row>
    <row r="197" spans="1:7" x14ac:dyDescent="0.2">
      <c r="A197" s="4">
        <f>IF('True_Odds_Calculator_2-way'!A198="","",'True_Odds_Calculator_2-way'!A198)</f>
        <v>2.15</v>
      </c>
      <c r="B197" s="4">
        <f>IF('True_Odds_Calculator_2-way'!B198="","",'True_Odds_Calculator_2-way'!B198)</f>
        <v>1.78</v>
      </c>
      <c r="C197" s="4">
        <f t="shared" si="12"/>
        <v>2.6914031878756184E-2</v>
      </c>
      <c r="D197" s="4">
        <f t="shared" si="14"/>
        <v>2.2140584321666186</v>
      </c>
      <c r="E197" s="4">
        <f t="shared" si="15"/>
        <v>1.8236835835120324</v>
      </c>
      <c r="G197" s="4">
        <f t="shared" si="13"/>
        <v>1.0269140318787562</v>
      </c>
    </row>
    <row r="198" spans="1:7" x14ac:dyDescent="0.2">
      <c r="A198" s="4">
        <f>IF('True_Odds_Calculator_2-way'!A199="","",'True_Odds_Calculator_2-way'!A199)</f>
        <v>2.16</v>
      </c>
      <c r="B198" s="4">
        <f>IF('True_Odds_Calculator_2-way'!B199="","",'True_Odds_Calculator_2-way'!B199)</f>
        <v>1.74</v>
      </c>
      <c r="C198" s="4">
        <f t="shared" si="12"/>
        <v>3.7675606641123682E-2</v>
      </c>
      <c r="D198" s="4">
        <f t="shared" si="14"/>
        <v>2.2516175413371671</v>
      </c>
      <c r="E198" s="4">
        <f t="shared" si="15"/>
        <v>1.7989661114302122</v>
      </c>
      <c r="G198" s="4">
        <f t="shared" si="13"/>
        <v>1.0376756066411237</v>
      </c>
    </row>
    <row r="199" spans="1:7" x14ac:dyDescent="0.2">
      <c r="A199" s="4">
        <f>IF('True_Odds_Calculator_2-way'!A200="","",'True_Odds_Calculator_2-way'!A200)</f>
        <v>2.35</v>
      </c>
      <c r="B199" s="4">
        <f>IF('True_Odds_Calculator_2-way'!B200="","",'True_Odds_Calculator_2-way'!B200)</f>
        <v>1.66</v>
      </c>
      <c r="C199" s="4">
        <f t="shared" si="12"/>
        <v>2.7941553447834E-2</v>
      </c>
      <c r="D199" s="4">
        <f t="shared" si="14"/>
        <v>2.4297726564933044</v>
      </c>
      <c r="E199" s="4">
        <f t="shared" si="15"/>
        <v>1.6994118928338053</v>
      </c>
      <c r="G199" s="4">
        <f t="shared" si="13"/>
        <v>1.027941553447834</v>
      </c>
    </row>
    <row r="200" spans="1:7" x14ac:dyDescent="0.2">
      <c r="A200" s="4">
        <f>IF('True_Odds_Calculator_2-way'!A201="","",'True_Odds_Calculator_2-way'!A201)</f>
        <v>2.04</v>
      </c>
      <c r="B200" s="4">
        <f>IF('True_Odds_Calculator_2-way'!B201="","",'True_Odds_Calculator_2-way'!B201)</f>
        <v>1.83</v>
      </c>
      <c r="C200" s="4">
        <f t="shared" si="12"/>
        <v>3.6644165863066513E-2</v>
      </c>
      <c r="D200" s="4">
        <f t="shared" si="14"/>
        <v>2.119209809264305</v>
      </c>
      <c r="E200" s="4">
        <f t="shared" si="15"/>
        <v>1.8934875228241022</v>
      </c>
      <c r="G200" s="4">
        <f t="shared" si="13"/>
        <v>1.0366441658630665</v>
      </c>
    </row>
    <row r="201" spans="1:7" x14ac:dyDescent="0.2">
      <c r="A201" s="4">
        <f>IF('True_Odds_Calculator_2-way'!A202="","",'True_Odds_Calculator_2-way'!A202)</f>
        <v>1.96</v>
      </c>
      <c r="B201" s="4">
        <f>IF('True_Odds_Calculator_2-way'!B202="","",'True_Odds_Calculator_2-way'!B202)</f>
        <v>1.91</v>
      </c>
      <c r="C201" s="4">
        <f t="shared" si="12"/>
        <v>3.3764291056736839E-2</v>
      </c>
      <c r="D201" s="4">
        <f t="shared" si="14"/>
        <v>2.0270738574832143</v>
      </c>
      <c r="E201" s="4">
        <f t="shared" si="15"/>
        <v>1.9736398144242935</v>
      </c>
      <c r="G201" s="4">
        <f t="shared" si="13"/>
        <v>1.0337642910567368</v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4.07</v>
      </c>
      <c r="B2" s="4">
        <f>IF('True_Odds_Calculator_3-way'!B3="","",'True_Odds_Calculator_3-way'!B3)</f>
        <v>4.04</v>
      </c>
      <c r="C2" s="4">
        <f>IF('True_Odds_Calculator_3-way'!C3="","",'True_Odds_Calculator_3-way'!C3)</f>
        <v>1.88</v>
      </c>
      <c r="D2" s="4">
        <f>IF(A2="","",((1/A2)+(1/B2)+(1/C2))-1)</f>
        <v>2.5139891792514524E-2</v>
      </c>
      <c r="E2" s="4">
        <f>IF(A2="","",(3*A2)/(3-($D2*A2)))</f>
        <v>4.2137148689704116</v>
      </c>
      <c r="F2" s="4">
        <f>IF(B2="","",(3*B2)/(3-($D2*B2)))</f>
        <v>4.1815671839919668</v>
      </c>
      <c r="G2" s="4">
        <f>IF(C2="","",(3*C2)/(3-($D2*C2)))</f>
        <v>1.9100922274649739</v>
      </c>
      <c r="I2" s="4">
        <f>IF(A2="","",D2+1)</f>
        <v>1.0251398917925145</v>
      </c>
    </row>
    <row r="3" spans="1:9" x14ac:dyDescent="0.2">
      <c r="A3" s="4">
        <f>IF('True_Odds_Calculator_3-way'!A4="","",'True_Odds_Calculator_3-way'!A4)</f>
        <v>1.9</v>
      </c>
      <c r="B3" s="4">
        <f>IF('True_Odds_Calculator_3-way'!B4="","",'True_Odds_Calculator_3-way'!B4)</f>
        <v>3.64</v>
      </c>
      <c r="C3" s="4">
        <f>IF('True_Odds_Calculator_3-way'!C4="","",'True_Odds_Calculator_3-way'!C4)</f>
        <v>4.38</v>
      </c>
      <c r="D3" s="4">
        <f t="shared" ref="D3:D66" si="0">IF(A3="","",((1/A3)+(1/B3)+(1/C3))-1)</f>
        <v>2.9351566482064051E-2</v>
      </c>
      <c r="E3" s="4">
        <f t="shared" ref="E3:E66" si="1">IF(A3="","",(3*A3)/(3-($D3*A3)))</f>
        <v>1.9359887244442322</v>
      </c>
      <c r="F3" s="4">
        <f t="shared" ref="F3:F66" si="2">IF(B3="","",(3*B3)/(3-($D3*B3)))</f>
        <v>3.7744192769162783</v>
      </c>
      <c r="G3" s="4">
        <f t="shared" ref="G3:G66" si="3">IF(C3="","",(3*C3)/(3-($D3*C3)))</f>
        <v>4.5761009684332654</v>
      </c>
      <c r="I3" s="4">
        <f t="shared" ref="I3:I66" si="4">IF(A3="","",D3+1)</f>
        <v>1.0293515664820641</v>
      </c>
    </row>
    <row r="4" spans="1:9" x14ac:dyDescent="0.2">
      <c r="A4" s="4">
        <f>IF('True_Odds_Calculator_3-way'!A5="","",'True_Odds_Calculator_3-way'!A5)</f>
        <v>1.98</v>
      </c>
      <c r="B4" s="4">
        <f>IF('True_Odds_Calculator_3-way'!B5="","",'True_Odds_Calculator_3-way'!B5)</f>
        <v>3.69</v>
      </c>
      <c r="C4" s="4">
        <f>IF('True_Odds_Calculator_3-way'!C5="","",'True_Odds_Calculator_3-way'!C5)</f>
        <v>3.94</v>
      </c>
      <c r="D4" s="4">
        <f t="shared" si="0"/>
        <v>2.9860321676590029E-2</v>
      </c>
      <c r="E4" s="4">
        <f t="shared" si="1"/>
        <v>2.0198059566900985</v>
      </c>
      <c r="F4" s="4">
        <f t="shared" si="2"/>
        <v>3.8306944970082544</v>
      </c>
      <c r="G4" s="4">
        <f t="shared" si="3"/>
        <v>4.1008200378479005</v>
      </c>
      <c r="I4" s="4">
        <f t="shared" si="4"/>
        <v>1.02986032167659</v>
      </c>
    </row>
    <row r="5" spans="1: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3.14</v>
      </c>
      <c r="C5" s="4">
        <f>IF('True_Odds_Calculator_3-way'!C6="","",'True_Odds_Calculator_3-way'!C6)</f>
        <v>3.62</v>
      </c>
      <c r="D5" s="4">
        <f t="shared" si="0"/>
        <v>2.2064858852697045E-2</v>
      </c>
      <c r="E5" s="4">
        <f t="shared" si="1"/>
        <v>2.3809780365602982</v>
      </c>
      <c r="F5" s="4">
        <f t="shared" si="2"/>
        <v>3.2142312311625232</v>
      </c>
      <c r="G5" s="4">
        <f t="shared" si="3"/>
        <v>3.719018608950297</v>
      </c>
      <c r="I5" s="4">
        <f t="shared" si="4"/>
        <v>1.022064858852697</v>
      </c>
    </row>
    <row r="6" spans="1:9" x14ac:dyDescent="0.2">
      <c r="A6" s="4">
        <f>IF('True_Odds_Calculator_3-way'!A7="","",'True_Odds_Calculator_3-way'!A7)</f>
        <v>2.25</v>
      </c>
      <c r="B6" s="4">
        <f>IF('True_Odds_Calculator_3-way'!B7="","",'True_Odds_Calculator_3-way'!B7)</f>
        <v>3.13</v>
      </c>
      <c r="C6" s="4">
        <f>IF('True_Odds_Calculator_3-way'!C7="","",'True_Odds_Calculator_3-way'!C7)</f>
        <v>3.87</v>
      </c>
      <c r="D6" s="4">
        <f t="shared" si="0"/>
        <v>2.2331195152355487E-2</v>
      </c>
      <c r="E6" s="4">
        <f t="shared" si="1"/>
        <v>2.2883257872962095</v>
      </c>
      <c r="F6" s="4">
        <f t="shared" si="2"/>
        <v>3.2046651086908589</v>
      </c>
      <c r="G6" s="4">
        <f t="shared" si="3"/>
        <v>3.9847908328307455</v>
      </c>
      <c r="I6" s="4">
        <f t="shared" si="4"/>
        <v>1.0223311951523555</v>
      </c>
    </row>
    <row r="7" spans="1:9" x14ac:dyDescent="0.2">
      <c r="A7" s="4">
        <f>IF('True_Odds_Calculator_3-way'!A8="","",'True_Odds_Calculator_3-way'!A8)</f>
        <v>2.06</v>
      </c>
      <c r="B7" s="4">
        <f>IF('True_Odds_Calculator_3-way'!B8="","",'True_Odds_Calculator_3-way'!B8)</f>
        <v>3.5</v>
      </c>
      <c r="C7" s="4">
        <f>IF('True_Odds_Calculator_3-way'!C8="","",'True_Odds_Calculator_3-way'!C8)</f>
        <v>3.88</v>
      </c>
      <c r="D7" s="4">
        <f t="shared" si="0"/>
        <v>2.8883137681055882E-2</v>
      </c>
      <c r="E7" s="4">
        <f t="shared" si="1"/>
        <v>2.1016828608634679</v>
      </c>
      <c r="F7" s="4">
        <f t="shared" si="2"/>
        <v>3.6220522735904432</v>
      </c>
      <c r="G7" s="4">
        <f t="shared" si="3"/>
        <v>4.0305638267217372</v>
      </c>
      <c r="I7" s="4">
        <f t="shared" si="4"/>
        <v>1.0288831376810559</v>
      </c>
    </row>
    <row r="8" spans="1:9" x14ac:dyDescent="0.2">
      <c r="A8" s="4">
        <f>IF('True_Odds_Calculator_3-way'!A9="","",'True_Odds_Calculator_3-way'!A9)</f>
        <v>1.7</v>
      </c>
      <c r="B8" s="4">
        <f>IF('True_Odds_Calculator_3-way'!B9="","",'True_Odds_Calculator_3-way'!B9)</f>
        <v>3.86</v>
      </c>
      <c r="C8" s="4">
        <f>IF('True_Odds_Calculator_3-way'!C9="","",'True_Odds_Calculator_3-way'!C9)</f>
        <v>5.41</v>
      </c>
      <c r="D8" s="4">
        <f t="shared" si="0"/>
        <v>3.2145535179583851E-2</v>
      </c>
      <c r="E8" s="4">
        <f t="shared" si="1"/>
        <v>1.7315414178181145</v>
      </c>
      <c r="F8" s="4">
        <f t="shared" si="2"/>
        <v>4.0265400671913838</v>
      </c>
      <c r="G8" s="4">
        <f t="shared" si="3"/>
        <v>5.742911497658107</v>
      </c>
      <c r="I8" s="4">
        <f t="shared" si="4"/>
        <v>1.0321455351795839</v>
      </c>
    </row>
    <row r="9" spans="1:9" x14ac:dyDescent="0.2">
      <c r="A9" s="4">
        <f>IF('True_Odds_Calculator_3-way'!A10="","",'True_Odds_Calculator_3-way'!A10)</f>
        <v>3.49</v>
      </c>
      <c r="B9" s="4">
        <f>IF('True_Odds_Calculator_3-way'!B10="","",'True_Odds_Calculator_3-way'!B10)</f>
        <v>3.34</v>
      </c>
      <c r="C9" s="4">
        <f>IF('True_Odds_Calculator_3-way'!C10="","",'True_Odds_Calculator_3-way'!C10)</f>
        <v>2.1800000000000002</v>
      </c>
      <c r="D9" s="4">
        <f t="shared" si="0"/>
        <v>4.4649745224463855E-2</v>
      </c>
      <c r="E9" s="4">
        <f t="shared" si="1"/>
        <v>3.6812114623853178</v>
      </c>
      <c r="F9" s="4">
        <f t="shared" si="2"/>
        <v>3.5147167439650033</v>
      </c>
      <c r="G9" s="4">
        <f t="shared" si="3"/>
        <v>2.2531030121659144</v>
      </c>
      <c r="I9" s="4">
        <f t="shared" si="4"/>
        <v>1.0446497452244639</v>
      </c>
    </row>
    <row r="10" spans="1:9" x14ac:dyDescent="0.2">
      <c r="A10" s="4">
        <f>IF('True_Odds_Calculator_3-way'!A11="","",'True_Odds_Calculator_3-way'!A11)</f>
        <v>1.48</v>
      </c>
      <c r="B10" s="4">
        <f>IF('True_Odds_Calculator_3-way'!B11="","",'True_Odds_Calculator_3-way'!B11)</f>
        <v>4.4000000000000004</v>
      </c>
      <c r="C10" s="4">
        <f>IF('True_Odds_Calculator_3-way'!C11="","",'True_Odds_Calculator_3-way'!C11)</f>
        <v>8.07</v>
      </c>
      <c r="D10" s="4">
        <f t="shared" si="0"/>
        <v>2.686414024703998E-2</v>
      </c>
      <c r="E10" s="4">
        <f t="shared" si="1"/>
        <v>1.499877844863738</v>
      </c>
      <c r="F10" s="4">
        <f t="shared" si="2"/>
        <v>4.5804740631929315</v>
      </c>
      <c r="G10" s="4">
        <f t="shared" si="3"/>
        <v>8.6986003275171839</v>
      </c>
      <c r="I10" s="4">
        <f t="shared" si="4"/>
        <v>1.02686414024704</v>
      </c>
    </row>
    <row r="11" spans="1:9" x14ac:dyDescent="0.2">
      <c r="A11" s="4">
        <f>IF('True_Odds_Calculator_3-way'!A12="","",'True_Odds_Calculator_3-way'!A12)</f>
        <v>2.4500000000000002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3.19</v>
      </c>
      <c r="D11" s="4">
        <f t="shared" si="0"/>
        <v>2.8391355388242667E-2</v>
      </c>
      <c r="E11" s="4">
        <f t="shared" si="1"/>
        <v>2.5081547624711935</v>
      </c>
      <c r="F11" s="4">
        <f t="shared" si="2"/>
        <v>3.3637791096561083</v>
      </c>
      <c r="G11" s="4">
        <f t="shared" si="3"/>
        <v>3.2893023083679367</v>
      </c>
      <c r="I11" s="4">
        <f t="shared" si="4"/>
        <v>1.0283913553882427</v>
      </c>
    </row>
    <row r="12" spans="1:9" x14ac:dyDescent="0.2">
      <c r="A12" s="4">
        <f>IF('True_Odds_Calculator_3-way'!A13="","",'True_Odds_Calculator_3-way'!A13)</f>
        <v>2.5</v>
      </c>
      <c r="B12" s="4">
        <f>IF('True_Odds_Calculator_3-way'!B13="","",'True_Odds_Calculator_3-way'!B13)</f>
        <v>3.4</v>
      </c>
      <c r="C12" s="4">
        <f>IF('True_Odds_Calculator_3-way'!C13="","",'True_Odds_Calculator_3-way'!C13)</f>
        <v>2.6</v>
      </c>
      <c r="D12" s="4">
        <f t="shared" si="0"/>
        <v>7.8733031674208087E-2</v>
      </c>
      <c r="E12" s="4">
        <f t="shared" si="1"/>
        <v>2.6755447941888617</v>
      </c>
      <c r="F12" s="4">
        <f t="shared" si="2"/>
        <v>3.7331081081081074</v>
      </c>
      <c r="G12" s="4">
        <f t="shared" si="3"/>
        <v>2.7904040404040407</v>
      </c>
      <c r="I12" s="4">
        <f t="shared" si="4"/>
        <v>1.0787330316742081</v>
      </c>
    </row>
    <row r="13" spans="1:9" x14ac:dyDescent="0.2">
      <c r="A13" s="4">
        <f>IF('True_Odds_Calculator_3-way'!A14="","",'True_Odds_Calculator_3-way'!A14)</f>
        <v>2</v>
      </c>
      <c r="B13" s="4">
        <f>IF('True_Odds_Calculator_3-way'!B14="","",'True_Odds_Calculator_3-way'!B14)</f>
        <v>3.79</v>
      </c>
      <c r="C13" s="4">
        <f>IF('True_Odds_Calculator_3-way'!C14="","",'True_Odds_Calculator_3-way'!C14)</f>
        <v>3.55</v>
      </c>
      <c r="D13" s="4">
        <f t="shared" si="0"/>
        <v>4.5542383589133761E-2</v>
      </c>
      <c r="E13" s="4">
        <f t="shared" si="1"/>
        <v>2.0626245592518782</v>
      </c>
      <c r="F13" s="4">
        <f t="shared" si="2"/>
        <v>4.0213703952775912</v>
      </c>
      <c r="G13" s="4">
        <f t="shared" si="3"/>
        <v>3.752213623370285</v>
      </c>
      <c r="I13" s="4">
        <f t="shared" si="4"/>
        <v>1.0455423835891338</v>
      </c>
    </row>
    <row r="14" spans="1:9" x14ac:dyDescent="0.2">
      <c r="A14" s="4">
        <f>IF('True_Odds_Calculator_3-way'!A15="","",'True_Odds_Calculator_3-way'!A15)</f>
        <v>1.1299999999999999</v>
      </c>
      <c r="B14" s="4">
        <f>IF('True_Odds_Calculator_3-way'!B15="","",'True_Odds_Calculator_3-way'!B15)</f>
        <v>10.039999999999999</v>
      </c>
      <c r="C14" s="4">
        <f>IF('True_Odds_Calculator_3-way'!C15="","",'True_Odds_Calculator_3-way'!C15)</f>
        <v>22.66</v>
      </c>
      <c r="D14" s="4">
        <f t="shared" si="0"/>
        <v>2.8687972492785985E-2</v>
      </c>
      <c r="E14" s="4">
        <f t="shared" si="1"/>
        <v>1.1423439435809157</v>
      </c>
      <c r="F14" s="4">
        <f t="shared" si="2"/>
        <v>11.106306260432415</v>
      </c>
      <c r="G14" s="4">
        <f t="shared" si="3"/>
        <v>28.928514586710403</v>
      </c>
      <c r="I14" s="4">
        <f t="shared" si="4"/>
        <v>1.028687972492786</v>
      </c>
    </row>
    <row r="15" spans="1:9" x14ac:dyDescent="0.2">
      <c r="A15" s="4">
        <f>IF('True_Odds_Calculator_3-way'!A16="","",'True_Odds_Calculator_3-way'!A16)</f>
        <v>2.56</v>
      </c>
      <c r="B15" s="4">
        <f>IF('True_Odds_Calculator_3-way'!B16="","",'True_Odds_Calculator_3-way'!B16)</f>
        <v>3.37</v>
      </c>
      <c r="C15" s="4">
        <f>IF('True_Odds_Calculator_3-way'!C16="","",'True_Odds_Calculator_3-way'!C16)</f>
        <v>3</v>
      </c>
      <c r="D15" s="4">
        <f t="shared" si="0"/>
        <v>2.0694238377843677E-2</v>
      </c>
      <c r="E15" s="4">
        <f t="shared" si="1"/>
        <v>2.6060199232070453</v>
      </c>
      <c r="F15" s="4">
        <f t="shared" si="2"/>
        <v>3.4502052931871097</v>
      </c>
      <c r="G15" s="4">
        <f t="shared" si="3"/>
        <v>3.0633946184802339</v>
      </c>
      <c r="I15" s="4">
        <f t="shared" si="4"/>
        <v>1.0206942383778437</v>
      </c>
    </row>
    <row r="16" spans="1:9" x14ac:dyDescent="0.2">
      <c r="A16" s="4">
        <f>IF('True_Odds_Calculator_3-way'!A17="","",'True_Odds_Calculator_3-way'!A17)</f>
        <v>5.04</v>
      </c>
      <c r="B16" s="4">
        <f>IF('True_Odds_Calculator_3-way'!B17="","",'True_Odds_Calculator_3-way'!B17)</f>
        <v>4.13</v>
      </c>
      <c r="C16" s="4">
        <f>IF('True_Odds_Calculator_3-way'!C17="","",'True_Odds_Calculator_3-way'!C17)</f>
        <v>1.71</v>
      </c>
      <c r="D16" s="4">
        <f t="shared" si="0"/>
        <v>2.5338770655452203E-2</v>
      </c>
      <c r="E16" s="4">
        <f t="shared" si="1"/>
        <v>5.2640876565295178</v>
      </c>
      <c r="F16" s="4">
        <f t="shared" si="2"/>
        <v>4.2792740933741333</v>
      </c>
      <c r="G16" s="4">
        <f t="shared" si="3"/>
        <v>1.7350596386060166</v>
      </c>
      <c r="I16" s="4">
        <f t="shared" si="4"/>
        <v>1.0253387706554522</v>
      </c>
    </row>
    <row r="17" spans="1:9" x14ac:dyDescent="0.2">
      <c r="A17" s="4">
        <f>IF('True_Odds_Calculator_3-way'!A18="","",'True_Odds_Calculator_3-way'!A18)</f>
        <v>1.68</v>
      </c>
      <c r="B17" s="4">
        <f>IF('True_Odds_Calculator_3-way'!B18="","",'True_Odds_Calculator_3-way'!B18)</f>
        <v>3.98</v>
      </c>
      <c r="C17" s="4">
        <f>IF('True_Odds_Calculator_3-way'!C18="","",'True_Odds_Calculator_3-way'!C18)</f>
        <v>5.59</v>
      </c>
      <c r="D17" s="4">
        <f t="shared" si="0"/>
        <v>2.5385253210425507E-2</v>
      </c>
      <c r="E17" s="4">
        <f t="shared" si="1"/>
        <v>1.7042268488481693</v>
      </c>
      <c r="F17" s="4">
        <f t="shared" si="2"/>
        <v>4.118708928955007</v>
      </c>
      <c r="G17" s="4">
        <f t="shared" si="3"/>
        <v>5.8675416956735953</v>
      </c>
      <c r="I17" s="4">
        <f t="shared" si="4"/>
        <v>1.0253852532104255</v>
      </c>
    </row>
    <row r="18" spans="1:9" x14ac:dyDescent="0.2">
      <c r="A18" s="4">
        <f>IF('True_Odds_Calculator_3-way'!A19="","",'True_Odds_Calculator_3-way'!A19)</f>
        <v>3</v>
      </c>
      <c r="B18" s="4">
        <f>IF('True_Odds_Calculator_3-way'!B19="","",'True_Odds_Calculator_3-way'!B19)</f>
        <v>3.27</v>
      </c>
      <c r="C18" s="4">
        <f>IF('True_Odds_Calculator_3-way'!C19="","",'True_Odds_Calculator_3-way'!C19)</f>
        <v>2.62</v>
      </c>
      <c r="D18" s="4">
        <f t="shared" si="0"/>
        <v>2.0823120199827239E-2</v>
      </c>
      <c r="E18" s="4">
        <f t="shared" si="1"/>
        <v>3.0637978304923115</v>
      </c>
      <c r="F18" s="4">
        <f t="shared" si="2"/>
        <v>3.3459435534263697</v>
      </c>
      <c r="G18" s="4">
        <f t="shared" si="3"/>
        <v>2.6685285933801239</v>
      </c>
      <c r="I18" s="4">
        <f t="shared" si="4"/>
        <v>1.0208231201998272</v>
      </c>
    </row>
    <row r="19" spans="1:9" x14ac:dyDescent="0.2">
      <c r="A19" s="4">
        <f>IF('True_Odds_Calculator_3-way'!A20="","",'True_Odds_Calculator_3-way'!A20)</f>
        <v>3.04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2.39</v>
      </c>
      <c r="D19" s="4">
        <f t="shared" si="0"/>
        <v>2.8256286666551222E-2</v>
      </c>
      <c r="E19" s="4">
        <f t="shared" si="1"/>
        <v>3.1296102464691939</v>
      </c>
      <c r="F19" s="4">
        <f t="shared" si="2"/>
        <v>3.6835110483578797</v>
      </c>
      <c r="G19" s="4">
        <f t="shared" si="3"/>
        <v>2.445039906308025</v>
      </c>
      <c r="I19" s="4">
        <f t="shared" si="4"/>
        <v>1.0282562866665512</v>
      </c>
    </row>
    <row r="20" spans="1:9" x14ac:dyDescent="0.2">
      <c r="A20" s="4">
        <f>IF('True_Odds_Calculator_3-way'!A21="","",'True_Odds_Calculator_3-way'!A21)</f>
        <v>1.79</v>
      </c>
      <c r="B20" s="4">
        <f>IF('True_Odds_Calculator_3-way'!B21="","",'True_Odds_Calculator_3-way'!B21)</f>
        <v>4.01</v>
      </c>
      <c r="C20" s="4">
        <f>IF('True_Odds_Calculator_3-way'!C21="","",'True_Odds_Calculator_3-way'!C21)</f>
        <v>4.5199999999999996</v>
      </c>
      <c r="D20" s="4">
        <f t="shared" si="0"/>
        <v>2.9274714533683577E-2</v>
      </c>
      <c r="E20" s="4">
        <f t="shared" si="1"/>
        <v>1.821822217457151</v>
      </c>
      <c r="F20" s="4">
        <f t="shared" si="2"/>
        <v>4.1733036030961888</v>
      </c>
      <c r="G20" s="4">
        <f t="shared" si="3"/>
        <v>4.7285638859248689</v>
      </c>
      <c r="I20" s="4">
        <f t="shared" si="4"/>
        <v>1.0292747145336836</v>
      </c>
    </row>
    <row r="21" spans="1:9" x14ac:dyDescent="0.2">
      <c r="A21" s="4">
        <f>IF('True_Odds_Calculator_3-way'!A22="","",'True_Odds_Calculator_3-way'!A22)</f>
        <v>2.87</v>
      </c>
      <c r="B21" s="4">
        <f>IF('True_Odds_Calculator_3-way'!B22="","",'True_Odds_Calculator_3-way'!B22)</f>
        <v>3.6</v>
      </c>
      <c r="C21" s="4">
        <f>IF('True_Odds_Calculator_3-way'!C22="","",'True_Odds_Calculator_3-way'!C22)</f>
        <v>2.4900000000000002</v>
      </c>
      <c r="D21" s="4">
        <f t="shared" si="0"/>
        <v>2.7816259229717755E-2</v>
      </c>
      <c r="E21" s="4">
        <f t="shared" si="1"/>
        <v>2.9484611699555088</v>
      </c>
      <c r="F21" s="4">
        <f t="shared" si="2"/>
        <v>3.7243158418937532</v>
      </c>
      <c r="G21" s="4">
        <f t="shared" si="3"/>
        <v>2.5488464807905316</v>
      </c>
      <c r="I21" s="4">
        <f t="shared" si="4"/>
        <v>1.0278162592297178</v>
      </c>
    </row>
    <row r="22" spans="1:9" x14ac:dyDescent="0.2">
      <c r="A22" s="4">
        <f>IF('True_Odds_Calculator_3-way'!A23="","",'True_Odds_Calculator_3-way'!A23)</f>
        <v>2.97</v>
      </c>
      <c r="B22" s="4">
        <f>IF('True_Odds_Calculator_3-way'!B23="","",'True_Odds_Calculator_3-way'!B23)</f>
        <v>3.77</v>
      </c>
      <c r="C22" s="4">
        <f>IF('True_Odds_Calculator_3-way'!C23="","",'True_Odds_Calculator_3-way'!C23)</f>
        <v>2.35</v>
      </c>
      <c r="D22" s="4">
        <f t="shared" si="0"/>
        <v>2.7484240983874031E-2</v>
      </c>
      <c r="E22" s="4">
        <f t="shared" si="1"/>
        <v>3.0530722599976055</v>
      </c>
      <c r="F22" s="4">
        <f t="shared" si="2"/>
        <v>3.9048684128839937</v>
      </c>
      <c r="G22" s="4">
        <f t="shared" si="3"/>
        <v>2.4017071263221452</v>
      </c>
      <c r="I22" s="4">
        <f t="shared" si="4"/>
        <v>1.027484240983874</v>
      </c>
    </row>
    <row r="23" spans="1:9" x14ac:dyDescent="0.2">
      <c r="A23" s="4">
        <f>IF('True_Odds_Calculator_3-way'!A24="","",'True_Odds_Calculator_3-way'!A24)</f>
        <v>4.5199999999999996</v>
      </c>
      <c r="B23" s="4">
        <f>IF('True_Odds_Calculator_3-way'!B24="","",'True_Odds_Calculator_3-way'!B24)</f>
        <v>3.89</v>
      </c>
      <c r="C23" s="4">
        <f>IF('True_Odds_Calculator_3-way'!C24="","",'True_Odds_Calculator_3-way'!C24)</f>
        <v>1.83</v>
      </c>
      <c r="D23" s="4">
        <f t="shared" si="0"/>
        <v>2.4756434225151169E-2</v>
      </c>
      <c r="E23" s="4">
        <f t="shared" si="1"/>
        <v>4.6951267937915286</v>
      </c>
      <c r="F23" s="4">
        <f t="shared" si="2"/>
        <v>4.019013728908515</v>
      </c>
      <c r="G23" s="4">
        <f t="shared" si="3"/>
        <v>1.8580593435949428</v>
      </c>
      <c r="I23" s="4">
        <f t="shared" si="4"/>
        <v>1.0247564342251512</v>
      </c>
    </row>
    <row r="24" spans="1:9" x14ac:dyDescent="0.2">
      <c r="A24" s="4">
        <f>IF('True_Odds_Calculator_3-way'!A25="","",'True_Odds_Calculator_3-way'!A25)</f>
        <v>1.67</v>
      </c>
      <c r="B24" s="4">
        <f>IF('True_Odds_Calculator_3-way'!B25="","",'True_Odds_Calculator_3-way'!B25)</f>
        <v>3.95</v>
      </c>
      <c r="C24" s="4">
        <f>IF('True_Odds_Calculator_3-way'!C25="","",'True_Odds_Calculator_3-way'!C25)</f>
        <v>5.85</v>
      </c>
      <c r="D24" s="4">
        <f t="shared" si="0"/>
        <v>2.2907123111777228E-2</v>
      </c>
      <c r="E24" s="4">
        <f t="shared" si="1"/>
        <v>1.6915702815044598</v>
      </c>
      <c r="F24" s="4">
        <f t="shared" si="2"/>
        <v>4.0728411468617347</v>
      </c>
      <c r="G24" s="4">
        <f t="shared" si="3"/>
        <v>6.1235313486401468</v>
      </c>
      <c r="I24" s="4">
        <f t="shared" si="4"/>
        <v>1.0229071231117772</v>
      </c>
    </row>
    <row r="25" spans="1:9" x14ac:dyDescent="0.2">
      <c r="A25" s="4">
        <f>IF('True_Odds_Calculator_3-way'!A26="","",'True_Odds_Calculator_3-way'!A26)</f>
        <v>4.08</v>
      </c>
      <c r="B25" s="4">
        <f>IF('True_Odds_Calculator_3-way'!B26="","",'True_Odds_Calculator_3-way'!B26)</f>
        <v>3.76</v>
      </c>
      <c r="C25" s="4">
        <f>IF('True_Odds_Calculator_3-way'!C26="","",'True_Odds_Calculator_3-way'!C26)</f>
        <v>1.95</v>
      </c>
      <c r="D25" s="4">
        <f t="shared" si="0"/>
        <v>2.3875998844709923E-2</v>
      </c>
      <c r="E25" s="4">
        <f t="shared" si="1"/>
        <v>4.2169294268895063</v>
      </c>
      <c r="F25" s="4">
        <f t="shared" si="2"/>
        <v>3.8759873126438218</v>
      </c>
      <c r="G25" s="4">
        <f t="shared" si="3"/>
        <v>1.9807398932112894</v>
      </c>
      <c r="I25" s="4">
        <f t="shared" si="4"/>
        <v>1.0238759988447099</v>
      </c>
    </row>
    <row r="26" spans="1:9" x14ac:dyDescent="0.2">
      <c r="A26" s="4">
        <f>IF('True_Odds_Calculator_3-way'!A27="","",'True_Odds_Calculator_3-way'!A27)</f>
        <v>2.75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2.63</v>
      </c>
      <c r="D26" s="4">
        <f t="shared" si="0"/>
        <v>2.1642278296270856E-2</v>
      </c>
      <c r="E26" s="4">
        <f t="shared" si="1"/>
        <v>2.8056608178732425</v>
      </c>
      <c r="F26" s="4">
        <f t="shared" si="2"/>
        <v>3.6959875082804969</v>
      </c>
      <c r="G26" s="4">
        <f t="shared" si="3"/>
        <v>2.6808642081238312</v>
      </c>
      <c r="I26" s="4">
        <f t="shared" si="4"/>
        <v>1.0216422782962709</v>
      </c>
    </row>
    <row r="27" spans="1:9" x14ac:dyDescent="0.2">
      <c r="A27" s="4">
        <f>IF('True_Odds_Calculator_3-way'!A28="","",'True_Odds_Calculator_3-way'!A28)</f>
        <v>3.23</v>
      </c>
      <c r="B27" s="4">
        <f>IF('True_Odds_Calculator_3-way'!B28="","",'True_Odds_Calculator_3-way'!B28)</f>
        <v>3.6</v>
      </c>
      <c r="C27" s="4">
        <f>IF('True_Odds_Calculator_3-way'!C28="","",'True_Odds_Calculator_3-way'!C28)</f>
        <v>2.2999999999999998</v>
      </c>
      <c r="D27" s="4">
        <f t="shared" si="0"/>
        <v>2.2157909693244271E-2</v>
      </c>
      <c r="E27" s="4">
        <f t="shared" si="1"/>
        <v>3.3089403399952158</v>
      </c>
      <c r="F27" s="4">
        <f t="shared" si="2"/>
        <v>3.6983368980013278</v>
      </c>
      <c r="G27" s="4">
        <f t="shared" si="3"/>
        <v>2.3397469919571674</v>
      </c>
      <c r="I27" s="4">
        <f t="shared" si="4"/>
        <v>1.0221579096932443</v>
      </c>
    </row>
    <row r="28" spans="1:9" x14ac:dyDescent="0.2">
      <c r="A28" s="4">
        <f>IF('True_Odds_Calculator_3-way'!A29="","",'True_Odds_Calculator_3-way'!A29)</f>
        <v>2.5099999999999998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3.09</v>
      </c>
      <c r="D28" s="4">
        <f t="shared" si="0"/>
        <v>2.6909018751735569E-2</v>
      </c>
      <c r="E28" s="4">
        <f t="shared" si="1"/>
        <v>2.5678113951013577</v>
      </c>
      <c r="F28" s="4">
        <f t="shared" si="2"/>
        <v>3.3794244488103344</v>
      </c>
      <c r="G28" s="4">
        <f t="shared" si="3"/>
        <v>3.1780847154384064</v>
      </c>
      <c r="I28" s="4">
        <f t="shared" si="4"/>
        <v>1.0269090187517356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3.86</v>
      </c>
      <c r="C29" s="4">
        <f>IF('True_Odds_Calculator_3-way'!C30="","",'True_Odds_Calculator_3-way'!C30)</f>
        <v>5.05</v>
      </c>
      <c r="D29" s="4">
        <f t="shared" si="0"/>
        <v>2.8515730921722771E-2</v>
      </c>
      <c r="E29" s="4">
        <f t="shared" si="1"/>
        <v>1.7796022171503099</v>
      </c>
      <c r="F29" s="4">
        <f t="shared" si="2"/>
        <v>4.0070184712066483</v>
      </c>
      <c r="G29" s="4">
        <f t="shared" si="3"/>
        <v>5.304630097578042</v>
      </c>
      <c r="I29" s="4">
        <f t="shared" si="4"/>
        <v>1.0285157309217228</v>
      </c>
    </row>
    <row r="30" spans="1:9" x14ac:dyDescent="0.2">
      <c r="A30" s="4">
        <f>IF('True_Odds_Calculator_3-way'!A31="","",'True_Odds_Calculator_3-way'!A31)</f>
        <v>1.82</v>
      </c>
      <c r="B30" s="4">
        <f>IF('True_Odds_Calculator_3-way'!B31="","",'True_Odds_Calculator_3-way'!B31)</f>
        <v>3.92</v>
      </c>
      <c r="C30" s="4">
        <f>IF('True_Odds_Calculator_3-way'!C31="","",'True_Odds_Calculator_3-way'!C31)</f>
        <v>4.4400000000000004</v>
      </c>
      <c r="D30" s="4">
        <f t="shared" si="0"/>
        <v>2.9777815492101123E-2</v>
      </c>
      <c r="E30" s="4">
        <f t="shared" si="1"/>
        <v>1.8534835662701135</v>
      </c>
      <c r="F30" s="4">
        <f t="shared" si="2"/>
        <v>4.0787009441036783</v>
      </c>
      <c r="G30" s="4">
        <f t="shared" si="3"/>
        <v>4.6446972268143947</v>
      </c>
      <c r="I30" s="4">
        <f t="shared" si="4"/>
        <v>1.0297778154921011</v>
      </c>
    </row>
    <row r="31" spans="1:9" x14ac:dyDescent="0.2">
      <c r="A31" s="4">
        <f>IF('True_Odds_Calculator_3-way'!A32="","",'True_Odds_Calculator_3-way'!A32)</f>
        <v>1.58</v>
      </c>
      <c r="B31" s="4">
        <f>IF('True_Odds_Calculator_3-way'!B32="","",'True_Odds_Calculator_3-way'!B32)</f>
        <v>4.08</v>
      </c>
      <c r="C31" s="4">
        <f>IF('True_Odds_Calculator_3-way'!C32="","",'True_Odds_Calculator_3-way'!C32)</f>
        <v>6.46</v>
      </c>
      <c r="D31" s="4">
        <f t="shared" si="0"/>
        <v>3.2808193230656535E-2</v>
      </c>
      <c r="E31" s="4">
        <f t="shared" si="1"/>
        <v>1.607780815396409</v>
      </c>
      <c r="F31" s="4">
        <f t="shared" si="2"/>
        <v>4.2705481999404924</v>
      </c>
      <c r="G31" s="4">
        <f t="shared" si="3"/>
        <v>6.9510722339089215</v>
      </c>
      <c r="I31" s="4">
        <f t="shared" si="4"/>
        <v>1.0328081932306565</v>
      </c>
    </row>
    <row r="32" spans="1:9" x14ac:dyDescent="0.2">
      <c r="A32" s="4">
        <f>IF('True_Odds_Calculator_3-way'!A33="","",'True_Odds_Calculator_3-way'!A33)</f>
        <v>1.75</v>
      </c>
      <c r="B32" s="4">
        <f>IF('True_Odds_Calculator_3-way'!B33="","",'True_Odds_Calculator_3-way'!B33)</f>
        <v>3.67</v>
      </c>
      <c r="C32" s="4">
        <f>IF('True_Odds_Calculator_3-way'!C33="","",'True_Odds_Calculator_3-way'!C33)</f>
        <v>5.38</v>
      </c>
      <c r="D32" s="4">
        <f t="shared" si="0"/>
        <v>2.9781741409224294E-2</v>
      </c>
      <c r="E32" s="4">
        <f t="shared" si="1"/>
        <v>1.7809396999385789</v>
      </c>
      <c r="F32" s="4">
        <f t="shared" si="2"/>
        <v>3.8087647133390528</v>
      </c>
      <c r="G32" s="4">
        <f t="shared" si="3"/>
        <v>5.6835504113562276</v>
      </c>
      <c r="I32" s="4">
        <f t="shared" si="4"/>
        <v>1.0297817414092243</v>
      </c>
    </row>
    <row r="33" spans="1:9" x14ac:dyDescent="0.2">
      <c r="A33" s="4">
        <f>IF('True_Odds_Calculator_3-way'!A34="","",'True_Odds_Calculator_3-way'!A34)</f>
        <v>1.58</v>
      </c>
      <c r="B33" s="4">
        <f>IF('True_Odds_Calculator_3-way'!B34="","",'True_Odds_Calculator_3-way'!B34)</f>
        <v>4.16</v>
      </c>
      <c r="C33" s="4">
        <f>IF('True_Odds_Calculator_3-way'!C34="","",'True_Odds_Calculator_3-way'!C34)</f>
        <v>6.27</v>
      </c>
      <c r="D33" s="4">
        <f t="shared" si="0"/>
        <v>3.2785640963522322E-2</v>
      </c>
      <c r="E33" s="4">
        <f t="shared" si="1"/>
        <v>1.6077613834015081</v>
      </c>
      <c r="F33" s="4">
        <f t="shared" si="2"/>
        <v>4.3581327222551538</v>
      </c>
      <c r="G33" s="4">
        <f t="shared" si="3"/>
        <v>6.7312378071062975</v>
      </c>
      <c r="I33" s="4">
        <f t="shared" si="4"/>
        <v>1.0327856409635223</v>
      </c>
    </row>
    <row r="34" spans="1:9" x14ac:dyDescent="0.2">
      <c r="A34" s="4">
        <f>IF('True_Odds_Calculator_3-way'!A35="","",'True_Odds_Calculator_3-way'!A35)</f>
        <v>2.21</v>
      </c>
      <c r="B34" s="4">
        <f>IF('True_Odds_Calculator_3-way'!B35="","",'True_Odds_Calculator_3-way'!B35)</f>
        <v>3.31</v>
      </c>
      <c r="C34" s="4">
        <f>IF('True_Odds_Calculator_3-way'!C35="","",'True_Odds_Calculator_3-way'!C35)</f>
        <v>3.64</v>
      </c>
      <c r="D34" s="4">
        <f t="shared" si="0"/>
        <v>2.9328766133457806E-2</v>
      </c>
      <c r="E34" s="4">
        <f t="shared" si="1"/>
        <v>2.2588026149787819</v>
      </c>
      <c r="F34" s="4">
        <f t="shared" si="2"/>
        <v>3.420691544083263</v>
      </c>
      <c r="G34" s="4">
        <f t="shared" si="3"/>
        <v>3.7743110069359984</v>
      </c>
      <c r="I34" s="4">
        <f t="shared" si="4"/>
        <v>1.0293287661334578</v>
      </c>
    </row>
    <row r="35" spans="1:9" x14ac:dyDescent="0.2">
      <c r="A35" s="4">
        <f>IF('True_Odds_Calculator_3-way'!A36="","",'True_Odds_Calculator_3-way'!A36)</f>
        <v>2.4700000000000002</v>
      </c>
      <c r="B35" s="4">
        <f>IF('True_Odds_Calculator_3-way'!B36="","",'True_Odds_Calculator_3-way'!B36)</f>
        <v>3.27</v>
      </c>
      <c r="C35" s="4">
        <f>IF('True_Odds_Calculator_3-way'!C36="","",'True_Odds_Calculator_3-way'!C36)</f>
        <v>3.15</v>
      </c>
      <c r="D35" s="4">
        <f t="shared" si="0"/>
        <v>2.8129014608975877E-2</v>
      </c>
      <c r="E35" s="4">
        <f t="shared" si="1"/>
        <v>2.5285603330171256</v>
      </c>
      <c r="F35" s="4">
        <f t="shared" si="2"/>
        <v>3.3734315219747693</v>
      </c>
      <c r="G35" s="4">
        <f t="shared" si="3"/>
        <v>3.2458682285610032</v>
      </c>
      <c r="I35" s="4">
        <f t="shared" si="4"/>
        <v>1.0281290146089759</v>
      </c>
    </row>
    <row r="36" spans="1:9" x14ac:dyDescent="0.2">
      <c r="A36" s="4">
        <f>IF('True_Odds_Calculator_3-way'!A37="","",'True_Odds_Calculator_3-way'!A37)</f>
        <v>2.13</v>
      </c>
      <c r="B36" s="4">
        <f>IF('True_Odds_Calculator_3-way'!B37="","",'True_Odds_Calculator_3-way'!B37)</f>
        <v>3.39</v>
      </c>
      <c r="C36" s="4">
        <f>IF('True_Odds_Calculator_3-way'!C37="","",'True_Odds_Calculator_3-way'!C37)</f>
        <v>3.78</v>
      </c>
      <c r="D36" s="4">
        <f t="shared" si="0"/>
        <v>2.9019083362845199E-2</v>
      </c>
      <c r="E36" s="4">
        <f t="shared" si="1"/>
        <v>2.174808779665506</v>
      </c>
      <c r="F36" s="4">
        <f t="shared" si="2"/>
        <v>3.5049322095667073</v>
      </c>
      <c r="G36" s="4">
        <f t="shared" si="3"/>
        <v>3.9234574758484007</v>
      </c>
      <c r="I36" s="4">
        <f t="shared" si="4"/>
        <v>1.0290190833628452</v>
      </c>
    </row>
    <row r="37" spans="1:9" x14ac:dyDescent="0.2">
      <c r="A37" s="4">
        <f>IF('True_Odds_Calculator_3-way'!A38="","",'True_Odds_Calculator_3-way'!A38)</f>
        <v>1.91</v>
      </c>
      <c r="B37" s="4">
        <f>IF('True_Odds_Calculator_3-way'!B38="","",'True_Odds_Calculator_3-way'!B38)</f>
        <v>3.47</v>
      </c>
      <c r="C37" s="4">
        <f>IF('True_Odds_Calculator_3-way'!C38="","",'True_Odds_Calculator_3-way'!C38)</f>
        <v>4.59</v>
      </c>
      <c r="D37" s="4">
        <f t="shared" si="0"/>
        <v>2.9609571211706376E-2</v>
      </c>
      <c r="E37" s="4">
        <f t="shared" si="1"/>
        <v>1.9466980359245933</v>
      </c>
      <c r="F37" s="4">
        <f t="shared" si="2"/>
        <v>3.593056448984945</v>
      </c>
      <c r="G37" s="4">
        <f t="shared" si="3"/>
        <v>4.807806338764399</v>
      </c>
      <c r="I37" s="4">
        <f t="shared" si="4"/>
        <v>1.0296095712117064</v>
      </c>
    </row>
    <row r="38" spans="1:9" x14ac:dyDescent="0.2">
      <c r="A38" s="4">
        <f>IF('True_Odds_Calculator_3-way'!A39="","",'True_Odds_Calculator_3-way'!A39)</f>
        <v>4.49</v>
      </c>
      <c r="B38" s="4">
        <f>IF('True_Odds_Calculator_3-way'!B39="","",'True_Odds_Calculator_3-way'!B39)</f>
        <v>3.54</v>
      </c>
      <c r="C38" s="4">
        <f>IF('True_Odds_Calculator_3-way'!C39="","",'True_Odds_Calculator_3-way'!C39)</f>
        <v>1.85</v>
      </c>
      <c r="D38" s="4">
        <f t="shared" si="0"/>
        <v>4.5743565467245118E-2</v>
      </c>
      <c r="E38" s="4">
        <f t="shared" si="1"/>
        <v>4.819990372589527</v>
      </c>
      <c r="F38" s="4">
        <f t="shared" si="2"/>
        <v>3.7419825140904903</v>
      </c>
      <c r="G38" s="4">
        <f t="shared" si="3"/>
        <v>1.9037005993477161</v>
      </c>
      <c r="I38" s="4">
        <f t="shared" si="4"/>
        <v>1.0457435654672451</v>
      </c>
    </row>
    <row r="39" spans="1:9" x14ac:dyDescent="0.2">
      <c r="A39" s="4">
        <f>IF('True_Odds_Calculator_3-way'!A40="","",'True_Odds_Calculator_3-way'!A40)</f>
        <v>3.18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2.2599999999999998</v>
      </c>
      <c r="D39" s="4">
        <f t="shared" si="0"/>
        <v>4.5960625951688705E-2</v>
      </c>
      <c r="E39" s="4">
        <f t="shared" si="1"/>
        <v>3.3428582490497383</v>
      </c>
      <c r="F39" s="4">
        <f t="shared" si="2"/>
        <v>3.6536736474660403</v>
      </c>
      <c r="G39" s="4">
        <f t="shared" si="3"/>
        <v>2.3410559523758714</v>
      </c>
      <c r="I39" s="4">
        <f t="shared" si="4"/>
        <v>1.0459606259516887</v>
      </c>
    </row>
    <row r="40" spans="1:9" x14ac:dyDescent="0.2">
      <c r="A40" s="4">
        <f>IF('True_Odds_Calculator_3-way'!A41="","",'True_Odds_Calculator_3-way'!A41)</f>
        <v>3.13</v>
      </c>
      <c r="B40" s="4">
        <f>IF('True_Odds_Calculator_3-way'!B41="","",'True_Odds_Calculator_3-way'!B41)</f>
        <v>3.53</v>
      </c>
      <c r="C40" s="4">
        <f>IF('True_Odds_Calculator_3-way'!C41="","",'True_Odds_Calculator_3-way'!C41)</f>
        <v>2.2599999999999998</v>
      </c>
      <c r="D40" s="4">
        <f t="shared" si="0"/>
        <v>4.5252812977738532E-2</v>
      </c>
      <c r="E40" s="4">
        <f t="shared" si="1"/>
        <v>3.2851020465619758</v>
      </c>
      <c r="F40" s="4">
        <f t="shared" si="2"/>
        <v>3.7285350846884153</v>
      </c>
      <c r="G40" s="4">
        <f t="shared" si="3"/>
        <v>2.3397635997248187</v>
      </c>
      <c r="I40" s="4">
        <f t="shared" si="4"/>
        <v>1.0452528129777385</v>
      </c>
    </row>
    <row r="41" spans="1:9" x14ac:dyDescent="0.2">
      <c r="A41" s="4">
        <f>IF('True_Odds_Calculator_3-way'!A42="","",'True_Odds_Calculator_3-way'!A42)</f>
        <v>2.46</v>
      </c>
      <c r="B41" s="4">
        <f>IF('True_Odds_Calculator_3-way'!B42="","",'True_Odds_Calculator_3-way'!B42)</f>
        <v>3.43</v>
      </c>
      <c r="C41" s="4">
        <f>IF('True_Odds_Calculator_3-way'!C42="","",'True_Odds_Calculator_3-way'!C42)</f>
        <v>2.89</v>
      </c>
      <c r="D41" s="4">
        <f t="shared" si="0"/>
        <v>4.4070015790698136E-2</v>
      </c>
      <c r="E41" s="4">
        <f t="shared" si="1"/>
        <v>2.5522310265459391</v>
      </c>
      <c r="F41" s="4">
        <f t="shared" si="2"/>
        <v>3.611996657177297</v>
      </c>
      <c r="G41" s="4">
        <f t="shared" si="3"/>
        <v>3.0181321291344241</v>
      </c>
      <c r="I41" s="4">
        <f t="shared" si="4"/>
        <v>1.0440700157906981</v>
      </c>
    </row>
    <row r="42" spans="1:9" x14ac:dyDescent="0.2">
      <c r="A42" s="4">
        <f>IF('True_Odds_Calculator_3-way'!A43="","",'True_Odds_Calculator_3-way'!A43)</f>
        <v>3.14</v>
      </c>
      <c r="B42" s="4">
        <f>IF('True_Odds_Calculator_3-way'!B43="","",'True_Odds_Calculator_3-way'!B43)</f>
        <v>3.59</v>
      </c>
      <c r="C42" s="4">
        <f>IF('True_Odds_Calculator_3-way'!C43="","",'True_Odds_Calculator_3-way'!C43)</f>
        <v>2.23</v>
      </c>
      <c r="D42" s="4">
        <f t="shared" si="0"/>
        <v>4.5453362886586524E-2</v>
      </c>
      <c r="E42" s="4">
        <f t="shared" si="1"/>
        <v>3.2968458586500997</v>
      </c>
      <c r="F42" s="4">
        <f t="shared" si="2"/>
        <v>3.7965012884113252</v>
      </c>
      <c r="G42" s="4">
        <f t="shared" si="3"/>
        <v>2.3079797098704646</v>
      </c>
      <c r="I42" s="4">
        <f t="shared" si="4"/>
        <v>1.0454533628865865</v>
      </c>
    </row>
    <row r="43" spans="1:9" x14ac:dyDescent="0.2">
      <c r="A43" s="4">
        <f>IF('True_Odds_Calculator_3-way'!A44="","",'True_Odds_Calculator_3-way'!A44)</f>
        <v>2.1</v>
      </c>
      <c r="B43" s="4">
        <f>IF('True_Odds_Calculator_3-way'!B44="","",'True_Odds_Calculator_3-way'!B44)</f>
        <v>3.45</v>
      </c>
      <c r="C43" s="4">
        <f>IF('True_Odds_Calculator_3-way'!C44="","",'True_Odds_Calculator_3-way'!C44)</f>
        <v>3.58</v>
      </c>
      <c r="D43" s="4">
        <f t="shared" si="0"/>
        <v>4.537515759279187E-2</v>
      </c>
      <c r="E43" s="4">
        <f t="shared" si="1"/>
        <v>2.168889595022871</v>
      </c>
      <c r="F43" s="4">
        <f t="shared" si="2"/>
        <v>3.6399371289838203</v>
      </c>
      <c r="G43" s="4">
        <f t="shared" si="3"/>
        <v>3.7849460796474386</v>
      </c>
      <c r="I43" s="4">
        <f t="shared" si="4"/>
        <v>1.0453751575927919</v>
      </c>
    </row>
    <row r="44" spans="1:9" x14ac:dyDescent="0.2">
      <c r="A44" s="4">
        <f>IF('True_Odds_Calculator_3-way'!A45="","",'True_Odds_Calculator_3-way'!A45)</f>
        <v>2.58</v>
      </c>
      <c r="B44" s="4">
        <f>IF('True_Odds_Calculator_3-way'!B45="","",'True_Odds_Calculator_3-way'!B45)</f>
        <v>3.53</v>
      </c>
      <c r="C44" s="4">
        <f>IF('True_Odds_Calculator_3-way'!C45="","",'True_Odds_Calculator_3-way'!C45)</f>
        <v>2.68</v>
      </c>
      <c r="D44" s="4">
        <f t="shared" si="0"/>
        <v>4.4017346563185011E-2</v>
      </c>
      <c r="E44" s="4">
        <f t="shared" si="1"/>
        <v>2.6815082760241098</v>
      </c>
      <c r="F44" s="4">
        <f t="shared" si="2"/>
        <v>3.7228187215183892</v>
      </c>
      <c r="G44" s="4">
        <f t="shared" si="3"/>
        <v>2.7896969166824901</v>
      </c>
      <c r="I44" s="4">
        <f t="shared" si="4"/>
        <v>1.044017346563185</v>
      </c>
    </row>
    <row r="45" spans="1:9" x14ac:dyDescent="0.2">
      <c r="A45" s="4">
        <f>IF('True_Odds_Calculator_3-way'!A46="","",'True_Odds_Calculator_3-way'!A46)</f>
        <v>4.83</v>
      </c>
      <c r="B45" s="4">
        <f>IF('True_Odds_Calculator_3-way'!B46="","",'True_Odds_Calculator_3-way'!B46)</f>
        <v>3.74</v>
      </c>
      <c r="C45" s="4">
        <f>IF('True_Odds_Calculator_3-way'!C46="","",'True_Odds_Calculator_3-way'!C46)</f>
        <v>1.75</v>
      </c>
      <c r="D45" s="4">
        <f t="shared" si="0"/>
        <v>4.584758804707656E-2</v>
      </c>
      <c r="E45" s="4">
        <f t="shared" si="1"/>
        <v>5.2149387016686237</v>
      </c>
      <c r="F45" s="4">
        <f t="shared" si="2"/>
        <v>3.9667247361255478</v>
      </c>
      <c r="G45" s="4">
        <f t="shared" si="3"/>
        <v>1.7980888549719634</v>
      </c>
      <c r="I45" s="4">
        <f t="shared" si="4"/>
        <v>1.0458475880470766</v>
      </c>
    </row>
    <row r="46" spans="1:9" x14ac:dyDescent="0.2">
      <c r="A46" s="4">
        <f>IF('True_Odds_Calculator_3-way'!A47="","",'True_Odds_Calculator_3-way'!A47)</f>
        <v>4.13</v>
      </c>
      <c r="B46" s="4">
        <f>IF('True_Odds_Calculator_3-way'!B47="","",'True_Odds_Calculator_3-way'!B47)</f>
        <v>3.44</v>
      </c>
      <c r="C46" s="4">
        <f>IF('True_Odds_Calculator_3-way'!C47="","",'True_Odds_Calculator_3-way'!C47)</f>
        <v>1.95</v>
      </c>
      <c r="D46" s="4">
        <f t="shared" si="0"/>
        <v>4.5648937844444459E-2</v>
      </c>
      <c r="E46" s="4">
        <f t="shared" si="1"/>
        <v>4.4069474329430411</v>
      </c>
      <c r="F46" s="4">
        <f t="shared" si="2"/>
        <v>3.6300096436732616</v>
      </c>
      <c r="G46" s="4">
        <f t="shared" si="3"/>
        <v>2.0096293391145479</v>
      </c>
      <c r="I46" s="4">
        <f t="shared" si="4"/>
        <v>1.0456489378444445</v>
      </c>
    </row>
    <row r="47" spans="1:9" x14ac:dyDescent="0.2">
      <c r="A47" s="4">
        <f>IF('True_Odds_Calculator_3-way'!A48="","",'True_Odds_Calculator_3-way'!A48)</f>
        <v>2.5099999999999998</v>
      </c>
      <c r="B47" s="4">
        <f>IF('True_Odds_Calculator_3-way'!B48="","",'True_Odds_Calculator_3-way'!B48)</f>
        <v>3.6</v>
      </c>
      <c r="C47" s="4">
        <f>IF('True_Odds_Calculator_3-way'!C48="","",'True_Odds_Calculator_3-way'!C48)</f>
        <v>2.72</v>
      </c>
      <c r="D47" s="4">
        <f t="shared" si="0"/>
        <v>4.3831211103299239E-2</v>
      </c>
      <c r="E47" s="4">
        <f t="shared" si="1"/>
        <v>2.6055510637936981</v>
      </c>
      <c r="F47" s="4">
        <f t="shared" si="2"/>
        <v>3.7998631232632736</v>
      </c>
      <c r="G47" s="4">
        <f t="shared" si="3"/>
        <v>2.8325670592284808</v>
      </c>
      <c r="I47" s="4">
        <f t="shared" si="4"/>
        <v>1.0438312111032992</v>
      </c>
    </row>
    <row r="48" spans="1:9" x14ac:dyDescent="0.2">
      <c r="A48" s="4">
        <f>IF('True_Odds_Calculator_3-way'!A49="","",'True_Odds_Calculator_3-way'!A49)</f>
        <v>1.54</v>
      </c>
      <c r="B48" s="4">
        <f>IF('True_Odds_Calculator_3-way'!B49="","",'True_Odds_Calculator_3-way'!B49)</f>
        <v>4.3</v>
      </c>
      <c r="C48" s="4">
        <f>IF('True_Odds_Calculator_3-way'!C49="","",'True_Odds_Calculator_3-way'!C49)</f>
        <v>5.97</v>
      </c>
      <c r="D48" s="4">
        <f t="shared" si="0"/>
        <v>4.9412976490223137E-2</v>
      </c>
      <c r="E48" s="4">
        <f t="shared" si="1"/>
        <v>1.5800792277703808</v>
      </c>
      <c r="F48" s="4">
        <f t="shared" si="2"/>
        <v>4.6277625123205368</v>
      </c>
      <c r="G48" s="4">
        <f t="shared" si="3"/>
        <v>6.6210609997242145</v>
      </c>
      <c r="I48" s="4">
        <f t="shared" si="4"/>
        <v>1.0494129764902231</v>
      </c>
    </row>
    <row r="49" spans="1:9" x14ac:dyDescent="0.2">
      <c r="A49" s="4">
        <f>IF('True_Odds_Calculator_3-way'!A50="","",'True_Odds_Calculator_3-way'!A50)</f>
        <v>3.31</v>
      </c>
      <c r="B49" s="4">
        <f>IF('True_Odds_Calculator_3-way'!B50="","",'True_Odds_Calculator_3-way'!B50)</f>
        <v>3.2</v>
      </c>
      <c r="C49" s="4">
        <f>IF('True_Odds_Calculator_3-way'!C50="","",'True_Odds_Calculator_3-way'!C50)</f>
        <v>2.33</v>
      </c>
      <c r="D49" s="4">
        <f t="shared" si="0"/>
        <v>4.3799352981600759E-2</v>
      </c>
      <c r="E49" s="4">
        <f t="shared" si="1"/>
        <v>3.4780791711020682</v>
      </c>
      <c r="F49" s="4">
        <f t="shared" si="2"/>
        <v>3.3568287211257188</v>
      </c>
      <c r="G49" s="4">
        <f t="shared" si="3"/>
        <v>2.4120519718808171</v>
      </c>
      <c r="I49" s="4">
        <f t="shared" si="4"/>
        <v>1.0437993529816008</v>
      </c>
    </row>
    <row r="50" spans="1:9" x14ac:dyDescent="0.2">
      <c r="A50" s="4">
        <f>IF('True_Odds_Calculator_3-way'!A51="","",'True_Odds_Calculator_3-way'!A51)</f>
        <v>4.22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1.9</v>
      </c>
      <c r="D50" s="4">
        <f t="shared" si="0"/>
        <v>4.576848982444881E-2</v>
      </c>
      <c r="E50" s="4">
        <f t="shared" si="1"/>
        <v>4.510383009197561</v>
      </c>
      <c r="F50" s="4">
        <f t="shared" si="2"/>
        <v>3.7420988515890197</v>
      </c>
      <c r="G50" s="4">
        <f t="shared" si="3"/>
        <v>1.956718842061046</v>
      </c>
      <c r="I50" s="4">
        <f t="shared" si="4"/>
        <v>1.0457684898244488</v>
      </c>
    </row>
    <row r="51" spans="1:9" x14ac:dyDescent="0.2">
      <c r="A51" s="4">
        <f>IF('True_Odds_Calculator_3-way'!A52="","",'True_Odds_Calculator_3-way'!A52)</f>
        <v>2.34</v>
      </c>
      <c r="B51" s="4">
        <f>IF('True_Odds_Calculator_3-way'!B52="","",'True_Odds_Calculator_3-way'!B52)</f>
        <v>3.21</v>
      </c>
      <c r="C51" s="4">
        <f>IF('True_Odds_Calculator_3-way'!C52="","",'True_Odds_Calculator_3-way'!C52)</f>
        <v>3.29</v>
      </c>
      <c r="D51" s="4">
        <f t="shared" si="0"/>
        <v>4.2828274882361184E-2</v>
      </c>
      <c r="E51" s="4">
        <f t="shared" si="1"/>
        <v>2.4208717742044503</v>
      </c>
      <c r="F51" s="4">
        <f t="shared" si="2"/>
        <v>3.3641671801118509</v>
      </c>
      <c r="G51" s="4">
        <f t="shared" si="3"/>
        <v>3.4521413538565215</v>
      </c>
      <c r="I51" s="4">
        <f t="shared" si="4"/>
        <v>1.0428282748823612</v>
      </c>
    </row>
    <row r="52" spans="1:9" x14ac:dyDescent="0.2">
      <c r="A52" s="4">
        <f>IF('True_Odds_Calculator_3-way'!A53="","",'True_Odds_Calculator_3-way'!A53)</f>
        <v>2.27</v>
      </c>
      <c r="B52" s="4">
        <f>IF('True_Odds_Calculator_3-way'!B53="","",'True_Odds_Calculator_3-way'!B53)</f>
        <v>3.19</v>
      </c>
      <c r="C52" s="4">
        <f>IF('True_Odds_Calculator_3-way'!C53="","",'True_Odds_Calculator_3-way'!C53)</f>
        <v>3.44</v>
      </c>
      <c r="D52" s="4">
        <f t="shared" si="0"/>
        <v>4.4705932604289567E-2</v>
      </c>
      <c r="E52" s="4">
        <f t="shared" si="1"/>
        <v>2.349476904139733</v>
      </c>
      <c r="F52" s="4">
        <f t="shared" si="2"/>
        <v>3.3492125496554173</v>
      </c>
      <c r="G52" s="4">
        <f t="shared" si="3"/>
        <v>3.6258723805294761</v>
      </c>
      <c r="I52" s="4">
        <f t="shared" si="4"/>
        <v>1.0447059326042896</v>
      </c>
    </row>
    <row r="53" spans="1:9" x14ac:dyDescent="0.2">
      <c r="A53" s="4">
        <f>IF('True_Odds_Calculator_3-way'!A54="","",'True_Odds_Calculator_3-way'!A54)</f>
        <v>1.56</v>
      </c>
      <c r="B53" s="4">
        <f>IF('True_Odds_Calculator_3-way'!B54="","",'True_Odds_Calculator_3-way'!B54)</f>
        <v>4.01</v>
      </c>
      <c r="C53" s="4">
        <f>IF('True_Odds_Calculator_3-way'!C54="","",'True_Odds_Calculator_3-way'!C54)</f>
        <v>6.3</v>
      </c>
      <c r="D53" s="4">
        <f t="shared" si="0"/>
        <v>4.9132358359290862E-2</v>
      </c>
      <c r="E53" s="4">
        <f t="shared" si="1"/>
        <v>1.6009011453612785</v>
      </c>
      <c r="F53" s="4">
        <f t="shared" si="2"/>
        <v>4.2918619644195068</v>
      </c>
      <c r="G53" s="4">
        <f t="shared" si="3"/>
        <v>7.0248049966489337</v>
      </c>
      <c r="I53" s="4">
        <f t="shared" si="4"/>
        <v>1.0491323583592909</v>
      </c>
    </row>
    <row r="54" spans="1:9" x14ac:dyDescent="0.2">
      <c r="A54" s="4">
        <f>IF('True_Odds_Calculator_3-way'!A55="","",'True_Odds_Calculator_3-way'!A55)</f>
        <v>2.0299999999999998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3.91</v>
      </c>
      <c r="D54" s="4">
        <f t="shared" si="0"/>
        <v>4.5101218186258896E-2</v>
      </c>
      <c r="E54" s="4">
        <f t="shared" si="1"/>
        <v>2.0939027522420135</v>
      </c>
      <c r="F54" s="4">
        <f t="shared" si="2"/>
        <v>3.5498484638761161</v>
      </c>
      <c r="G54" s="4">
        <f t="shared" si="3"/>
        <v>4.1541913477736419</v>
      </c>
      <c r="I54" s="4">
        <f t="shared" si="4"/>
        <v>1.0451012181862589</v>
      </c>
    </row>
    <row r="55" spans="1:9" x14ac:dyDescent="0.2">
      <c r="A55" s="4">
        <f>IF('True_Odds_Calculator_3-way'!A56="","",'True_Odds_Calculator_3-way'!A56)</f>
        <v>1.47</v>
      </c>
      <c r="B55" s="4">
        <f>IF('True_Odds_Calculator_3-way'!B56="","",'True_Odds_Calculator_3-way'!B56)</f>
        <v>4.3600000000000003</v>
      </c>
      <c r="C55" s="4">
        <f>IF('True_Odds_Calculator_3-way'!C56="","",'True_Odds_Calculator_3-way'!C56)</f>
        <v>7.09</v>
      </c>
      <c r="D55" s="4">
        <f t="shared" si="0"/>
        <v>5.067363056297669E-2</v>
      </c>
      <c r="E55" s="4">
        <f t="shared" si="1"/>
        <v>1.50742959591717</v>
      </c>
      <c r="F55" s="4">
        <f t="shared" si="2"/>
        <v>4.7066223895213088</v>
      </c>
      <c r="G55" s="4">
        <f t="shared" si="3"/>
        <v>8.0546093903619518</v>
      </c>
      <c r="I55" s="4">
        <f t="shared" si="4"/>
        <v>1.0506736305629767</v>
      </c>
    </row>
    <row r="56" spans="1:9" x14ac:dyDescent="0.2">
      <c r="A56" s="4">
        <f>IF('True_Odds_Calculator_3-way'!A57="","",'True_Odds_Calculator_3-way'!A57)</f>
        <v>2.4300000000000002</v>
      </c>
      <c r="B56" s="4">
        <f>IF('True_Odds_Calculator_3-way'!B57="","",'True_Odds_Calculator_3-way'!B57)</f>
        <v>3.19</v>
      </c>
      <c r="C56" s="4">
        <f>IF('True_Odds_Calculator_3-way'!C57="","",'True_Odds_Calculator_3-way'!C57)</f>
        <v>3.13</v>
      </c>
      <c r="D56" s="4">
        <f t="shared" si="0"/>
        <v>4.4491075460681095E-2</v>
      </c>
      <c r="E56" s="4">
        <f t="shared" si="1"/>
        <v>2.5208456588919388</v>
      </c>
      <c r="F56" s="4">
        <f t="shared" si="2"/>
        <v>3.3484093753578081</v>
      </c>
      <c r="G56" s="4">
        <f t="shared" si="3"/>
        <v>3.2823641331171736</v>
      </c>
      <c r="I56" s="4">
        <f t="shared" si="4"/>
        <v>1.0444910754606811</v>
      </c>
    </row>
    <row r="57" spans="1:9" x14ac:dyDescent="0.2">
      <c r="A57" s="4">
        <f>IF('True_Odds_Calculator_3-way'!A58="","",'True_Odds_Calculator_3-way'!A58)</f>
        <v>1.65</v>
      </c>
      <c r="B57" s="4">
        <f>IF('True_Odds_Calculator_3-way'!B58="","",'True_Odds_Calculator_3-way'!B58)</f>
        <v>3.93</v>
      </c>
      <c r="C57" s="4">
        <f>IF('True_Odds_Calculator_3-way'!C58="","",'True_Odds_Calculator_3-way'!C58)</f>
        <v>5.26</v>
      </c>
      <c r="D57" s="4">
        <f t="shared" si="0"/>
        <v>5.0627600710322129E-2</v>
      </c>
      <c r="E57" s="4">
        <f t="shared" si="1"/>
        <v>1.697260525502595</v>
      </c>
      <c r="F57" s="4">
        <f t="shared" si="2"/>
        <v>4.2091606105592856</v>
      </c>
      <c r="G57" s="4">
        <f t="shared" si="3"/>
        <v>5.7723988769464318</v>
      </c>
      <c r="I57" s="4">
        <f t="shared" si="4"/>
        <v>1.0506276007103221</v>
      </c>
    </row>
    <row r="58" spans="1:9" x14ac:dyDescent="0.2">
      <c r="A58" s="4">
        <f>IF('True_Odds_Calculator_3-way'!A59="","",'True_Odds_Calculator_3-way'!A59)</f>
        <v>7.16</v>
      </c>
      <c r="B58" s="4">
        <f>IF('True_Odds_Calculator_3-way'!B59="","",'True_Odds_Calculator_3-way'!B59)</f>
        <v>4.79</v>
      </c>
      <c r="C58" s="4">
        <f>IF('True_Odds_Calculator_3-way'!C59="","",'True_Odds_Calculator_3-way'!C59)</f>
        <v>1.42</v>
      </c>
      <c r="D58" s="4">
        <f t="shared" si="0"/>
        <v>5.2658423805331811E-2</v>
      </c>
      <c r="E58" s="4">
        <f t="shared" si="1"/>
        <v>8.189203586727297</v>
      </c>
      <c r="F58" s="4">
        <f t="shared" si="2"/>
        <v>5.2297026805370699</v>
      </c>
      <c r="G58" s="4">
        <f t="shared" si="3"/>
        <v>1.4562982144534553</v>
      </c>
      <c r="I58" s="4">
        <f t="shared" si="4"/>
        <v>1.0526584238053318</v>
      </c>
    </row>
    <row r="59" spans="1:9" x14ac:dyDescent="0.2">
      <c r="A59" s="4">
        <f>IF('True_Odds_Calculator_3-way'!A60="","",'True_Odds_Calculator_3-way'!A60)</f>
        <v>2.2999999999999998</v>
      </c>
      <c r="B59" s="4">
        <f>IF('True_Odds_Calculator_3-way'!B60="","",'True_Odds_Calculator_3-way'!B60)</f>
        <v>3.16</v>
      </c>
      <c r="C59" s="4">
        <f>IF('True_Odds_Calculator_3-way'!C60="","",'True_Odds_Calculator_3-way'!C60)</f>
        <v>3.41</v>
      </c>
      <c r="D59" s="4">
        <f t="shared" si="0"/>
        <v>4.449343686299323E-2</v>
      </c>
      <c r="E59" s="4">
        <f t="shared" si="1"/>
        <v>2.3812275653918382</v>
      </c>
      <c r="F59" s="4">
        <f t="shared" si="2"/>
        <v>3.3153799916883231</v>
      </c>
      <c r="G59" s="4">
        <f t="shared" si="3"/>
        <v>3.5916445746349983</v>
      </c>
      <c r="I59" s="4">
        <f t="shared" si="4"/>
        <v>1.0444934368629932</v>
      </c>
    </row>
    <row r="60" spans="1:9" x14ac:dyDescent="0.2">
      <c r="A60" s="4">
        <f>IF('True_Odds_Calculator_3-way'!A61="","",'True_Odds_Calculator_3-way'!A61)</f>
        <v>2.4500000000000002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2.88</v>
      </c>
      <c r="D60" s="4">
        <f t="shared" si="0"/>
        <v>4.3569925568690326E-2</v>
      </c>
      <c r="E60" s="4">
        <f t="shared" si="1"/>
        <v>2.5403925154648159</v>
      </c>
      <c r="F60" s="4">
        <f t="shared" si="2"/>
        <v>3.6541543249613699</v>
      </c>
      <c r="G60" s="4">
        <f t="shared" si="3"/>
        <v>3.0057206646119194</v>
      </c>
      <c r="I60" s="4">
        <f t="shared" si="4"/>
        <v>1.0435699255686903</v>
      </c>
    </row>
    <row r="61" spans="1:9" x14ac:dyDescent="0.2">
      <c r="A61" s="4">
        <f>IF('True_Odds_Calculator_3-way'!A62="","",'True_Odds_Calculator_3-way'!A62)</f>
        <v>2.76</v>
      </c>
      <c r="B61" s="4">
        <f>IF('True_Odds_Calculator_3-way'!B62="","",'True_Odds_Calculator_3-way'!B62)</f>
        <v>3.32</v>
      </c>
      <c r="C61" s="4">
        <f>IF('True_Odds_Calculator_3-way'!C62="","",'True_Odds_Calculator_3-way'!C62)</f>
        <v>2.63</v>
      </c>
      <c r="D61" s="4">
        <f t="shared" si="0"/>
        <v>4.3751796738948023E-2</v>
      </c>
      <c r="E61" s="4">
        <f t="shared" si="1"/>
        <v>2.8757538459188585</v>
      </c>
      <c r="F61" s="4">
        <f t="shared" si="2"/>
        <v>3.4889292624810255</v>
      </c>
      <c r="G61" s="4">
        <f t="shared" si="3"/>
        <v>2.7348990831018751</v>
      </c>
      <c r="I61" s="4">
        <f t="shared" si="4"/>
        <v>1.043751796738948</v>
      </c>
    </row>
    <row r="62" spans="1:9" x14ac:dyDescent="0.2">
      <c r="A62" s="4">
        <f>IF('True_Odds_Calculator_3-way'!A63="","",'True_Odds_Calculator_3-way'!A63)</f>
        <v>3.94</v>
      </c>
      <c r="B62" s="4">
        <f>IF('True_Odds_Calculator_3-way'!B63="","",'True_Odds_Calculator_3-way'!B63)</f>
        <v>3.34</v>
      </c>
      <c r="C62" s="4">
        <f>IF('True_Odds_Calculator_3-way'!C63="","",'True_Odds_Calculator_3-way'!C63)</f>
        <v>1.98</v>
      </c>
      <c r="D62" s="4">
        <f t="shared" si="0"/>
        <v>5.8258809254280397E-2</v>
      </c>
      <c r="E62" s="4">
        <f t="shared" si="1"/>
        <v>4.2664390592790769</v>
      </c>
      <c r="F62" s="4">
        <f t="shared" si="2"/>
        <v>3.571663350636638</v>
      </c>
      <c r="G62" s="4">
        <f t="shared" si="3"/>
        <v>2.0591770333234214</v>
      </c>
      <c r="I62" s="4">
        <f t="shared" si="4"/>
        <v>1.0582588092542804</v>
      </c>
    </row>
    <row r="63" spans="1:9" x14ac:dyDescent="0.2">
      <c r="A63" s="4">
        <f>IF('True_Odds_Calculator_3-way'!A64="","",'True_Odds_Calculator_3-way'!A64)</f>
        <v>4.2300000000000004</v>
      </c>
      <c r="B63" s="4">
        <f>IF('True_Odds_Calculator_3-way'!B64="","",'True_Odds_Calculator_3-way'!B64)</f>
        <v>3.83</v>
      </c>
      <c r="C63" s="4">
        <f>IF('True_Odds_Calculator_3-way'!C64="","",'True_Odds_Calculator_3-way'!C64)</f>
        <v>1.78</v>
      </c>
      <c r="D63" s="4">
        <f t="shared" si="0"/>
        <v>5.9300977938456789E-2</v>
      </c>
      <c r="E63" s="4">
        <f t="shared" si="1"/>
        <v>4.6159606857331159</v>
      </c>
      <c r="F63" s="4">
        <f t="shared" si="2"/>
        <v>4.1437102855422392</v>
      </c>
      <c r="G63" s="4">
        <f t="shared" si="3"/>
        <v>1.8449137456693061</v>
      </c>
      <c r="I63" s="4">
        <f t="shared" si="4"/>
        <v>1.0593009779384568</v>
      </c>
    </row>
    <row r="64" spans="1: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3.25</v>
      </c>
      <c r="C64" s="4">
        <f>IF('True_Odds_Calculator_3-way'!C65="","",'True_Odds_Calculator_3-way'!C65)</f>
        <v>2.78</v>
      </c>
      <c r="D64" s="4">
        <f t="shared" si="0"/>
        <v>5.3504924008521249E-2</v>
      </c>
      <c r="E64" s="4">
        <f t="shared" si="1"/>
        <v>2.71543286162701</v>
      </c>
      <c r="F64" s="4">
        <f t="shared" si="2"/>
        <v>3.4499730939059541</v>
      </c>
      <c r="G64" s="4">
        <f t="shared" si="3"/>
        <v>2.9250264057548927</v>
      </c>
      <c r="I64" s="4">
        <f t="shared" si="4"/>
        <v>1.0535049240085212</v>
      </c>
    </row>
    <row r="65" spans="1:9" x14ac:dyDescent="0.2">
      <c r="A65" s="4">
        <f>IF('True_Odds_Calculator_3-way'!A66="","",'True_Odds_Calculator_3-way'!A66)</f>
        <v>4.1500000000000004</v>
      </c>
      <c r="B65" s="4">
        <f>IF('True_Odds_Calculator_3-way'!B66="","",'True_Odds_Calculator_3-way'!B66)</f>
        <v>3.79</v>
      </c>
      <c r="C65" s="4">
        <f>IF('True_Odds_Calculator_3-way'!C66="","",'True_Odds_Calculator_3-way'!C66)</f>
        <v>1.81</v>
      </c>
      <c r="D65" s="4">
        <f t="shared" si="0"/>
        <v>5.7302286011053916E-2</v>
      </c>
      <c r="E65" s="4">
        <f t="shared" si="1"/>
        <v>4.5072841300195243</v>
      </c>
      <c r="F65" s="4">
        <f t="shared" si="2"/>
        <v>4.0857771196111985</v>
      </c>
      <c r="G65" s="4">
        <f t="shared" si="3"/>
        <v>1.8748168801615042</v>
      </c>
      <c r="I65" s="4">
        <f t="shared" si="4"/>
        <v>1.0573022860110539</v>
      </c>
    </row>
    <row r="66" spans="1:9" x14ac:dyDescent="0.2">
      <c r="A66" s="4">
        <f>IF('True_Odds_Calculator_3-way'!A67="","",'True_Odds_Calculator_3-way'!A67)</f>
        <v>1.95</v>
      </c>
      <c r="B66" s="4">
        <f>IF('True_Odds_Calculator_3-way'!B67="","",'True_Odds_Calculator_3-way'!B67)</f>
        <v>3.47</v>
      </c>
      <c r="C66" s="4">
        <f>IF('True_Odds_Calculator_3-way'!C67="","",'True_Odds_Calculator_3-way'!C67)</f>
        <v>3.88</v>
      </c>
      <c r="D66" s="4">
        <f t="shared" si="0"/>
        <v>5.8736909623745337E-2</v>
      </c>
      <c r="E66" s="4">
        <f t="shared" si="1"/>
        <v>2.027404249097525</v>
      </c>
      <c r="F66" s="4">
        <f t="shared" si="2"/>
        <v>3.7229323990637142</v>
      </c>
      <c r="G66" s="4">
        <f t="shared" si="3"/>
        <v>4.1989815230452807</v>
      </c>
      <c r="I66" s="4">
        <f t="shared" si="4"/>
        <v>1.0587369096237453</v>
      </c>
    </row>
    <row r="67" spans="1:9" x14ac:dyDescent="0.2">
      <c r="A67" s="4">
        <f>IF('True_Odds_Calculator_3-way'!A68="","",'True_Odds_Calculator_3-way'!A68)</f>
        <v>2.99</v>
      </c>
      <c r="B67" s="4">
        <f>IF('True_Odds_Calculator_3-way'!B68="","",'True_Odds_Calculator_3-way'!B68)</f>
        <v>3.27</v>
      </c>
      <c r="C67" s="4">
        <f>IF('True_Odds_Calculator_3-way'!C68="","",'True_Odds_Calculator_3-way'!C68)</f>
        <v>2.42</v>
      </c>
      <c r="D67" s="4">
        <f t="shared" ref="D67:D130" si="5">IF(A67="","",((1/A67)+(1/B67)+(1/C67))-1)</f>
        <v>5.3481698584501691E-2</v>
      </c>
      <c r="E67" s="4">
        <f t="shared" ref="E67:E130" si="6">IF(A67="","",(3*A67)/(3-($D67*A67)))</f>
        <v>3.1583509256559115</v>
      </c>
      <c r="F67" s="4">
        <f t="shared" ref="F67:F130" si="7">IF(B67="","",(3*B67)/(3-($D67*B67)))</f>
        <v>3.4724252060687313</v>
      </c>
      <c r="G67" s="4">
        <f t="shared" ref="G67:G130" si="8">IF(C67="","",(3*C67)/(3-($D67*C67)))</f>
        <v>2.529110647560687</v>
      </c>
      <c r="I67" s="4">
        <f t="shared" ref="I67:I130" si="9">IF(A67="","",D67+1)</f>
        <v>1.0534816985845017</v>
      </c>
    </row>
    <row r="68" spans="1:9" x14ac:dyDescent="0.2">
      <c r="A68" s="4">
        <f>IF('True_Odds_Calculator_3-way'!A69="","",'True_Odds_Calculator_3-way'!A69)</f>
        <v>2.68</v>
      </c>
      <c r="B68" s="4">
        <f>IF('True_Odds_Calculator_3-way'!B69="","",'True_Odds_Calculator_3-way'!B69)</f>
        <v>3.4</v>
      </c>
      <c r="C68" s="4">
        <f>IF('True_Odds_Calculator_3-way'!C69="","",'True_Odds_Calculator_3-way'!C69)</f>
        <v>2.58</v>
      </c>
      <c r="D68" s="4">
        <f t="shared" si="5"/>
        <v>5.4848874641838741E-2</v>
      </c>
      <c r="E68" s="4">
        <f t="shared" si="6"/>
        <v>2.8180812704582658</v>
      </c>
      <c r="F68" s="4">
        <f t="shared" si="7"/>
        <v>3.6253598276117316</v>
      </c>
      <c r="G68" s="4">
        <f t="shared" si="8"/>
        <v>2.7077233999422576</v>
      </c>
      <c r="I68" s="4">
        <f t="shared" si="9"/>
        <v>1.0548488746418387</v>
      </c>
    </row>
    <row r="69" spans="1:9" x14ac:dyDescent="0.2">
      <c r="A69" s="4">
        <f>IF('True_Odds_Calculator_3-way'!A70="","",'True_Odds_Calculator_3-way'!A70)</f>
        <v>4.32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1.87</v>
      </c>
      <c r="D69" s="4">
        <f t="shared" si="5"/>
        <v>5.6938514188856093E-2</v>
      </c>
      <c r="E69" s="4">
        <f t="shared" si="6"/>
        <v>4.7058385775285929</v>
      </c>
      <c r="F69" s="4">
        <f t="shared" si="7"/>
        <v>3.6802838807011695</v>
      </c>
      <c r="G69" s="4">
        <f t="shared" si="8"/>
        <v>1.9388116714902217</v>
      </c>
      <c r="I69" s="4">
        <f t="shared" si="9"/>
        <v>1.0569385141888561</v>
      </c>
    </row>
    <row r="70" spans="1:9" x14ac:dyDescent="0.2">
      <c r="A70" s="4">
        <f>IF('True_Odds_Calculator_3-way'!A71="","",'True_Odds_Calculator_3-way'!A71)</f>
        <v>4.7</v>
      </c>
      <c r="B70" s="4">
        <f>IF('True_Odds_Calculator_3-way'!B71="","",'True_Odds_Calculator_3-way'!B71)</f>
        <v>3.97</v>
      </c>
      <c r="C70" s="4">
        <f>IF('True_Odds_Calculator_3-way'!C71="","",'True_Odds_Calculator_3-way'!C71)</f>
        <v>1.68</v>
      </c>
      <c r="D70" s="4">
        <f t="shared" si="5"/>
        <v>5.9893221450646905E-2</v>
      </c>
      <c r="E70" s="4">
        <f t="shared" si="6"/>
        <v>5.1866802858258536</v>
      </c>
      <c r="F70" s="4">
        <f t="shared" si="7"/>
        <v>4.3117431404661613</v>
      </c>
      <c r="G70" s="4">
        <f t="shared" si="8"/>
        <v>1.7383030385482166</v>
      </c>
      <c r="I70" s="4">
        <f t="shared" si="9"/>
        <v>1.0598932214506469</v>
      </c>
    </row>
    <row r="71" spans="1:9" x14ac:dyDescent="0.2">
      <c r="A71" s="4">
        <f>IF('True_Odds_Calculator_3-way'!A72="","",'True_Odds_Calculator_3-way'!A72)</f>
        <v>1.36</v>
      </c>
      <c r="B71" s="4">
        <f>IF('True_Odds_Calculator_3-way'!B72="","",'True_Odds_Calculator_3-way'!B72)</f>
        <v>4.57</v>
      </c>
      <c r="C71" s="4">
        <f>IF('True_Odds_Calculator_3-way'!C72="","",'True_Odds_Calculator_3-way'!C72)</f>
        <v>9.16</v>
      </c>
      <c r="D71" s="4">
        <f t="shared" si="5"/>
        <v>6.3282804067897214E-2</v>
      </c>
      <c r="E71" s="4">
        <f t="shared" si="6"/>
        <v>1.4001683149693553</v>
      </c>
      <c r="F71" s="4">
        <f t="shared" si="7"/>
        <v>5.0575520923403339</v>
      </c>
      <c r="G71" s="4">
        <f t="shared" si="8"/>
        <v>11.353825928521969</v>
      </c>
      <c r="I71" s="4">
        <f t="shared" si="9"/>
        <v>1.0632828040678972</v>
      </c>
    </row>
    <row r="72" spans="1:9" x14ac:dyDescent="0.2">
      <c r="A72" s="4">
        <f>IF('True_Odds_Calculator_3-way'!A73="","",'True_Odds_Calculator_3-way'!A73)</f>
        <v>1.45</v>
      </c>
      <c r="B72" s="4">
        <f>IF('True_Odds_Calculator_3-way'!B73="","",'True_Odds_Calculator_3-way'!B73)</f>
        <v>4.09</v>
      </c>
      <c r="C72" s="4">
        <f>IF('True_Odds_Calculator_3-way'!C73="","",'True_Odds_Calculator_3-way'!C73)</f>
        <v>7.79</v>
      </c>
      <c r="D72" s="4">
        <f t="shared" si="5"/>
        <v>6.252365466958465E-2</v>
      </c>
      <c r="E72" s="4">
        <f t="shared" si="6"/>
        <v>1.4951841147067642</v>
      </c>
      <c r="F72" s="4">
        <f t="shared" si="7"/>
        <v>4.4711209547585256</v>
      </c>
      <c r="G72" s="4">
        <f t="shared" si="8"/>
        <v>9.2998612023958955</v>
      </c>
      <c r="I72" s="4">
        <f t="shared" si="9"/>
        <v>1.0625236546695846</v>
      </c>
    </row>
    <row r="73" spans="1: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3.78</v>
      </c>
      <c r="C73" s="4">
        <f>IF('True_Odds_Calculator_3-way'!C74="","",'True_Odds_Calculator_3-way'!C74)</f>
        <v>1.82</v>
      </c>
      <c r="D73" s="4">
        <f t="shared" si="5"/>
        <v>2.4971278135835107E-2</v>
      </c>
      <c r="E73" s="4">
        <f t="shared" si="6"/>
        <v>4.9346965755107917</v>
      </c>
      <c r="F73" s="4">
        <f t="shared" si="7"/>
        <v>3.902796860652936</v>
      </c>
      <c r="G73" s="4">
        <f t="shared" si="8"/>
        <v>1.8479957347280096</v>
      </c>
      <c r="I73" s="4">
        <f t="shared" si="9"/>
        <v>1.0249712781358351</v>
      </c>
    </row>
    <row r="74" spans="1:9" x14ac:dyDescent="0.2">
      <c r="A74" s="4">
        <f>IF('True_Odds_Calculator_3-way'!A75="","",'True_Odds_Calculator_3-way'!A75)</f>
        <v>8.18</v>
      </c>
      <c r="B74" s="4">
        <f>IF('True_Odds_Calculator_3-way'!B75="","",'True_Odds_Calculator_3-way'!B75)</f>
        <v>5.78</v>
      </c>
      <c r="C74" s="4">
        <f>IF('True_Odds_Calculator_3-way'!C75="","",'True_Odds_Calculator_3-way'!C75)</f>
        <v>1.37</v>
      </c>
      <c r="D74" s="4">
        <f t="shared" si="5"/>
        <v>2.5186776675163669E-2</v>
      </c>
      <c r="E74" s="4">
        <f t="shared" si="6"/>
        <v>8.783194153337309</v>
      </c>
      <c r="F74" s="4">
        <f t="shared" si="7"/>
        <v>6.0747883573106058</v>
      </c>
      <c r="G74" s="4">
        <f t="shared" si="8"/>
        <v>1.3859410402763153</v>
      </c>
      <c r="I74" s="4">
        <f t="shared" si="9"/>
        <v>1.0251867766751637</v>
      </c>
    </row>
    <row r="75" spans="1:9" x14ac:dyDescent="0.2">
      <c r="A75" s="4">
        <f>IF('True_Odds_Calculator_3-way'!A76="","",'True_Odds_Calculator_3-way'!A76)</f>
        <v>4.2</v>
      </c>
      <c r="B75" s="4">
        <f>IF('True_Odds_Calculator_3-way'!B76="","",'True_Odds_Calculator_3-way'!B76)</f>
        <v>3.28</v>
      </c>
      <c r="C75" s="4">
        <f>IF('True_Odds_Calculator_3-way'!C76="","",'True_Odds_Calculator_3-way'!C76)</f>
        <v>1.99</v>
      </c>
      <c r="D75" s="4">
        <f t="shared" si="5"/>
        <v>4.5485849689796076E-2</v>
      </c>
      <c r="E75" s="4">
        <f t="shared" si="6"/>
        <v>4.4856468411705928</v>
      </c>
      <c r="F75" s="4">
        <f t="shared" si="7"/>
        <v>3.4516549265036689</v>
      </c>
      <c r="G75" s="4">
        <f t="shared" si="8"/>
        <v>2.0519108286611321</v>
      </c>
      <c r="I75" s="4">
        <f t="shared" si="9"/>
        <v>1.0454858496897961</v>
      </c>
    </row>
    <row r="76" spans="1:9" x14ac:dyDescent="0.2">
      <c r="A76" s="4">
        <f>IF('True_Odds_Calculator_3-way'!A77="","",'True_Odds_Calculator_3-way'!A77)</f>
        <v>1.76</v>
      </c>
      <c r="B76" s="4">
        <f>IF('True_Odds_Calculator_3-way'!B77="","",'True_Odds_Calculator_3-way'!B77)</f>
        <v>3.21</v>
      </c>
      <c r="C76" s="4">
        <f>IF('True_Odds_Calculator_3-way'!C77="","",'True_Odds_Calculator_3-way'!C77)</f>
        <v>5.87</v>
      </c>
      <c r="D76" s="4">
        <f t="shared" si="5"/>
        <v>5.0066049210280017E-2</v>
      </c>
      <c r="E76" s="4">
        <f t="shared" si="6"/>
        <v>1.8132591982263095</v>
      </c>
      <c r="F76" s="4">
        <f t="shared" si="7"/>
        <v>3.3916954042463474</v>
      </c>
      <c r="G76" s="4">
        <f t="shared" si="8"/>
        <v>6.5074904902079016</v>
      </c>
      <c r="I76" s="4">
        <f t="shared" si="9"/>
        <v>1.05006604921028</v>
      </c>
    </row>
    <row r="77" spans="1:9" x14ac:dyDescent="0.2">
      <c r="A77" s="4">
        <f>IF('True_Odds_Calculator_3-way'!A78="","",'True_Odds_Calculator_3-way'!A78)</f>
        <v>2.59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3.19</v>
      </c>
      <c r="D77" s="4">
        <f t="shared" si="5"/>
        <v>4.3222621608686396E-2</v>
      </c>
      <c r="E77" s="4">
        <f t="shared" si="6"/>
        <v>2.6903934577546003</v>
      </c>
      <c r="F77" s="4">
        <f t="shared" si="7"/>
        <v>3.0373434899091523</v>
      </c>
      <c r="G77" s="4">
        <f t="shared" si="8"/>
        <v>3.3436755079419336</v>
      </c>
      <c r="I77" s="4">
        <f t="shared" si="9"/>
        <v>1.0432226216086864</v>
      </c>
    </row>
    <row r="78" spans="1:9" x14ac:dyDescent="0.2">
      <c r="A78" s="4">
        <f>IF('True_Odds_Calculator_3-way'!A79="","",'True_Odds_Calculator_3-way'!A79)</f>
        <v>1.81</v>
      </c>
      <c r="B78" s="4">
        <f>IF('True_Odds_Calculator_3-way'!B79="","",'True_Odds_Calculator_3-way'!B79)</f>
        <v>3.6</v>
      </c>
      <c r="C78" s="4">
        <f>IF('True_Odds_Calculator_3-way'!C79="","",'True_Odds_Calculator_3-way'!C79)</f>
        <v>4.62</v>
      </c>
      <c r="D78" s="4">
        <f t="shared" si="5"/>
        <v>4.6714182073298138E-2</v>
      </c>
      <c r="E78" s="4">
        <f t="shared" si="6"/>
        <v>1.8624929160242625</v>
      </c>
      <c r="F78" s="4">
        <f t="shared" si="7"/>
        <v>3.8137896785178582</v>
      </c>
      <c r="G78" s="4">
        <f t="shared" si="8"/>
        <v>4.9781255581058463</v>
      </c>
      <c r="I78" s="4">
        <f t="shared" si="9"/>
        <v>1.0467141820732981</v>
      </c>
    </row>
    <row r="79" spans="1:9" x14ac:dyDescent="0.2">
      <c r="A79" s="4">
        <f>IF('True_Odds_Calculator_3-way'!A80="","",'True_Odds_Calculator_3-way'!A80)</f>
        <v>3.96</v>
      </c>
      <c r="B79" s="4">
        <f>IF('True_Odds_Calculator_3-way'!B80="","",'True_Odds_Calculator_3-way'!B80)</f>
        <v>3.01</v>
      </c>
      <c r="C79" s="4">
        <f>IF('True_Odds_Calculator_3-way'!C80="","",'True_Odds_Calculator_3-way'!C80)</f>
        <v>2.1800000000000002</v>
      </c>
      <c r="D79" s="4">
        <f t="shared" si="5"/>
        <v>4.3466762476790155E-2</v>
      </c>
      <c r="E79" s="4">
        <f t="shared" si="6"/>
        <v>4.2010393659643421</v>
      </c>
      <c r="F79" s="4">
        <f t="shared" si="7"/>
        <v>3.147257079515108</v>
      </c>
      <c r="G79" s="4">
        <f t="shared" si="8"/>
        <v>2.2511029957035267</v>
      </c>
      <c r="I79" s="4">
        <f t="shared" si="9"/>
        <v>1.0434667624767902</v>
      </c>
    </row>
    <row r="80" spans="1:9" x14ac:dyDescent="0.2">
      <c r="A80" s="4">
        <f>IF('True_Odds_Calculator_3-way'!A81="","",'True_Odds_Calculator_3-way'!A81)</f>
        <v>1.93</v>
      </c>
      <c r="B80" s="4">
        <f>IF('True_Odds_Calculator_3-way'!B81="","",'True_Odds_Calculator_3-way'!B81)</f>
        <v>3.13</v>
      </c>
      <c r="C80" s="4">
        <f>IF('True_Odds_Calculator_3-way'!C81="","",'True_Odds_Calculator_3-way'!C81)</f>
        <v>4.75</v>
      </c>
      <c r="D80" s="4">
        <f t="shared" si="5"/>
        <v>4.8149848706754206E-2</v>
      </c>
      <c r="E80" s="4">
        <f t="shared" si="6"/>
        <v>1.9916955637756062</v>
      </c>
      <c r="F80" s="4">
        <f t="shared" si="7"/>
        <v>3.2955567146965787</v>
      </c>
      <c r="G80" s="4">
        <f t="shared" si="8"/>
        <v>5.1420129830372305</v>
      </c>
      <c r="I80" s="4">
        <f t="shared" si="9"/>
        <v>1.0481498487067542</v>
      </c>
    </row>
    <row r="81" spans="1:9" x14ac:dyDescent="0.2">
      <c r="A81" s="4">
        <f>IF('True_Odds_Calculator_3-way'!A82="","",'True_Odds_Calculator_3-way'!A82)</f>
        <v>2.27</v>
      </c>
      <c r="B81" s="4">
        <f>IF('True_Odds_Calculator_3-way'!B82="","",'True_Odds_Calculator_3-way'!B82)</f>
        <v>3.15</v>
      </c>
      <c r="C81" s="4">
        <f>IF('True_Odds_Calculator_3-way'!C82="","",'True_Odds_Calculator_3-way'!C82)</f>
        <v>3.48</v>
      </c>
      <c r="D81" s="4">
        <f t="shared" si="5"/>
        <v>4.5345273660631236E-2</v>
      </c>
      <c r="E81" s="4">
        <f t="shared" si="6"/>
        <v>2.3506538898986196</v>
      </c>
      <c r="F81" s="4">
        <f t="shared" si="7"/>
        <v>3.3074773907819242</v>
      </c>
      <c r="G81" s="4">
        <f t="shared" si="8"/>
        <v>3.6732128991878215</v>
      </c>
      <c r="I81" s="4">
        <f t="shared" si="9"/>
        <v>1.0453452736606312</v>
      </c>
    </row>
    <row r="82" spans="1:9" x14ac:dyDescent="0.2">
      <c r="A82" s="4">
        <f>IF('True_Odds_Calculator_3-way'!A83="","",'True_Odds_Calculator_3-way'!A83)</f>
        <v>2.67</v>
      </c>
      <c r="B82" s="4">
        <f>IF('True_Odds_Calculator_3-way'!B83="","",'True_Odds_Calculator_3-way'!B83)</f>
        <v>2.87</v>
      </c>
      <c r="C82" s="4">
        <f>IF('True_Odds_Calculator_3-way'!C83="","",'True_Odds_Calculator_3-way'!C83)</f>
        <v>3.11</v>
      </c>
      <c r="D82" s="4">
        <f t="shared" si="5"/>
        <v>4.4507299315250215E-2</v>
      </c>
      <c r="E82" s="4">
        <f t="shared" si="6"/>
        <v>2.7801249077486259</v>
      </c>
      <c r="F82" s="4">
        <f t="shared" si="7"/>
        <v>2.9976352616698265</v>
      </c>
      <c r="G82" s="4">
        <f t="shared" si="8"/>
        <v>3.2604339224623988</v>
      </c>
      <c r="I82" s="4">
        <f t="shared" si="9"/>
        <v>1.0445072993152502</v>
      </c>
    </row>
    <row r="83" spans="1:9" x14ac:dyDescent="0.2">
      <c r="A83" s="4">
        <f>IF('True_Odds_Calculator_3-way'!A84="","",'True_Odds_Calculator_3-way'!A84)</f>
        <v>1.76</v>
      </c>
      <c r="B83" s="4">
        <f>IF('True_Odds_Calculator_3-way'!B84="","",'True_Odds_Calculator_3-way'!B84)</f>
        <v>3.49</v>
      </c>
      <c r="C83" s="4">
        <f>IF('True_Odds_Calculator_3-way'!C84="","",'True_Odds_Calculator_3-way'!C84)</f>
        <v>5.22</v>
      </c>
      <c r="D83" s="4">
        <f t="shared" si="5"/>
        <v>4.6285650697270198E-2</v>
      </c>
      <c r="E83" s="4">
        <f t="shared" si="6"/>
        <v>1.8091254416456046</v>
      </c>
      <c r="F83" s="4">
        <f t="shared" si="7"/>
        <v>3.6886158841436205</v>
      </c>
      <c r="G83" s="4">
        <f t="shared" si="8"/>
        <v>5.6772270149880244</v>
      </c>
      <c r="I83" s="4">
        <f t="shared" si="9"/>
        <v>1.0462856506972702</v>
      </c>
    </row>
    <row r="84" spans="1:9" x14ac:dyDescent="0.2">
      <c r="A84" s="4">
        <f>IF('True_Odds_Calculator_3-way'!A85="","",'True_Odds_Calculator_3-way'!A85)</f>
        <v>3.28</v>
      </c>
      <c r="B84" s="4">
        <f>IF('True_Odds_Calculator_3-way'!B85="","",'True_Odds_Calculator_3-way'!B85)</f>
        <v>3.32</v>
      </c>
      <c r="C84" s="4">
        <f>IF('True_Odds_Calculator_3-way'!C85="","",'True_Odds_Calculator_3-way'!C85)</f>
        <v>2.23</v>
      </c>
      <c r="D84" s="4">
        <f t="shared" si="5"/>
        <v>5.4513361331138821E-2</v>
      </c>
      <c r="E84" s="4">
        <f t="shared" si="6"/>
        <v>3.4878822280338091</v>
      </c>
      <c r="F84" s="4">
        <f t="shared" si="7"/>
        <v>3.5331481873776394</v>
      </c>
      <c r="G84" s="4">
        <f t="shared" si="8"/>
        <v>2.3241794674290714</v>
      </c>
      <c r="I84" s="4">
        <f t="shared" si="9"/>
        <v>1.0545133613311388</v>
      </c>
    </row>
    <row r="85" spans="1:9" x14ac:dyDescent="0.2">
      <c r="A85" s="4">
        <f>IF('True_Odds_Calculator_3-way'!A86="","",'True_Odds_Calculator_3-way'!A86)</f>
        <v>1.77</v>
      </c>
      <c r="B85" s="4">
        <f>IF('True_Odds_Calculator_3-way'!B86="","",'True_Odds_Calculator_3-way'!B86)</f>
        <v>3.52</v>
      </c>
      <c r="C85" s="4">
        <f>IF('True_Odds_Calculator_3-way'!C86="","",'True_Odds_Calculator_3-way'!C86)</f>
        <v>4.7699999999999996</v>
      </c>
      <c r="D85" s="4">
        <f t="shared" si="5"/>
        <v>5.8706266373359517E-2</v>
      </c>
      <c r="E85" s="4">
        <f t="shared" si="6"/>
        <v>1.833506613306471</v>
      </c>
      <c r="F85" s="4">
        <f t="shared" si="7"/>
        <v>3.7804017027131271</v>
      </c>
      <c r="G85" s="4">
        <f t="shared" si="8"/>
        <v>5.2610852926160359</v>
      </c>
      <c r="I85" s="4">
        <f t="shared" si="9"/>
        <v>1.0587062663733595</v>
      </c>
    </row>
    <row r="86" spans="1:9" x14ac:dyDescent="0.2">
      <c r="A86" s="4">
        <f>IF('True_Odds_Calculator_3-way'!A87="","",'True_Odds_Calculator_3-way'!A87)</f>
        <v>1.91</v>
      </c>
      <c r="B86" s="4">
        <f>IF('True_Odds_Calculator_3-way'!B87="","",'True_Odds_Calculator_3-way'!B87)</f>
        <v>3.47</v>
      </c>
      <c r="C86" s="4">
        <f>IF('True_Odds_Calculator_3-way'!C87="","",'True_Odds_Calculator_3-way'!C87)</f>
        <v>4.0599999999999996</v>
      </c>
      <c r="D86" s="4">
        <f t="shared" si="5"/>
        <v>5.8050066183641391E-2</v>
      </c>
      <c r="E86" s="4">
        <f t="shared" si="6"/>
        <v>1.9832998718852142</v>
      </c>
      <c r="F86" s="4">
        <f t="shared" si="7"/>
        <v>3.7197618331635929</v>
      </c>
      <c r="G86" s="4">
        <f t="shared" si="8"/>
        <v>4.4061521106145483</v>
      </c>
      <c r="I86" s="4">
        <f t="shared" si="9"/>
        <v>1.0580500661836414</v>
      </c>
    </row>
    <row r="87" spans="1:9" x14ac:dyDescent="0.2">
      <c r="A87" s="4">
        <f>IF('True_Odds_Calculator_3-way'!A88="","",'True_Odds_Calculator_3-way'!A88)</f>
        <v>2.33</v>
      </c>
      <c r="B87" s="4">
        <f>IF('True_Odds_Calculator_3-way'!B88="","",'True_Odds_Calculator_3-way'!B88)</f>
        <v>3.12</v>
      </c>
      <c r="C87" s="4">
        <f>IF('True_Odds_Calculator_3-way'!C88="","",'True_Odds_Calculator_3-way'!C88)</f>
        <v>3.27</v>
      </c>
      <c r="D87" s="4">
        <f t="shared" si="5"/>
        <v>5.5507767422560583E-2</v>
      </c>
      <c r="E87" s="4">
        <f t="shared" si="6"/>
        <v>2.4349742547142332</v>
      </c>
      <c r="F87" s="4">
        <f t="shared" si="7"/>
        <v>3.3111461007702183</v>
      </c>
      <c r="G87" s="4">
        <f t="shared" si="8"/>
        <v>3.4805876162046014</v>
      </c>
      <c r="I87" s="4">
        <f t="shared" si="9"/>
        <v>1.0555077674225606</v>
      </c>
    </row>
    <row r="88" spans="1:9" x14ac:dyDescent="0.2">
      <c r="A88" s="4">
        <f>IF('True_Odds_Calculator_3-way'!A89="","",'True_Odds_Calculator_3-way'!A89)</f>
        <v>2.06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3.97</v>
      </c>
      <c r="D88" s="4">
        <f t="shared" si="5"/>
        <v>2.2226346869911318E-2</v>
      </c>
      <c r="E88" s="4">
        <f t="shared" si="6"/>
        <v>2.0919271841318294</v>
      </c>
      <c r="F88" s="4">
        <f t="shared" si="7"/>
        <v>3.6037139537361447</v>
      </c>
      <c r="G88" s="4">
        <f t="shared" si="8"/>
        <v>4.0903076701373644</v>
      </c>
      <c r="I88" s="4">
        <f t="shared" si="9"/>
        <v>1.0222263468699113</v>
      </c>
    </row>
    <row r="89" spans="1:9" x14ac:dyDescent="0.2">
      <c r="A89" s="4">
        <f>IF('True_Odds_Calculator_3-way'!A90="","",'True_Odds_Calculator_3-way'!A90)</f>
        <v>1.36</v>
      </c>
      <c r="B89" s="4">
        <f>IF('True_Odds_Calculator_3-way'!B90="","",'True_Odds_Calculator_3-way'!B90)</f>
        <v>5.42</v>
      </c>
      <c r="C89" s="4">
        <f>IF('True_Odds_Calculator_3-way'!C90="","",'True_Odds_Calculator_3-way'!C90)</f>
        <v>9.19</v>
      </c>
      <c r="D89" s="4">
        <f t="shared" si="5"/>
        <v>2.8609890848316333E-2</v>
      </c>
      <c r="E89" s="4">
        <f t="shared" si="6"/>
        <v>1.3778707314914136</v>
      </c>
      <c r="F89" s="4">
        <f t="shared" si="7"/>
        <v>5.7154217854715368</v>
      </c>
      <c r="G89" s="4">
        <f t="shared" si="8"/>
        <v>10.07279631046087</v>
      </c>
      <c r="I89" s="4">
        <f t="shared" si="9"/>
        <v>1.0286098908483163</v>
      </c>
    </row>
    <row r="90" spans="1:9" x14ac:dyDescent="0.2">
      <c r="A90" s="4">
        <f>IF('True_Odds_Calculator_3-way'!A91="","",'True_Odds_Calculator_3-way'!A91)</f>
        <v>6.42</v>
      </c>
      <c r="B90" s="4">
        <f>IF('True_Odds_Calculator_3-way'!B91="","",'True_Odds_Calculator_3-way'!B91)</f>
        <v>4.05</v>
      </c>
      <c r="C90" s="4">
        <f>IF('True_Odds_Calculator_3-way'!C91="","",'True_Odds_Calculator_3-way'!C91)</f>
        <v>1.61</v>
      </c>
      <c r="D90" s="4">
        <f t="shared" si="5"/>
        <v>2.379483254466308E-2</v>
      </c>
      <c r="E90" s="4">
        <f t="shared" si="6"/>
        <v>6.764452279804213</v>
      </c>
      <c r="F90" s="4">
        <f t="shared" si="7"/>
        <v>4.1844160984869294</v>
      </c>
      <c r="G90" s="4">
        <f t="shared" si="8"/>
        <v>1.6308254674807754</v>
      </c>
      <c r="I90" s="4">
        <f t="shared" si="9"/>
        <v>1.0237948325446631</v>
      </c>
    </row>
    <row r="91" spans="1:9" x14ac:dyDescent="0.2">
      <c r="A91" s="4">
        <f>IF('True_Odds_Calculator_3-way'!A92="","",'True_Odds_Calculator_3-way'!A92)</f>
        <v>1.83</v>
      </c>
      <c r="B91" s="4">
        <f>IF('True_Odds_Calculator_3-way'!B92="","",'True_Odds_Calculator_3-way'!B92)</f>
        <v>3.4</v>
      </c>
      <c r="C91" s="4">
        <f>IF('True_Odds_Calculator_3-way'!C92="","",'True_Odds_Calculator_3-way'!C92)</f>
        <v>5.28</v>
      </c>
      <c r="D91" s="4">
        <f t="shared" si="5"/>
        <v>2.9959673884456972E-2</v>
      </c>
      <c r="E91" s="4">
        <f t="shared" si="6"/>
        <v>1.8640665640788203</v>
      </c>
      <c r="F91" s="4">
        <f t="shared" si="7"/>
        <v>3.5195022240506</v>
      </c>
      <c r="G91" s="4">
        <f t="shared" si="8"/>
        <v>5.573906669924261</v>
      </c>
      <c r="I91" s="4">
        <f t="shared" si="9"/>
        <v>1.029959673884457</v>
      </c>
    </row>
    <row r="92" spans="1:9" x14ac:dyDescent="0.2">
      <c r="A92" s="4">
        <f>IF('True_Odds_Calculator_3-way'!A93="","",'True_Odds_Calculator_3-way'!A93)</f>
        <v>2.91</v>
      </c>
      <c r="B92" s="4">
        <f>IF('True_Odds_Calculator_3-way'!B93="","",'True_Odds_Calculator_3-way'!B93)</f>
        <v>3.43</v>
      </c>
      <c r="C92" s="4">
        <f>IF('True_Odds_Calculator_3-way'!C93="","",'True_Odds_Calculator_3-way'!C93)</f>
        <v>2.5499999999999998</v>
      </c>
      <c r="D92" s="4">
        <f t="shared" si="5"/>
        <v>2.7344663933320135E-2</v>
      </c>
      <c r="E92" s="4">
        <f t="shared" si="6"/>
        <v>2.9892888664696309</v>
      </c>
      <c r="F92" s="4">
        <f t="shared" si="7"/>
        <v>3.5406965704273703</v>
      </c>
      <c r="G92" s="4">
        <f t="shared" si="8"/>
        <v>2.6106799407752659</v>
      </c>
      <c r="I92" s="4">
        <f t="shared" si="9"/>
        <v>1.0273446639333201</v>
      </c>
    </row>
    <row r="93" spans="1:9" x14ac:dyDescent="0.2">
      <c r="A93" s="4">
        <f>IF('True_Odds_Calculator_3-way'!A94="","",'True_Odds_Calculator_3-way'!A94)</f>
        <v>1.57</v>
      </c>
      <c r="B93" s="4">
        <f>IF('True_Odds_Calculator_3-way'!B94="","",'True_Odds_Calculator_3-way'!B94)</f>
        <v>3.99</v>
      </c>
      <c r="C93" s="4">
        <f>IF('True_Odds_Calculator_3-way'!C94="","",'True_Odds_Calculator_3-way'!C94)</f>
        <v>6.95</v>
      </c>
      <c r="D93" s="4">
        <f t="shared" si="5"/>
        <v>3.1454133661606765E-2</v>
      </c>
      <c r="E93" s="4">
        <f t="shared" si="6"/>
        <v>1.5962762987523478</v>
      </c>
      <c r="F93" s="4">
        <f t="shared" si="7"/>
        <v>4.1642053576452938</v>
      </c>
      <c r="G93" s="4">
        <f t="shared" si="8"/>
        <v>7.4962417105418364</v>
      </c>
      <c r="I93" s="4">
        <f t="shared" si="9"/>
        <v>1.0314541336616068</v>
      </c>
    </row>
    <row r="94" spans="1:9" x14ac:dyDescent="0.2">
      <c r="A94" s="4">
        <f>IF('True_Odds_Calculator_3-way'!A95="","",'True_Odds_Calculator_3-way'!A95)</f>
        <v>2.67</v>
      </c>
      <c r="B94" s="4">
        <f>IF('True_Odds_Calculator_3-way'!B95="","",'True_Odds_Calculator_3-way'!B95)</f>
        <v>3.17</v>
      </c>
      <c r="C94" s="4">
        <f>IF('True_Odds_Calculator_3-way'!C95="","",'True_Odds_Calculator_3-way'!C95)</f>
        <v>2.96</v>
      </c>
      <c r="D94" s="4">
        <f t="shared" si="5"/>
        <v>2.7827086293041869E-2</v>
      </c>
      <c r="E94" s="4">
        <f t="shared" si="6"/>
        <v>2.7378047652150754</v>
      </c>
      <c r="F94" s="4">
        <f t="shared" si="7"/>
        <v>3.2660343247331753</v>
      </c>
      <c r="G94" s="4">
        <f t="shared" si="8"/>
        <v>3.0435642788139763</v>
      </c>
      <c r="I94" s="4">
        <f t="shared" si="9"/>
        <v>1.0278270862930419</v>
      </c>
    </row>
    <row r="95" spans="1:9" x14ac:dyDescent="0.2">
      <c r="A95" s="4">
        <f>IF('True_Odds_Calculator_3-way'!A96="","",'True_Odds_Calculator_3-way'!A96)</f>
        <v>1.52</v>
      </c>
      <c r="B95" s="4">
        <f>IF('True_Odds_Calculator_3-way'!B96="","",'True_Odds_Calculator_3-way'!B96)</f>
        <v>4.5199999999999996</v>
      </c>
      <c r="C95" s="4">
        <f>IF('True_Odds_Calculator_3-way'!C96="","",'True_Odds_Calculator_3-way'!C96)</f>
        <v>6.64</v>
      </c>
      <c r="D95" s="4">
        <f t="shared" si="5"/>
        <v>2.9736084533756868E-2</v>
      </c>
      <c r="E95" s="4">
        <f t="shared" si="6"/>
        <v>1.5432510569016511</v>
      </c>
      <c r="F95" s="4">
        <f t="shared" si="7"/>
        <v>4.7320050276164851</v>
      </c>
      <c r="G95" s="4">
        <f t="shared" si="8"/>
        <v>7.1078064443218301</v>
      </c>
      <c r="I95" s="4">
        <f t="shared" si="9"/>
        <v>1.0297360845337569</v>
      </c>
    </row>
    <row r="96" spans="1:9" x14ac:dyDescent="0.2">
      <c r="A96" s="4">
        <f>IF('True_Odds_Calculator_3-way'!A97="","",'True_Odds_Calculator_3-way'!A97)</f>
        <v>1.1100000000000001</v>
      </c>
      <c r="B96" s="4">
        <f>IF('True_Odds_Calculator_3-way'!B97="","",'True_Odds_Calculator_3-way'!B97)</f>
        <v>10.32</v>
      </c>
      <c r="C96" s="4">
        <f>IF('True_Odds_Calculator_3-way'!C97="","",'True_Odds_Calculator_3-way'!C97)</f>
        <v>26.47</v>
      </c>
      <c r="D96" s="4">
        <f t="shared" si="5"/>
        <v>3.557874300970898E-2</v>
      </c>
      <c r="E96" s="4">
        <f t="shared" si="6"/>
        <v>1.1248071125817951</v>
      </c>
      <c r="F96" s="4">
        <f t="shared" si="7"/>
        <v>11.759221408746438</v>
      </c>
      <c r="G96" s="4">
        <f t="shared" si="8"/>
        <v>38.5816813730953</v>
      </c>
      <c r="I96" s="4">
        <f t="shared" si="9"/>
        <v>1.035578743009709</v>
      </c>
    </row>
    <row r="97" spans="1:9" x14ac:dyDescent="0.2">
      <c r="A97" s="4">
        <f>IF('True_Odds_Calculator_3-way'!A98="","",'True_Odds_Calculator_3-way'!A98)</f>
        <v>4.07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1.95</v>
      </c>
      <c r="D97" s="4">
        <f t="shared" si="5"/>
        <v>3.0259888955541214E-2</v>
      </c>
      <c r="E97" s="4">
        <f t="shared" si="6"/>
        <v>4.2442368856755071</v>
      </c>
      <c r="F97" s="4">
        <f t="shared" si="7"/>
        <v>3.8218629556672599</v>
      </c>
      <c r="G97" s="4">
        <f t="shared" si="8"/>
        <v>1.9891239351068424</v>
      </c>
      <c r="I97" s="4">
        <f t="shared" si="9"/>
        <v>1.0302598889555412</v>
      </c>
    </row>
    <row r="98" spans="1:9" x14ac:dyDescent="0.2">
      <c r="A98" s="4">
        <f>IF('True_Odds_Calculator_3-way'!A99="","",'True_Odds_Calculator_3-way'!A99)</f>
        <v>2.41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3.35</v>
      </c>
      <c r="D98" s="4">
        <f t="shared" si="5"/>
        <v>2.791063082769818E-2</v>
      </c>
      <c r="E98" s="4">
        <f t="shared" si="6"/>
        <v>2.4652752682809886</v>
      </c>
      <c r="F98" s="4">
        <f t="shared" si="7"/>
        <v>3.2769494293082051</v>
      </c>
      <c r="G98" s="4">
        <f t="shared" si="8"/>
        <v>3.4577678033906429</v>
      </c>
      <c r="I98" s="4">
        <f t="shared" si="9"/>
        <v>1.0279106308276982</v>
      </c>
    </row>
    <row r="99" spans="1:9" x14ac:dyDescent="0.2">
      <c r="A99" s="4">
        <f>IF('True_Odds_Calculator_3-way'!A100="","",'True_Odds_Calculator_3-way'!A100)</f>
        <v>1.17</v>
      </c>
      <c r="B99" s="4">
        <f>IF('True_Odds_Calculator_3-way'!B100="","",'True_Odds_Calculator_3-way'!B100)</f>
        <v>7.7</v>
      </c>
      <c r="C99" s="4">
        <f>IF('True_Odds_Calculator_3-way'!C100="","",'True_Odds_Calculator_3-way'!C100)</f>
        <v>18.57</v>
      </c>
      <c r="D99" s="4">
        <f t="shared" si="5"/>
        <v>3.842128074761364E-2</v>
      </c>
      <c r="E99" s="4">
        <f t="shared" si="6"/>
        <v>1.1877983258501228</v>
      </c>
      <c r="F99" s="4">
        <f t="shared" si="7"/>
        <v>8.5424061404256797</v>
      </c>
      <c r="G99" s="4">
        <f t="shared" si="8"/>
        <v>24.364570423263412</v>
      </c>
      <c r="I99" s="4">
        <f t="shared" si="9"/>
        <v>1.0384212807476136</v>
      </c>
    </row>
    <row r="100" spans="1:9" x14ac:dyDescent="0.2">
      <c r="A100" s="4">
        <f>IF('True_Odds_Calculator_3-way'!A101="","",'True_Odds_Calculator_3-way'!A101)</f>
        <v>2.3199999999999998</v>
      </c>
      <c r="B100" s="4">
        <f>IF('True_Odds_Calculator_3-way'!B101="","",'True_Odds_Calculator_3-way'!B101)</f>
        <v>3.13</v>
      </c>
      <c r="C100" s="4">
        <f>IF('True_Odds_Calculator_3-way'!C101="","",'True_Odds_Calculator_3-way'!C101)</f>
        <v>3.6</v>
      </c>
      <c r="D100" s="4">
        <f t="shared" si="5"/>
        <v>2.8301078427772186E-2</v>
      </c>
      <c r="E100" s="4">
        <f t="shared" si="6"/>
        <v>2.3719120643016485</v>
      </c>
      <c r="F100" s="4">
        <f t="shared" si="7"/>
        <v>3.2252329315155022</v>
      </c>
      <c r="G100" s="4">
        <f t="shared" si="8"/>
        <v>3.7265587580114188</v>
      </c>
      <c r="I100" s="4">
        <f t="shared" si="9"/>
        <v>1.0283010784277722</v>
      </c>
    </row>
    <row r="101" spans="1:9" x14ac:dyDescent="0.2">
      <c r="A101" s="4">
        <f>IF('True_Odds_Calculator_3-way'!A102="","",'True_Odds_Calculator_3-way'!A102)</f>
        <v>10.81</v>
      </c>
      <c r="B101" s="4">
        <f>IF('True_Odds_Calculator_3-way'!B102="","",'True_Odds_Calculator_3-way'!B102)</f>
        <v>5.22</v>
      </c>
      <c r="C101" s="4">
        <f>IF('True_Odds_Calculator_3-way'!C102="","",'True_Odds_Calculator_3-way'!C102)</f>
        <v>1.34</v>
      </c>
      <c r="D101" s="4">
        <f t="shared" si="5"/>
        <v>3.0346475962823138E-2</v>
      </c>
      <c r="E101" s="4">
        <f t="shared" si="6"/>
        <v>12.137182294416611</v>
      </c>
      <c r="F101" s="4">
        <f t="shared" si="7"/>
        <v>5.5109964173393902</v>
      </c>
      <c r="G101" s="4">
        <f t="shared" si="8"/>
        <v>1.358412960662049</v>
      </c>
      <c r="I101" s="4">
        <f t="shared" si="9"/>
        <v>1.0303464759628231</v>
      </c>
    </row>
    <row r="102" spans="1:9" x14ac:dyDescent="0.2">
      <c r="A102" s="4">
        <f>IF('True_Odds_Calculator_3-way'!A103="","",'True_Odds_Calculator_3-way'!A103)</f>
        <v>1.81</v>
      </c>
      <c r="B102" s="4">
        <f>IF('True_Odds_Calculator_3-way'!B103="","",'True_Odds_Calculator_3-way'!B103)</f>
        <v>3.7</v>
      </c>
      <c r="C102" s="4">
        <f>IF('True_Odds_Calculator_3-way'!C103="","",'True_Odds_Calculator_3-way'!C103)</f>
        <v>4.82</v>
      </c>
      <c r="D102" s="4">
        <f t="shared" si="5"/>
        <v>3.0225337783623907E-2</v>
      </c>
      <c r="E102" s="4">
        <f t="shared" si="6"/>
        <v>1.8436201722792793</v>
      </c>
      <c r="F102" s="4">
        <f t="shared" si="7"/>
        <v>3.8432690636243931</v>
      </c>
      <c r="G102" s="4">
        <f t="shared" si="8"/>
        <v>5.0660160896955011</v>
      </c>
      <c r="I102" s="4">
        <f t="shared" si="9"/>
        <v>1.0302253377836239</v>
      </c>
    </row>
    <row r="103" spans="1:9" x14ac:dyDescent="0.2">
      <c r="A103" s="4">
        <f>IF('True_Odds_Calculator_3-way'!A104="","",'True_Odds_Calculator_3-way'!A104)</f>
        <v>1.1399999999999999</v>
      </c>
      <c r="B103" s="4">
        <f>IF('True_Odds_Calculator_3-way'!B104="","",'True_Odds_Calculator_3-way'!B104)</f>
        <v>8.83</v>
      </c>
      <c r="C103" s="4">
        <f>IF('True_Odds_Calculator_3-way'!C104="","",'True_Odds_Calculator_3-way'!C104)</f>
        <v>25.42</v>
      </c>
      <c r="D103" s="4">
        <f t="shared" si="5"/>
        <v>2.9782368650298263E-2</v>
      </c>
      <c r="E103" s="4">
        <f t="shared" si="6"/>
        <v>1.1530494061446064</v>
      </c>
      <c r="F103" s="4">
        <f t="shared" si="7"/>
        <v>9.6784034072286733</v>
      </c>
      <c r="G103" s="4">
        <f t="shared" si="8"/>
        <v>34.000136239999279</v>
      </c>
      <c r="I103" s="4">
        <f t="shared" si="9"/>
        <v>1.0297823686502983</v>
      </c>
    </row>
    <row r="104" spans="1:9" x14ac:dyDescent="0.2">
      <c r="A104" s="4">
        <f>IF('True_Odds_Calculator_3-way'!A105="","",'True_Odds_Calculator_3-way'!A105)</f>
        <v>2.2400000000000002</v>
      </c>
      <c r="B104" s="4">
        <f>IF('True_Odds_Calculator_3-way'!B105="","",'True_Odds_Calculator_3-way'!B105)</f>
        <v>3.34</v>
      </c>
      <c r="C104" s="4">
        <f>IF('True_Odds_Calculator_3-way'!C105="","",'True_Odds_Calculator_3-way'!C105)</f>
        <v>3.54</v>
      </c>
      <c r="D104" s="4">
        <f t="shared" si="5"/>
        <v>2.8315644739576484E-2</v>
      </c>
      <c r="E104" s="4">
        <f t="shared" si="6"/>
        <v>2.2883817637717772</v>
      </c>
      <c r="F104" s="4">
        <f t="shared" si="7"/>
        <v>3.4487200410575793</v>
      </c>
      <c r="G104" s="4">
        <f t="shared" si="8"/>
        <v>3.6623687523461772</v>
      </c>
      <c r="I104" s="4">
        <f t="shared" si="9"/>
        <v>1.0283156447395765</v>
      </c>
    </row>
    <row r="105" spans="1:9" x14ac:dyDescent="0.2">
      <c r="A105" s="4">
        <f>IF('True_Odds_Calculator_3-way'!A106="","",'True_Odds_Calculator_3-way'!A106)</f>
        <v>2.02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4.05</v>
      </c>
      <c r="D105" s="4">
        <f t="shared" si="5"/>
        <v>2.9319407036489054E-2</v>
      </c>
      <c r="E105" s="4">
        <f t="shared" si="6"/>
        <v>2.0606814246918015</v>
      </c>
      <c r="F105" s="4">
        <f t="shared" si="7"/>
        <v>3.6025236752729421</v>
      </c>
      <c r="G105" s="4">
        <f t="shared" si="8"/>
        <v>4.2169103706512452</v>
      </c>
      <c r="I105" s="4">
        <f t="shared" si="9"/>
        <v>1.0293194070364891</v>
      </c>
    </row>
    <row r="106" spans="1:9" x14ac:dyDescent="0.2">
      <c r="A106" s="4">
        <f>IF('True_Odds_Calculator_3-way'!A107="","",'True_Odds_Calculator_3-way'!A107)</f>
        <v>2.15</v>
      </c>
      <c r="B106" s="4">
        <f>IF('True_Odds_Calculator_3-way'!B107="","",'True_Odds_Calculator_3-way'!B107)</f>
        <v>3.3</v>
      </c>
      <c r="C106" s="4">
        <f>IF('True_Odds_Calculator_3-way'!C107="","",'True_Odds_Calculator_3-way'!C107)</f>
        <v>3.86</v>
      </c>
      <c r="D106" s="4">
        <f t="shared" si="5"/>
        <v>2.7213939613023985E-2</v>
      </c>
      <c r="E106" s="4">
        <f t="shared" si="6"/>
        <v>2.1927662288790377</v>
      </c>
      <c r="F106" s="4">
        <f t="shared" si="7"/>
        <v>3.4018350675107758</v>
      </c>
      <c r="G106" s="4">
        <f t="shared" si="8"/>
        <v>4.000063292063663</v>
      </c>
      <c r="I106" s="4">
        <f t="shared" si="9"/>
        <v>1.027213939613024</v>
      </c>
    </row>
    <row r="107" spans="1:9" x14ac:dyDescent="0.2">
      <c r="A107" s="4">
        <f>IF('True_Odds_Calculator_3-way'!A108="","",'True_Odds_Calculator_3-way'!A108)</f>
        <v>2.92</v>
      </c>
      <c r="B107" s="4">
        <f>IF('True_Odds_Calculator_3-way'!B108="","",'True_Odds_Calculator_3-way'!B108)</f>
        <v>3.16</v>
      </c>
      <c r="C107" s="4">
        <f>IF('True_Odds_Calculator_3-way'!C108="","",'True_Odds_Calculator_3-way'!C108)</f>
        <v>2.52</v>
      </c>
      <c r="D107" s="4">
        <f t="shared" si="5"/>
        <v>5.5746846452585874E-2</v>
      </c>
      <c r="E107" s="4">
        <f t="shared" si="6"/>
        <v>3.0875302035856218</v>
      </c>
      <c r="F107" s="4">
        <f t="shared" si="7"/>
        <v>3.3571307569816828</v>
      </c>
      <c r="G107" s="4">
        <f t="shared" si="8"/>
        <v>2.6438022562828816</v>
      </c>
      <c r="I107" s="4">
        <f t="shared" si="9"/>
        <v>1.0557468464525859</v>
      </c>
    </row>
    <row r="108" spans="1:9" x14ac:dyDescent="0.2">
      <c r="A108" s="4">
        <f>IF('True_Odds_Calculator_3-way'!A109="","",'True_Odds_Calculator_3-way'!A109)</f>
        <v>2.79</v>
      </c>
      <c r="B108" s="4">
        <f>IF('True_Odds_Calculator_3-way'!B109="","",'True_Odds_Calculator_3-way'!B109)</f>
        <v>3.06</v>
      </c>
      <c r="C108" s="4">
        <f>IF('True_Odds_Calculator_3-way'!C109="","",'True_Odds_Calculator_3-way'!C109)</f>
        <v>2.72</v>
      </c>
      <c r="D108" s="4">
        <f t="shared" si="5"/>
        <v>5.286738351254483E-2</v>
      </c>
      <c r="E108" s="4">
        <f t="shared" si="6"/>
        <v>2.9342681858019284</v>
      </c>
      <c r="F108" s="4">
        <f t="shared" si="7"/>
        <v>3.2344149570949594</v>
      </c>
      <c r="G108" s="4">
        <f t="shared" si="8"/>
        <v>2.8569420740889471</v>
      </c>
      <c r="I108" s="4">
        <f t="shared" si="9"/>
        <v>1.0528673835125448</v>
      </c>
    </row>
    <row r="109" spans="1:9" x14ac:dyDescent="0.2">
      <c r="A109" s="4">
        <f>IF('True_Odds_Calculator_3-way'!A110="","",'True_Odds_Calculator_3-way'!A110)</f>
        <v>1.63</v>
      </c>
      <c r="B109" s="4">
        <f>IF('True_Odds_Calculator_3-way'!B110="","",'True_Odds_Calculator_3-way'!B110)</f>
        <v>3.79</v>
      </c>
      <c r="C109" s="4">
        <f>IF('True_Odds_Calculator_3-way'!C110="","",'True_Odds_Calculator_3-way'!C110)</f>
        <v>5.42</v>
      </c>
      <c r="D109" s="4">
        <f t="shared" si="5"/>
        <v>6.1851020277850832E-2</v>
      </c>
      <c r="E109" s="4">
        <f t="shared" si="6"/>
        <v>1.6866821704660979</v>
      </c>
      <c r="F109" s="4">
        <f t="shared" si="7"/>
        <v>4.1112464481197719</v>
      </c>
      <c r="G109" s="4">
        <f t="shared" si="8"/>
        <v>6.1018457266840356</v>
      </c>
      <c r="I109" s="4">
        <f t="shared" si="9"/>
        <v>1.0618510202778508</v>
      </c>
    </row>
    <row r="110" spans="1:9" x14ac:dyDescent="0.2">
      <c r="A110" s="4">
        <f>IF('True_Odds_Calculator_3-way'!A111="","",'True_Odds_Calculator_3-way'!A111)</f>
        <v>2.15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3.57</v>
      </c>
      <c r="D110" s="4">
        <f t="shared" si="5"/>
        <v>5.578733009887471E-2</v>
      </c>
      <c r="E110" s="4">
        <f t="shared" si="6"/>
        <v>2.2395388222757382</v>
      </c>
      <c r="F110" s="4">
        <f t="shared" si="7"/>
        <v>3.4250888431155073</v>
      </c>
      <c r="G110" s="4">
        <f t="shared" si="8"/>
        <v>3.8238538932791335</v>
      </c>
      <c r="I110" s="4">
        <f t="shared" si="9"/>
        <v>1.0557873300988747</v>
      </c>
    </row>
    <row r="111" spans="1:9" x14ac:dyDescent="0.2">
      <c r="A111" s="4">
        <f>IF('True_Odds_Calculator_3-way'!A112="","",'True_Odds_Calculator_3-way'!A112)</f>
        <v>1.86</v>
      </c>
      <c r="B111" s="4">
        <f>IF('True_Odds_Calculator_3-way'!B112="","",'True_Odds_Calculator_3-way'!B112)</f>
        <v>3.59</v>
      </c>
      <c r="C111" s="4">
        <f>IF('True_Odds_Calculator_3-way'!C112="","",'True_Odds_Calculator_3-way'!C112)</f>
        <v>4.0199999999999996</v>
      </c>
      <c r="D111" s="4">
        <f t="shared" si="5"/>
        <v>6.4942159541049316E-2</v>
      </c>
      <c r="E111" s="4">
        <f t="shared" si="6"/>
        <v>1.9380332395812607</v>
      </c>
      <c r="F111" s="4">
        <f t="shared" si="7"/>
        <v>3.8925023883008922</v>
      </c>
      <c r="G111" s="4">
        <f t="shared" si="8"/>
        <v>4.4031752947189737</v>
      </c>
      <c r="I111" s="4">
        <f t="shared" si="9"/>
        <v>1.0649421595410493</v>
      </c>
    </row>
    <row r="112" spans="1:9" x14ac:dyDescent="0.2">
      <c r="A112" s="4">
        <f>IF('True_Odds_Calculator_3-way'!A113="","",'True_Odds_Calculator_3-way'!A113)</f>
        <v>2.71</v>
      </c>
      <c r="B112" s="4">
        <f>IF('True_Odds_Calculator_3-way'!B113="","",'True_Odds_Calculator_3-way'!B113)</f>
        <v>3.51</v>
      </c>
      <c r="C112" s="4">
        <f>IF('True_Odds_Calculator_3-way'!C113="","",'True_Odds_Calculator_3-way'!C113)</f>
        <v>2.4300000000000002</v>
      </c>
      <c r="D112" s="4">
        <f t="shared" si="5"/>
        <v>6.5426608682041199E-2</v>
      </c>
      <c r="E112" s="4">
        <f t="shared" si="6"/>
        <v>2.8802272989798006</v>
      </c>
      <c r="F112" s="4">
        <f t="shared" si="7"/>
        <v>3.8009602050647557</v>
      </c>
      <c r="G112" s="4">
        <f t="shared" si="8"/>
        <v>2.5659858385894943</v>
      </c>
      <c r="I112" s="4">
        <f t="shared" si="9"/>
        <v>1.0654266086820412</v>
      </c>
    </row>
    <row r="113" spans="1:9" x14ac:dyDescent="0.2">
      <c r="A113" s="4">
        <f>IF('True_Odds_Calculator_3-way'!A114="","",'True_Odds_Calculator_3-way'!A114)</f>
        <v>3.72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1.93</v>
      </c>
      <c r="D113" s="4">
        <f t="shared" si="5"/>
        <v>6.4729697104759953E-2</v>
      </c>
      <c r="E113" s="4">
        <f t="shared" si="6"/>
        <v>4.0446425218142448</v>
      </c>
      <c r="F113" s="4">
        <f t="shared" si="7"/>
        <v>3.9031821586488524</v>
      </c>
      <c r="G113" s="4">
        <f t="shared" si="8"/>
        <v>2.0138628302862953</v>
      </c>
      <c r="I113" s="4">
        <f t="shared" si="9"/>
        <v>1.06472969710476</v>
      </c>
    </row>
    <row r="114" spans="1:9" x14ac:dyDescent="0.2">
      <c r="A114" s="4">
        <f>IF('True_Odds_Calculator_3-way'!A115="","",'True_Odds_Calculator_3-way'!A115)</f>
        <v>2.65</v>
      </c>
      <c r="B114" s="4">
        <f>IF('True_Odds_Calculator_3-way'!B115="","",'True_Odds_Calculator_3-way'!B115)</f>
        <v>3.47</v>
      </c>
      <c r="C114" s="4">
        <f>IF('True_Odds_Calculator_3-way'!C115="","",'True_Odds_Calculator_3-way'!C115)</f>
        <v>2.5099999999999998</v>
      </c>
      <c r="D114" s="4">
        <f t="shared" si="5"/>
        <v>6.3949303108375766E-2</v>
      </c>
      <c r="E114" s="4">
        <f t="shared" si="6"/>
        <v>2.8086569622771655</v>
      </c>
      <c r="F114" s="4">
        <f t="shared" si="7"/>
        <v>3.7471708344370942</v>
      </c>
      <c r="G114" s="4">
        <f t="shared" si="8"/>
        <v>2.6518872384888765</v>
      </c>
      <c r="I114" s="4">
        <f t="shared" si="9"/>
        <v>1.0639493031083758</v>
      </c>
    </row>
    <row r="115" spans="1:9" x14ac:dyDescent="0.2">
      <c r="A115" s="4">
        <f>IF('True_Odds_Calculator_3-way'!A116="","",'True_Odds_Calculator_3-way'!A116)</f>
        <v>1.56</v>
      </c>
      <c r="B115" s="4">
        <f>IF('True_Odds_Calculator_3-way'!B116="","",'True_Odds_Calculator_3-way'!B116)</f>
        <v>4.1100000000000003</v>
      </c>
      <c r="C115" s="4">
        <f>IF('True_Odds_Calculator_3-way'!C116="","",'True_Odds_Calculator_3-way'!C116)</f>
        <v>5.55</v>
      </c>
      <c r="D115" s="4">
        <f t="shared" si="5"/>
        <v>6.4514823638911034E-2</v>
      </c>
      <c r="E115" s="4">
        <f t="shared" si="6"/>
        <v>1.6141510692094352</v>
      </c>
      <c r="F115" s="4">
        <f t="shared" si="7"/>
        <v>4.5084837243245701</v>
      </c>
      <c r="G115" s="4">
        <f t="shared" si="8"/>
        <v>6.3021805198393261</v>
      </c>
      <c r="I115" s="4">
        <f t="shared" si="9"/>
        <v>1.064514823638911</v>
      </c>
    </row>
    <row r="116" spans="1:9" x14ac:dyDescent="0.2">
      <c r="A116" s="4">
        <f>IF('True_Odds_Calculator_3-way'!A117="","",'True_Odds_Calculator_3-way'!A117)</f>
        <v>2.95</v>
      </c>
      <c r="B116" s="4">
        <f>IF('True_Odds_Calculator_3-way'!B117="","",'True_Odds_Calculator_3-way'!B117)</f>
        <v>3.22</v>
      </c>
      <c r="C116" s="4">
        <f>IF('True_Odds_Calculator_3-way'!C117="","",'True_Odds_Calculator_3-way'!C117)</f>
        <v>2.2000000000000002</v>
      </c>
      <c r="D116" s="4">
        <f t="shared" si="5"/>
        <v>0.10408751160409224</v>
      </c>
      <c r="E116" s="4">
        <f t="shared" si="6"/>
        <v>3.286368783024407</v>
      </c>
      <c r="F116" s="4">
        <f t="shared" si="7"/>
        <v>3.6249855447880286</v>
      </c>
      <c r="G116" s="4">
        <f t="shared" si="8"/>
        <v>2.3818051956933037</v>
      </c>
      <c r="I116" s="4">
        <f t="shared" si="9"/>
        <v>1.1040875116040922</v>
      </c>
    </row>
    <row r="117" spans="1:9" x14ac:dyDescent="0.2">
      <c r="A117" s="4">
        <f>IF('True_Odds_Calculator_3-way'!A118="","",'True_Odds_Calculator_3-way'!A118)</f>
        <v>1.68</v>
      </c>
      <c r="B117" s="4">
        <f>IF('True_Odds_Calculator_3-way'!B118="","",'True_Odds_Calculator_3-way'!B118)</f>
        <v>3.88</v>
      </c>
      <c r="C117" s="4">
        <f>IF('True_Odds_Calculator_3-way'!C118="","",'True_Odds_Calculator_3-way'!C118)</f>
        <v>4.75</v>
      </c>
      <c r="D117" s="4">
        <f t="shared" si="5"/>
        <v>6.3496369790455587E-2</v>
      </c>
      <c r="E117" s="4">
        <f t="shared" si="6"/>
        <v>1.7419398394719077</v>
      </c>
      <c r="F117" s="4">
        <f t="shared" si="7"/>
        <v>4.2271411668335315</v>
      </c>
      <c r="G117" s="4">
        <f t="shared" si="8"/>
        <v>5.2809223841902995</v>
      </c>
      <c r="I117" s="4">
        <f t="shared" si="9"/>
        <v>1.0634963697904556</v>
      </c>
    </row>
    <row r="118" spans="1:9" x14ac:dyDescent="0.2">
      <c r="A118" s="4">
        <f>IF('True_Odds_Calculator_3-way'!A119="","",'True_Odds_Calculator_3-way'!A119)</f>
        <v>3.14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2.2000000000000002</v>
      </c>
      <c r="D118" s="4">
        <f t="shared" si="5"/>
        <v>6.287186458884042E-2</v>
      </c>
      <c r="E118" s="4">
        <f t="shared" si="6"/>
        <v>3.3611858064273488</v>
      </c>
      <c r="F118" s="4">
        <f t="shared" si="7"/>
        <v>3.7188852363515315</v>
      </c>
      <c r="G118" s="4">
        <f t="shared" si="8"/>
        <v>2.3063360063998761</v>
      </c>
      <c r="I118" s="4">
        <f t="shared" si="9"/>
        <v>1.0628718645888404</v>
      </c>
    </row>
    <row r="119" spans="1:9" x14ac:dyDescent="0.2">
      <c r="A119" s="4">
        <f>IF('True_Odds_Calculator_3-way'!A120="","",'True_Odds_Calculator_3-way'!A120)</f>
        <v>2.64</v>
      </c>
      <c r="B119" s="4">
        <f>IF('True_Odds_Calculator_3-way'!B120="","",'True_Odds_Calculator_3-way'!B120)</f>
        <v>3.5</v>
      </c>
      <c r="C119" s="4">
        <f>IF('True_Odds_Calculator_3-way'!C120="","",'True_Odds_Calculator_3-way'!C120)</f>
        <v>2.5</v>
      </c>
      <c r="D119" s="4">
        <f t="shared" si="5"/>
        <v>6.4502164502164394E-2</v>
      </c>
      <c r="E119" s="4">
        <f t="shared" si="6"/>
        <v>2.7988691437802906</v>
      </c>
      <c r="F119" s="4">
        <f t="shared" si="7"/>
        <v>3.784817039868924</v>
      </c>
      <c r="G119" s="4">
        <f t="shared" si="8"/>
        <v>2.642012962256957</v>
      </c>
      <c r="I119" s="4">
        <f t="shared" si="9"/>
        <v>1.0645021645021644</v>
      </c>
    </row>
    <row r="120" spans="1:9" x14ac:dyDescent="0.2">
      <c r="A120" s="4">
        <f>IF('True_Odds_Calculator_3-way'!A121="","",'True_Odds_Calculator_3-way'!A121)</f>
        <v>1.44</v>
      </c>
      <c r="B120" s="4">
        <f>IF('True_Odds_Calculator_3-way'!B121="","",'True_Odds_Calculator_3-way'!B121)</f>
        <v>4.37</v>
      </c>
      <c r="C120" s="4">
        <f>IF('True_Odds_Calculator_3-way'!C121="","",'True_Odds_Calculator_3-way'!C121)</f>
        <v>7.11</v>
      </c>
      <c r="D120" s="4">
        <f t="shared" si="5"/>
        <v>6.3924372479538416E-2</v>
      </c>
      <c r="E120" s="4">
        <f t="shared" si="6"/>
        <v>1.4855831870388536</v>
      </c>
      <c r="F120" s="4">
        <f t="shared" si="7"/>
        <v>4.818700541387237</v>
      </c>
      <c r="G120" s="4">
        <f t="shared" si="8"/>
        <v>8.3795007562596471</v>
      </c>
      <c r="I120" s="4">
        <f t="shared" si="9"/>
        <v>1.0639243724795384</v>
      </c>
    </row>
    <row r="121" spans="1:9" x14ac:dyDescent="0.2">
      <c r="A121" s="4">
        <f>IF('True_Odds_Calculator_3-way'!A122="","",'True_Odds_Calculator_3-way'!A122)</f>
        <v>3.58</v>
      </c>
      <c r="B121" s="4">
        <f>IF('True_Odds_Calculator_3-way'!B122="","",'True_Odds_Calculator_3-way'!B122)</f>
        <v>3.25</v>
      </c>
      <c r="C121" s="4">
        <f>IF('True_Odds_Calculator_3-way'!C122="","",'True_Odds_Calculator_3-way'!C122)</f>
        <v>2.2999999999999998</v>
      </c>
      <c r="D121" s="4">
        <f t="shared" si="5"/>
        <v>2.1804525326507562E-2</v>
      </c>
      <c r="E121" s="4">
        <f t="shared" si="6"/>
        <v>3.6756404093125483</v>
      </c>
      <c r="F121" s="4">
        <f t="shared" si="7"/>
        <v>3.3286274022016302</v>
      </c>
      <c r="G121" s="4">
        <f t="shared" si="8"/>
        <v>2.3391023119618897</v>
      </c>
      <c r="I121" s="4">
        <f t="shared" si="9"/>
        <v>1.0218045253265076</v>
      </c>
    </row>
    <row r="122" spans="1:9" x14ac:dyDescent="0.2">
      <c r="A122" s="4">
        <f>IF('True_Odds_Calculator_3-way'!A123="","",'True_Odds_Calculator_3-way'!A123)</f>
        <v>4.51</v>
      </c>
      <c r="B122" s="4">
        <f>IF('True_Odds_Calculator_3-way'!B123="","",'True_Odds_Calculator_3-way'!B123)</f>
        <v>3.42</v>
      </c>
      <c r="C122" s="4">
        <f>IF('True_Odds_Calculator_3-way'!C123="","",'True_Odds_Calculator_3-way'!C123)</f>
        <v>1.96</v>
      </c>
      <c r="D122" s="4">
        <f t="shared" si="5"/>
        <v>2.4331232473539632E-2</v>
      </c>
      <c r="E122" s="4">
        <f t="shared" si="6"/>
        <v>4.6812298028618935</v>
      </c>
      <c r="F122" s="4">
        <f t="shared" si="7"/>
        <v>3.5175689378275004</v>
      </c>
      <c r="G122" s="4">
        <f t="shared" si="8"/>
        <v>1.9916602381990993</v>
      </c>
      <c r="I122" s="4">
        <f t="shared" si="9"/>
        <v>1.0243312324735396</v>
      </c>
    </row>
    <row r="123" spans="1:9" x14ac:dyDescent="0.2">
      <c r="A123" s="4">
        <f>IF('True_Odds_Calculator_3-way'!A124="","",'True_Odds_Calculator_3-way'!A124)</f>
        <v>2.39</v>
      </c>
      <c r="B123" s="4">
        <f>IF('True_Odds_Calculator_3-way'!B124="","",'True_Odds_Calculator_3-way'!B124)</f>
        <v>3.33</v>
      </c>
      <c r="C123" s="4">
        <f>IF('True_Odds_Calculator_3-way'!C124="","",'True_Odds_Calculator_3-way'!C124)</f>
        <v>3.29</v>
      </c>
      <c r="D123" s="4">
        <f t="shared" si="5"/>
        <v>2.2661709922459528E-2</v>
      </c>
      <c r="E123" s="4">
        <f t="shared" si="6"/>
        <v>2.4339419719255817</v>
      </c>
      <c r="F123" s="4">
        <f t="shared" si="7"/>
        <v>3.4159259012999827</v>
      </c>
      <c r="G123" s="4">
        <f t="shared" si="8"/>
        <v>3.3738480245631068</v>
      </c>
      <c r="I123" s="4">
        <f t="shared" si="9"/>
        <v>1.0226617099224595</v>
      </c>
    </row>
    <row r="124" spans="1:9" x14ac:dyDescent="0.2">
      <c r="A124" s="4">
        <f>IF('True_Odds_Calculator_3-way'!A125="","",'True_Odds_Calculator_3-way'!A125)</f>
        <v>1.41</v>
      </c>
      <c r="B124" s="4">
        <f>IF('True_Odds_Calculator_3-way'!B125="","",'True_Odds_Calculator_3-way'!B125)</f>
        <v>4.75</v>
      </c>
      <c r="C124" s="4">
        <f>IF('True_Odds_Calculator_3-way'!C125="","",'True_Odds_Calculator_3-way'!C125)</f>
        <v>9.5500000000000007</v>
      </c>
      <c r="D124" s="4">
        <f t="shared" si="5"/>
        <v>2.4458215830318819E-2</v>
      </c>
      <c r="E124" s="4">
        <f t="shared" si="6"/>
        <v>1.4263969484800476</v>
      </c>
      <c r="F124" s="4">
        <f t="shared" si="7"/>
        <v>4.9413565443559939</v>
      </c>
      <c r="G124" s="4">
        <f t="shared" si="8"/>
        <v>10.356329903862374</v>
      </c>
      <c r="I124" s="4">
        <f t="shared" si="9"/>
        <v>1.0244582158303188</v>
      </c>
    </row>
    <row r="125" spans="1:9" x14ac:dyDescent="0.2">
      <c r="A125" s="4">
        <f>IF('True_Odds_Calculator_3-way'!A126="","",'True_Odds_Calculator_3-way'!A126)</f>
        <v>3.16</v>
      </c>
      <c r="B125" s="4">
        <f>IF('True_Odds_Calculator_3-way'!B126="","",'True_Odds_Calculator_3-way'!B126)</f>
        <v>3.19</v>
      </c>
      <c r="C125" s="4">
        <f>IF('True_Odds_Calculator_3-way'!C126="","",'True_Odds_Calculator_3-way'!C126)</f>
        <v>2.4500000000000002</v>
      </c>
      <c r="D125" s="4">
        <f t="shared" si="5"/>
        <v>3.8098585333105506E-2</v>
      </c>
      <c r="E125" s="4">
        <f t="shared" si="6"/>
        <v>3.2921142223395266</v>
      </c>
      <c r="F125" s="4">
        <f t="shared" si="7"/>
        <v>3.3246880872763303</v>
      </c>
      <c r="G125" s="4">
        <f t="shared" si="8"/>
        <v>2.5286768590607327</v>
      </c>
      <c r="I125" s="4">
        <f t="shared" si="9"/>
        <v>1.0380985853331055</v>
      </c>
    </row>
    <row r="126" spans="1:9" x14ac:dyDescent="0.2">
      <c r="A126" s="4">
        <f>IF('True_Odds_Calculator_3-way'!A127="","",'True_Odds_Calculator_3-way'!A127)</f>
        <v>2.92</v>
      </c>
      <c r="B126" s="4">
        <f>IF('True_Odds_Calculator_3-way'!B127="","",'True_Odds_Calculator_3-way'!B127)</f>
        <v>3</v>
      </c>
      <c r="C126" s="4">
        <f>IF('True_Odds_Calculator_3-way'!C127="","",'True_Odds_Calculator_3-way'!C127)</f>
        <v>2.76</v>
      </c>
      <c r="D126" s="4">
        <f t="shared" si="5"/>
        <v>3.811792733770103E-2</v>
      </c>
      <c r="E126" s="4">
        <f t="shared" si="6"/>
        <v>3.0325105358217943</v>
      </c>
      <c r="F126" s="4">
        <f t="shared" si="7"/>
        <v>3.1188854489164086</v>
      </c>
      <c r="G126" s="4">
        <f t="shared" si="8"/>
        <v>2.8603066439522995</v>
      </c>
      <c r="I126" s="4">
        <f t="shared" si="9"/>
        <v>1.038117927337701</v>
      </c>
    </row>
    <row r="127" spans="1:9" x14ac:dyDescent="0.2">
      <c r="A127" s="4">
        <f>IF('True_Odds_Calculator_3-way'!A128="","",'True_Odds_Calculator_3-way'!A128)</f>
        <v>3.75</v>
      </c>
      <c r="B127" s="4">
        <f>IF('True_Odds_Calculator_3-way'!B128="","",'True_Odds_Calculator_3-way'!B128)</f>
        <v>3.52</v>
      </c>
      <c r="C127" s="4">
        <f>IF('True_Odds_Calculator_3-way'!C128="","",'True_Odds_Calculator_3-way'!C128)</f>
        <v>2.04</v>
      </c>
      <c r="D127" s="4">
        <f t="shared" si="5"/>
        <v>4.0953654188948363E-2</v>
      </c>
      <c r="E127" s="4">
        <f t="shared" si="6"/>
        <v>3.9523278342041923</v>
      </c>
      <c r="F127" s="4">
        <f t="shared" si="7"/>
        <v>3.6976820828298367</v>
      </c>
      <c r="G127" s="4">
        <f t="shared" si="8"/>
        <v>2.0984383279822949</v>
      </c>
      <c r="I127" s="4">
        <f t="shared" si="9"/>
        <v>1.0409536541889484</v>
      </c>
    </row>
    <row r="128" spans="1:9" x14ac:dyDescent="0.2">
      <c r="A128" s="4">
        <f>IF('True_Odds_Calculator_3-way'!A129="","",'True_Odds_Calculator_3-way'!A129)</f>
        <v>1.55</v>
      </c>
      <c r="B128" s="4">
        <f>IF('True_Odds_Calculator_3-way'!B129="","",'True_Odds_Calculator_3-way'!B129)</f>
        <v>3.9</v>
      </c>
      <c r="C128" s="4">
        <f>IF('True_Odds_Calculator_3-way'!C129="","",'True_Odds_Calculator_3-way'!C129)</f>
        <v>6.94</v>
      </c>
      <c r="D128" s="4">
        <f t="shared" si="5"/>
        <v>4.5663765753010122E-2</v>
      </c>
      <c r="E128" s="4">
        <f t="shared" si="6"/>
        <v>1.5874526848994039</v>
      </c>
      <c r="F128" s="4">
        <f t="shared" si="7"/>
        <v>4.1461260471812178</v>
      </c>
      <c r="G128" s="4">
        <f t="shared" si="8"/>
        <v>7.7596998637425809</v>
      </c>
      <c r="I128" s="4">
        <f t="shared" si="9"/>
        <v>1.0456637657530101</v>
      </c>
    </row>
    <row r="129" spans="1:9" x14ac:dyDescent="0.2">
      <c r="A129" s="4">
        <f>IF('True_Odds_Calculator_3-way'!A130="","",'True_Odds_Calculator_3-way'!A130)</f>
        <v>2.74</v>
      </c>
      <c r="B129" s="4">
        <f>IF('True_Odds_Calculator_3-way'!B130="","",'True_Odds_Calculator_3-way'!B130)</f>
        <v>3.59</v>
      </c>
      <c r="C129" s="4">
        <f>IF('True_Odds_Calculator_3-way'!C130="","",'True_Odds_Calculator_3-way'!C130)</f>
        <v>2.61</v>
      </c>
      <c r="D129" s="4">
        <f t="shared" si="5"/>
        <v>2.6656798135168636E-2</v>
      </c>
      <c r="E129" s="4">
        <f t="shared" si="6"/>
        <v>2.8083742012765871</v>
      </c>
      <c r="F129" s="4">
        <f t="shared" si="7"/>
        <v>3.7082919231003677</v>
      </c>
      <c r="G129" s="4">
        <f t="shared" si="8"/>
        <v>2.6719666866328362</v>
      </c>
      <c r="I129" s="4">
        <f t="shared" si="9"/>
        <v>1.0266567981351686</v>
      </c>
    </row>
    <row r="130" spans="1:9" x14ac:dyDescent="0.2">
      <c r="A130" s="4">
        <f>IF('True_Odds_Calculator_3-way'!A131="","",'True_Odds_Calculator_3-way'!A131)</f>
        <v>2.1</v>
      </c>
      <c r="B130" s="4">
        <f>IF('True_Odds_Calculator_3-way'!B131="","",'True_Odds_Calculator_3-way'!B131)</f>
        <v>3.69</v>
      </c>
      <c r="C130" s="4">
        <f>IF('True_Odds_Calculator_3-way'!C131="","",'True_Odds_Calculator_3-way'!C131)</f>
        <v>3.55</v>
      </c>
      <c r="D130" s="4">
        <f t="shared" si="5"/>
        <v>2.8883327062646957E-2</v>
      </c>
      <c r="E130" s="4">
        <f t="shared" si="6"/>
        <v>2.1433346448870836</v>
      </c>
      <c r="F130" s="4">
        <f t="shared" si="7"/>
        <v>3.8259215732634235</v>
      </c>
      <c r="G130" s="4">
        <f t="shared" si="8"/>
        <v>3.6756278268073195</v>
      </c>
      <c r="I130" s="4">
        <f t="shared" si="9"/>
        <v>1.028883327062647</v>
      </c>
    </row>
    <row r="131" spans="1:9" x14ac:dyDescent="0.2">
      <c r="A131" s="4">
        <f>IF('True_Odds_Calculator_3-way'!A132="","",'True_Odds_Calculator_3-way'!A132)</f>
        <v>3.58</v>
      </c>
      <c r="B131" s="4">
        <f>IF('True_Odds_Calculator_3-way'!B132="","",'True_Odds_Calculator_3-way'!B132)</f>
        <v>3.76</v>
      </c>
      <c r="C131" s="4">
        <f>IF('True_Odds_Calculator_3-way'!C132="","",'True_Odds_Calculator_3-way'!C132)</f>
        <v>2.0699999999999998</v>
      </c>
      <c r="D131" s="4">
        <f t="shared" ref="D131:D194" si="10">IF(A131="","",((1/A131)+(1/B131)+(1/C131))-1)</f>
        <v>2.837884318667161E-2</v>
      </c>
      <c r="E131" s="4">
        <f t="shared" ref="E131:E194" si="11">IF(A131="","",(3*A131)/(3-($D131*A131)))</f>
        <v>3.7054879024007246</v>
      </c>
      <c r="F131" s="4">
        <f t="shared" ref="F131:F194" si="12">IF(B131="","",(3*B131)/(3-($D131*B131)))</f>
        <v>3.8986684237940517</v>
      </c>
      <c r="G131" s="4">
        <f t="shared" ref="G131:G194" si="13">IF(C131="","",(3*C131)/(3-($D131*C131)))</f>
        <v>2.1113430567289222</v>
      </c>
      <c r="I131" s="4">
        <f t="shared" ref="I131:I194" si="14">IF(A131="","",D131+1)</f>
        <v>1.0283788431866716</v>
      </c>
    </row>
    <row r="132" spans="1:9" x14ac:dyDescent="0.2">
      <c r="A132" s="4">
        <f>IF('True_Odds_Calculator_3-way'!A133="","",'True_Odds_Calculator_3-way'!A133)</f>
        <v>1.88</v>
      </c>
      <c r="B132" s="4">
        <f>IF('True_Odds_Calculator_3-way'!B133="","",'True_Odds_Calculator_3-way'!B133)</f>
        <v>3.95</v>
      </c>
      <c r="C132" s="4">
        <f>IF('True_Odds_Calculator_3-way'!C133="","",'True_Odds_Calculator_3-way'!C133)</f>
        <v>4.12</v>
      </c>
      <c r="D132" s="4">
        <f t="shared" si="10"/>
        <v>2.779789718098824E-2</v>
      </c>
      <c r="E132" s="4">
        <f t="shared" si="11"/>
        <v>1.9133302426106154</v>
      </c>
      <c r="F132" s="4">
        <f t="shared" si="12"/>
        <v>4.1000646823595837</v>
      </c>
      <c r="G132" s="4">
        <f t="shared" si="13"/>
        <v>4.2835269783904053</v>
      </c>
      <c r="I132" s="4">
        <f t="shared" si="14"/>
        <v>1.0277978971809882</v>
      </c>
    </row>
    <row r="133" spans="1:9" x14ac:dyDescent="0.2">
      <c r="A133" s="4">
        <f>IF('True_Odds_Calculator_3-way'!A134="","",'True_Odds_Calculator_3-way'!A134)</f>
        <v>3.28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2.25</v>
      </c>
      <c r="D133" s="4">
        <f t="shared" si="10"/>
        <v>2.787402525835847E-2</v>
      </c>
      <c r="E133" s="4">
        <f t="shared" si="11"/>
        <v>3.3831020686132631</v>
      </c>
      <c r="F133" s="4">
        <f t="shared" si="12"/>
        <v>3.7138798682335352</v>
      </c>
      <c r="G133" s="4">
        <f t="shared" si="13"/>
        <v>2.2980417554521773</v>
      </c>
      <c r="I133" s="4">
        <f t="shared" si="14"/>
        <v>1.0278740252583585</v>
      </c>
    </row>
    <row r="134" spans="1:9" x14ac:dyDescent="0.2">
      <c r="A134" s="4">
        <f>IF('True_Odds_Calculator_3-way'!A135="","",'True_Odds_Calculator_3-way'!A135)</f>
        <v>1.51</v>
      </c>
      <c r="B134" s="4">
        <f>IF('True_Odds_Calculator_3-way'!B135="","",'True_Odds_Calculator_3-way'!B135)</f>
        <v>4.42</v>
      </c>
      <c r="C134" s="4">
        <f>IF('True_Odds_Calculator_3-way'!C135="","",'True_Odds_Calculator_3-way'!C135)</f>
        <v>6.27</v>
      </c>
      <c r="D134" s="4">
        <f t="shared" si="10"/>
        <v>4.7985632694385494E-2</v>
      </c>
      <c r="E134" s="4">
        <f t="shared" si="11"/>
        <v>1.5473733502436902</v>
      </c>
      <c r="F134" s="4">
        <f t="shared" si="12"/>
        <v>4.7562621817422173</v>
      </c>
      <c r="G134" s="4">
        <f t="shared" si="13"/>
        <v>6.9689119907292625</v>
      </c>
      <c r="I134" s="4">
        <f t="shared" si="14"/>
        <v>1.0479856326943855</v>
      </c>
    </row>
    <row r="135" spans="1:9" x14ac:dyDescent="0.2">
      <c r="A135" s="4">
        <f>IF('True_Odds_Calculator_3-way'!A136="","",'True_Odds_Calculator_3-way'!A136)</f>
        <v>1.35</v>
      </c>
      <c r="B135" s="4">
        <f>IF('True_Odds_Calculator_3-way'!B136="","",'True_Odds_Calculator_3-way'!B136)</f>
        <v>5.2</v>
      </c>
      <c r="C135" s="4">
        <f>IF('True_Odds_Calculator_3-way'!C136="","",'True_Odds_Calculator_3-way'!C136)</f>
        <v>8.35</v>
      </c>
      <c r="D135" s="4">
        <f t="shared" si="10"/>
        <v>5.2808912090349214E-2</v>
      </c>
      <c r="E135" s="4">
        <f t="shared" si="11"/>
        <v>1.3828623554529764</v>
      </c>
      <c r="F135" s="4">
        <f t="shared" si="12"/>
        <v>5.7239437536618718</v>
      </c>
      <c r="G135" s="4">
        <f t="shared" si="13"/>
        <v>9.788805700130812</v>
      </c>
      <c r="I135" s="4">
        <f t="shared" si="14"/>
        <v>1.0528089120903492</v>
      </c>
    </row>
    <row r="136" spans="1:9" x14ac:dyDescent="0.2">
      <c r="A136" s="4">
        <f>IF('True_Odds_Calculator_3-way'!A137="","",'True_Odds_Calculator_3-way'!A137)</f>
        <v>1.24</v>
      </c>
      <c r="B136" s="4">
        <f>IF('True_Odds_Calculator_3-way'!B137="","",'True_Odds_Calculator_3-way'!B137)</f>
        <v>6.26</v>
      </c>
      <c r="C136" s="4">
        <f>IF('True_Odds_Calculator_3-way'!C137="","",'True_Odds_Calculator_3-way'!C137)</f>
        <v>11.14</v>
      </c>
      <c r="D136" s="4">
        <f t="shared" si="10"/>
        <v>5.5962628671174741E-2</v>
      </c>
      <c r="E136" s="4">
        <f t="shared" si="11"/>
        <v>1.2693618889228402</v>
      </c>
      <c r="F136" s="4">
        <f t="shared" si="12"/>
        <v>7.0876645176858144</v>
      </c>
      <c r="G136" s="4">
        <f t="shared" si="13"/>
        <v>14.062245662604202</v>
      </c>
      <c r="I136" s="4">
        <f t="shared" si="14"/>
        <v>1.0559626286711747</v>
      </c>
    </row>
    <row r="137" spans="1:9" x14ac:dyDescent="0.2">
      <c r="A137" s="4">
        <f>IF('True_Odds_Calculator_3-way'!A138="","",'True_Odds_Calculator_3-way'!A138)</f>
        <v>7.85</v>
      </c>
      <c r="B137" s="4">
        <f>IF('True_Odds_Calculator_3-way'!B138="","",'True_Odds_Calculator_3-way'!B138)</f>
        <v>4.6100000000000003</v>
      </c>
      <c r="C137" s="4">
        <f>IF('True_Odds_Calculator_3-way'!C138="","",'True_Odds_Calculator_3-way'!C138)</f>
        <v>1.41</v>
      </c>
      <c r="D137" s="4">
        <f t="shared" si="10"/>
        <v>5.3528132884187896E-2</v>
      </c>
      <c r="E137" s="4">
        <f t="shared" si="11"/>
        <v>9.1285999122785313</v>
      </c>
      <c r="F137" s="4">
        <f t="shared" si="12"/>
        <v>5.023181259810559</v>
      </c>
      <c r="G137" s="4">
        <f t="shared" si="13"/>
        <v>1.446388565282569</v>
      </c>
      <c r="I137" s="4">
        <f t="shared" si="14"/>
        <v>1.0535281328841879</v>
      </c>
    </row>
    <row r="138" spans="1:9" x14ac:dyDescent="0.2">
      <c r="A138" s="4">
        <f>IF('True_Odds_Calculator_3-way'!A139="","",'True_Odds_Calculator_3-way'!A139)</f>
        <v>6.67</v>
      </c>
      <c r="B138" s="4">
        <f>IF('True_Odds_Calculator_3-way'!B139="","",'True_Odds_Calculator_3-way'!B139)</f>
        <v>4.55</v>
      </c>
      <c r="C138" s="4">
        <f>IF('True_Odds_Calculator_3-way'!C139="","",'True_Odds_Calculator_3-way'!C139)</f>
        <v>1.47</v>
      </c>
      <c r="D138" s="4">
        <f t="shared" si="10"/>
        <v>4.9977366105016685E-2</v>
      </c>
      <c r="E138" s="4">
        <f t="shared" si="11"/>
        <v>7.503794174612489</v>
      </c>
      <c r="F138" s="4">
        <f t="shared" si="12"/>
        <v>4.9231715026193585</v>
      </c>
      <c r="G138" s="4">
        <f t="shared" si="13"/>
        <v>1.5069023962433752</v>
      </c>
      <c r="I138" s="4">
        <f t="shared" si="14"/>
        <v>1.0499773661050167</v>
      </c>
    </row>
    <row r="139" spans="1:9" x14ac:dyDescent="0.2">
      <c r="A139" s="4">
        <f>IF('True_Odds_Calculator_3-way'!A140="","",'True_Odds_Calculator_3-way'!A140)</f>
        <v>1.92</v>
      </c>
      <c r="B139" s="4">
        <f>IF('True_Odds_Calculator_3-way'!B140="","",'True_Odds_Calculator_3-way'!B140)</f>
        <v>3.72</v>
      </c>
      <c r="C139" s="4">
        <f>IF('True_Odds_Calculator_3-way'!C140="","",'True_Odds_Calculator_3-way'!C140)</f>
        <v>3.92</v>
      </c>
      <c r="D139" s="4">
        <f t="shared" si="10"/>
        <v>4.4752578450735214E-2</v>
      </c>
      <c r="E139" s="4">
        <f t="shared" si="11"/>
        <v>1.9766134716524191</v>
      </c>
      <c r="F139" s="4">
        <f t="shared" si="12"/>
        <v>3.9385634802023879</v>
      </c>
      <c r="G139" s="4">
        <f t="shared" si="13"/>
        <v>4.1634657479490649</v>
      </c>
      <c r="I139" s="4">
        <f t="shared" si="14"/>
        <v>1.0447525784507352</v>
      </c>
    </row>
    <row r="140" spans="1:9" x14ac:dyDescent="0.2">
      <c r="A140" s="4">
        <f>IF('True_Odds_Calculator_3-way'!A141="","",'True_Odds_Calculator_3-way'!A141)</f>
        <v>1.1599999999999999</v>
      </c>
      <c r="B140" s="4">
        <f>IF('True_Odds_Calculator_3-way'!B141="","",'True_Odds_Calculator_3-way'!B141)</f>
        <v>7.51</v>
      </c>
      <c r="C140" s="4">
        <f>IF('True_Odds_Calculator_3-way'!C141="","",'True_Odds_Calculator_3-way'!C141)</f>
        <v>16.649999999999999</v>
      </c>
      <c r="D140" s="4">
        <f t="shared" si="10"/>
        <v>5.5284817854265533E-2</v>
      </c>
      <c r="E140" s="4">
        <f t="shared" si="11"/>
        <v>1.1853387448198138</v>
      </c>
      <c r="F140" s="4">
        <f t="shared" si="12"/>
        <v>8.7163045359417239</v>
      </c>
      <c r="G140" s="4">
        <f t="shared" si="13"/>
        <v>24.020107265244125</v>
      </c>
      <c r="I140" s="4">
        <f t="shared" si="14"/>
        <v>1.0552848178542655</v>
      </c>
    </row>
    <row r="141" spans="1:9" x14ac:dyDescent="0.2">
      <c r="A141" s="4">
        <f>IF('True_Odds_Calculator_3-way'!A142="","",'True_Odds_Calculator_3-way'!A142)</f>
        <v>4.17</v>
      </c>
      <c r="B141" s="4">
        <f>IF('True_Odds_Calculator_3-way'!B142="","",'True_Odds_Calculator_3-way'!B142)</f>
        <v>4.18</v>
      </c>
      <c r="C141" s="4">
        <f>IF('True_Odds_Calculator_3-way'!C142="","",'True_Odds_Calculator_3-way'!C142)</f>
        <v>1.83</v>
      </c>
      <c r="D141" s="4">
        <f t="shared" si="10"/>
        <v>2.5490690669677685E-2</v>
      </c>
      <c r="E141" s="4">
        <f t="shared" si="11"/>
        <v>4.3231791429159241</v>
      </c>
      <c r="F141" s="4">
        <f t="shared" si="12"/>
        <v>4.3339282555346639</v>
      </c>
      <c r="G141" s="4">
        <f t="shared" si="13"/>
        <v>1.858904706564257</v>
      </c>
      <c r="I141" s="4">
        <f t="shared" si="14"/>
        <v>1.0254906906696777</v>
      </c>
    </row>
    <row r="142" spans="1:9" x14ac:dyDescent="0.2">
      <c r="A142" s="4">
        <f>IF('True_Odds_Calculator_3-way'!A143="","",'True_Odds_Calculator_3-way'!A143)</f>
        <v>2.58</v>
      </c>
      <c r="B142" s="4">
        <f>IF('True_Odds_Calculator_3-way'!B143="","",'True_Odds_Calculator_3-way'!B143)</f>
        <v>3.34</v>
      </c>
      <c r="C142" s="4">
        <f>IF('True_Odds_Calculator_3-way'!C143="","",'True_Odds_Calculator_3-way'!C143)</f>
        <v>2.99</v>
      </c>
      <c r="D142" s="4">
        <f t="shared" si="10"/>
        <v>2.1446257364713617E-2</v>
      </c>
      <c r="E142" s="4">
        <f t="shared" si="11"/>
        <v>2.6284790936432363</v>
      </c>
      <c r="F142" s="4">
        <f t="shared" si="12"/>
        <v>3.421699344507231</v>
      </c>
      <c r="G142" s="4">
        <f t="shared" si="13"/>
        <v>3.0553064726439292</v>
      </c>
      <c r="I142" s="4">
        <f t="shared" si="14"/>
        <v>1.0214462573647136</v>
      </c>
    </row>
    <row r="143" spans="1:9" x14ac:dyDescent="0.2">
      <c r="A143" s="4">
        <f>IF('True_Odds_Calculator_3-way'!A144="","",'True_Odds_Calculator_3-way'!A144)</f>
        <v>1.51</v>
      </c>
      <c r="B143" s="4">
        <f>IF('True_Odds_Calculator_3-way'!B144="","",'True_Odds_Calculator_3-way'!B144)</f>
        <v>4.95</v>
      </c>
      <c r="C143" s="4">
        <f>IF('True_Odds_Calculator_3-way'!C144="","",'True_Odds_Calculator_3-way'!C144)</f>
        <v>6.16</v>
      </c>
      <c r="D143" s="4">
        <f t="shared" si="10"/>
        <v>2.6609519987003338E-2</v>
      </c>
      <c r="E143" s="4">
        <f t="shared" si="11"/>
        <v>1.5304986702613894</v>
      </c>
      <c r="F143" s="4">
        <f t="shared" si="12"/>
        <v>5.1773136199091292</v>
      </c>
      <c r="G143" s="4">
        <f t="shared" si="13"/>
        <v>6.516023911328821</v>
      </c>
      <c r="I143" s="4">
        <f t="shared" si="14"/>
        <v>1.0266095199870033</v>
      </c>
    </row>
    <row r="144" spans="1:9" x14ac:dyDescent="0.2">
      <c r="A144" s="4">
        <f>IF('True_Odds_Calculator_3-way'!A145="","",'True_Odds_Calculator_3-way'!A145)</f>
        <v>3.7</v>
      </c>
      <c r="B144" s="4">
        <f>IF('True_Odds_Calculator_3-way'!B145="","",'True_Odds_Calculator_3-way'!B145)</f>
        <v>4.05</v>
      </c>
      <c r="C144" s="4">
        <f>IF('True_Odds_Calculator_3-way'!C145="","",'True_Odds_Calculator_3-way'!C145)</f>
        <v>1.95</v>
      </c>
      <c r="D144" s="4">
        <f t="shared" si="10"/>
        <v>3.0004363337696738E-2</v>
      </c>
      <c r="E144" s="4">
        <f t="shared" si="11"/>
        <v>3.8421813878570732</v>
      </c>
      <c r="F144" s="4">
        <f t="shared" si="12"/>
        <v>4.2209743237875115</v>
      </c>
      <c r="G144" s="4">
        <f t="shared" si="13"/>
        <v>1.9887869867791939</v>
      </c>
      <c r="I144" s="4">
        <f t="shared" si="14"/>
        <v>1.0300043633376967</v>
      </c>
    </row>
    <row r="145" spans="1:9" x14ac:dyDescent="0.2">
      <c r="A145" s="4">
        <f>IF('True_Odds_Calculator_3-way'!A146="","",'True_Odds_Calculator_3-way'!A146)</f>
        <v>2.1800000000000002</v>
      </c>
      <c r="B145" s="4">
        <f>IF('True_Odds_Calculator_3-way'!B146="","",'True_Odds_Calculator_3-way'!B146)</f>
        <v>3.71</v>
      </c>
      <c r="C145" s="4">
        <f>IF('True_Odds_Calculator_3-way'!C146="","",'True_Odds_Calculator_3-way'!C146)</f>
        <v>3.34</v>
      </c>
      <c r="D145" s="4">
        <f t="shared" si="10"/>
        <v>2.7658572910806978E-2</v>
      </c>
      <c r="E145" s="4">
        <f t="shared" si="11"/>
        <v>2.2247135453069333</v>
      </c>
      <c r="F145" s="4">
        <f t="shared" si="12"/>
        <v>3.8413926664066547</v>
      </c>
      <c r="G145" s="4">
        <f t="shared" si="13"/>
        <v>3.446117008781842</v>
      </c>
      <c r="I145" s="4">
        <f t="shared" si="14"/>
        <v>1.027658572910807</v>
      </c>
    </row>
    <row r="146" spans="1:9" x14ac:dyDescent="0.2">
      <c r="A146" s="4">
        <f>IF('True_Odds_Calculator_3-way'!A147="","",'True_Odds_Calculator_3-way'!A147)</f>
        <v>2.37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3.32</v>
      </c>
      <c r="D146" s="4">
        <f t="shared" si="10"/>
        <v>2.7097115328305499E-2</v>
      </c>
      <c r="E146" s="4">
        <f t="shared" si="11"/>
        <v>2.4218437333707219</v>
      </c>
      <c r="F146" s="4">
        <f t="shared" si="12"/>
        <v>3.3907615770632353</v>
      </c>
      <c r="G146" s="4">
        <f t="shared" si="13"/>
        <v>3.4226362155403267</v>
      </c>
      <c r="I146" s="4">
        <f t="shared" si="14"/>
        <v>1.0270971153283055</v>
      </c>
    </row>
    <row r="147" spans="1:9" x14ac:dyDescent="0.2">
      <c r="A147" s="4">
        <f>IF('True_Odds_Calculator_3-way'!A148="","",'True_Odds_Calculator_3-way'!A148)</f>
        <v>2.72</v>
      </c>
      <c r="B147" s="4">
        <f>IF('True_Odds_Calculator_3-way'!B148="","",'True_Odds_Calculator_3-way'!B148)</f>
        <v>3.34</v>
      </c>
      <c r="C147" s="4">
        <f>IF('True_Odds_Calculator_3-way'!C148="","",'True_Odds_Calculator_3-way'!C148)</f>
        <v>2.82</v>
      </c>
      <c r="D147" s="4">
        <f t="shared" si="10"/>
        <v>2.1658185506334027E-2</v>
      </c>
      <c r="E147" s="4">
        <f t="shared" si="11"/>
        <v>2.7744818193474905</v>
      </c>
      <c r="F147" s="4">
        <f t="shared" si="12"/>
        <v>3.4225266312367251</v>
      </c>
      <c r="G147" s="4">
        <f t="shared" si="13"/>
        <v>2.8786046319306817</v>
      </c>
      <c r="I147" s="4">
        <f t="shared" si="14"/>
        <v>1.021658185506334</v>
      </c>
    </row>
    <row r="148" spans="1:9" x14ac:dyDescent="0.2">
      <c r="A148" s="4">
        <f>IF('True_Odds_Calculator_3-way'!A149="","",'True_Odds_Calculator_3-way'!A149)</f>
        <v>2.46</v>
      </c>
      <c r="B148" s="4">
        <f>IF('True_Odds_Calculator_3-way'!B149="","",'True_Odds_Calculator_3-way'!B149)</f>
        <v>3.48</v>
      </c>
      <c r="C148" s="4">
        <f>IF('True_Odds_Calculator_3-way'!C149="","",'True_Odds_Calculator_3-way'!C149)</f>
        <v>3.04</v>
      </c>
      <c r="D148" s="4">
        <f t="shared" si="10"/>
        <v>2.2807755300783494E-2</v>
      </c>
      <c r="E148" s="4">
        <f t="shared" si="11"/>
        <v>2.5068846577090595</v>
      </c>
      <c r="F148" s="4">
        <f t="shared" si="12"/>
        <v>3.5745724495312436</v>
      </c>
      <c r="G148" s="4">
        <f t="shared" si="13"/>
        <v>3.1119223086989463</v>
      </c>
      <c r="I148" s="4">
        <f t="shared" si="14"/>
        <v>1.0228077553007835</v>
      </c>
    </row>
    <row r="149" spans="1:9" x14ac:dyDescent="0.2">
      <c r="A149" s="4">
        <f>IF('True_Odds_Calculator_3-way'!A150="","",'True_Odds_Calculator_3-way'!A150)</f>
        <v>3.1</v>
      </c>
      <c r="B149" s="4">
        <f>IF('True_Odds_Calculator_3-way'!B150="","",'True_Odds_Calculator_3-way'!B150)</f>
        <v>3.18</v>
      </c>
      <c r="C149" s="4">
        <f>IF('True_Odds_Calculator_3-way'!C150="","",'True_Odds_Calculator_3-way'!C150)</f>
        <v>2.6</v>
      </c>
      <c r="D149" s="4">
        <f t="shared" si="10"/>
        <v>2.1661438581706438E-2</v>
      </c>
      <c r="E149" s="4">
        <f t="shared" si="11"/>
        <v>3.1709775329088452</v>
      </c>
      <c r="F149" s="4">
        <f t="shared" si="12"/>
        <v>3.2547323151942029</v>
      </c>
      <c r="G149" s="4">
        <f t="shared" si="13"/>
        <v>2.649744303692779</v>
      </c>
      <c r="I149" s="4">
        <f t="shared" si="14"/>
        <v>1.0216614385817064</v>
      </c>
    </row>
    <row r="150" spans="1:9" x14ac:dyDescent="0.2">
      <c r="A150" s="4">
        <f>IF('True_Odds_Calculator_3-way'!A151="","",'True_Odds_Calculator_3-way'!A151)</f>
        <v>2.1</v>
      </c>
      <c r="B150" s="4">
        <f>IF('True_Odds_Calculator_3-way'!B151="","",'True_Odds_Calculator_3-way'!B151)</f>
        <v>3.75</v>
      </c>
      <c r="C150" s="4">
        <f>IF('True_Odds_Calculator_3-way'!C151="","",'True_Odds_Calculator_3-way'!C151)</f>
        <v>3.56</v>
      </c>
      <c r="D150" s="4">
        <f t="shared" si="10"/>
        <v>2.3756019261637285E-2</v>
      </c>
      <c r="E150" s="4">
        <f t="shared" si="11"/>
        <v>2.1355118829981721</v>
      </c>
      <c r="F150" s="4">
        <f t="shared" si="12"/>
        <v>3.8647642679900751</v>
      </c>
      <c r="G150" s="4">
        <f t="shared" si="13"/>
        <v>3.663269306154449</v>
      </c>
      <c r="I150" s="4">
        <f t="shared" si="14"/>
        <v>1.0237560192616373</v>
      </c>
    </row>
    <row r="151" spans="1:9" x14ac:dyDescent="0.2">
      <c r="A151" s="4">
        <f>IF('True_Odds_Calculator_3-way'!A152="","",'True_Odds_Calculator_3-way'!A152)</f>
        <v>1.49</v>
      </c>
      <c r="B151" s="4">
        <f>IF('True_Odds_Calculator_3-way'!B152="","",'True_Odds_Calculator_3-way'!B152)</f>
        <v>4.62</v>
      </c>
      <c r="C151" s="4">
        <f>IF('True_Odds_Calculator_3-way'!C152="","",'True_Odds_Calculator_3-way'!C152)</f>
        <v>7.07</v>
      </c>
      <c r="D151" s="4">
        <f t="shared" si="10"/>
        <v>2.9033871747673246E-2</v>
      </c>
      <c r="E151" s="4">
        <f t="shared" si="11"/>
        <v>1.5118003980361152</v>
      </c>
      <c r="F151" s="4">
        <f t="shared" si="12"/>
        <v>4.8362386901617906</v>
      </c>
      <c r="G151" s="4">
        <f t="shared" si="13"/>
        <v>7.5892826864817922</v>
      </c>
      <c r="I151" s="4">
        <f t="shared" si="14"/>
        <v>1.0290338717476732</v>
      </c>
    </row>
    <row r="152" spans="1:9" x14ac:dyDescent="0.2">
      <c r="A152" s="4">
        <f>IF('True_Odds_Calculator_3-way'!A153="","",'True_Odds_Calculator_3-way'!A153)</f>
        <v>1.99</v>
      </c>
      <c r="B152" s="4">
        <f>IF('True_Odds_Calculator_3-way'!B153="","",'True_Odds_Calculator_3-way'!B153)</f>
        <v>3.51</v>
      </c>
      <c r="C152" s="4">
        <f>IF('True_Odds_Calculator_3-way'!C153="","",'True_Odds_Calculator_3-way'!C153)</f>
        <v>4.25</v>
      </c>
      <c r="D152" s="4">
        <f t="shared" si="10"/>
        <v>2.2706965361414033E-2</v>
      </c>
      <c r="E152" s="4">
        <f t="shared" si="11"/>
        <v>2.0204323316906172</v>
      </c>
      <c r="F152" s="4">
        <f t="shared" si="12"/>
        <v>3.605795713694294</v>
      </c>
      <c r="G152" s="4">
        <f t="shared" si="13"/>
        <v>4.3912588985793084</v>
      </c>
      <c r="I152" s="4">
        <f t="shared" si="14"/>
        <v>1.022706965361414</v>
      </c>
    </row>
    <row r="153" spans="1:9" x14ac:dyDescent="0.2">
      <c r="A153" s="4">
        <f>IF('True_Odds_Calculator_3-way'!A154="","",'True_Odds_Calculator_3-way'!A154)</f>
        <v>3.46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2.39</v>
      </c>
      <c r="D153" s="4">
        <f t="shared" si="10"/>
        <v>2.1892791686497937E-2</v>
      </c>
      <c r="E153" s="4">
        <f t="shared" si="11"/>
        <v>3.5496269678160859</v>
      </c>
      <c r="F153" s="4">
        <f t="shared" si="12"/>
        <v>3.2555494498873658</v>
      </c>
      <c r="G153" s="4">
        <f t="shared" si="13"/>
        <v>2.4324245424955779</v>
      </c>
      <c r="I153" s="4">
        <f t="shared" si="14"/>
        <v>1.0218927916864979</v>
      </c>
    </row>
    <row r="154" spans="1:9" x14ac:dyDescent="0.2">
      <c r="A154" s="4">
        <f>IF('True_Odds_Calculator_3-way'!A155="","",'True_Odds_Calculator_3-way'!A155)</f>
        <v>2.68</v>
      </c>
      <c r="B154" s="4">
        <f>IF('True_Odds_Calculator_3-way'!B155="","",'True_Odds_Calculator_3-way'!B155)</f>
        <v>3.26</v>
      </c>
      <c r="C154" s="4">
        <f>IF('True_Odds_Calculator_3-way'!C155="","",'True_Odds_Calculator_3-way'!C155)</f>
        <v>2.92</v>
      </c>
      <c r="D154" s="4">
        <f t="shared" si="10"/>
        <v>2.234854804053521E-2</v>
      </c>
      <c r="E154" s="4">
        <f t="shared" si="11"/>
        <v>2.7345953844465183</v>
      </c>
      <c r="F154" s="4">
        <f t="shared" si="12"/>
        <v>3.3411410203217784</v>
      </c>
      <c r="G154" s="4">
        <f t="shared" si="13"/>
        <v>2.9849299476573088</v>
      </c>
      <c r="I154" s="4">
        <f t="shared" si="14"/>
        <v>1.0223485480405352</v>
      </c>
    </row>
    <row r="155" spans="1:9" x14ac:dyDescent="0.2">
      <c r="A155" s="4">
        <f>IF('True_Odds_Calculator_3-way'!A156="","",'True_Odds_Calculator_3-way'!A156)</f>
        <v>1.35</v>
      </c>
      <c r="B155" s="4">
        <f>IF('True_Odds_Calculator_3-way'!B156="","",'True_Odds_Calculator_3-way'!B156)</f>
        <v>5.38</v>
      </c>
      <c r="C155" s="4">
        <f>IF('True_Odds_Calculator_3-way'!C156="","",'True_Odds_Calculator_3-way'!C156)</f>
        <v>9.83</v>
      </c>
      <c r="D155" s="4">
        <f t="shared" si="10"/>
        <v>2.8343746485237409E-2</v>
      </c>
      <c r="E155" s="4">
        <f t="shared" si="11"/>
        <v>1.3674412840903674</v>
      </c>
      <c r="F155" s="4">
        <f t="shared" si="12"/>
        <v>5.6681087512427935</v>
      </c>
      <c r="G155" s="4">
        <f t="shared" si="13"/>
        <v>10.836410007594086</v>
      </c>
      <c r="I155" s="4">
        <f t="shared" si="14"/>
        <v>1.0283437464852374</v>
      </c>
    </row>
    <row r="156" spans="1:9" x14ac:dyDescent="0.2">
      <c r="A156" s="4">
        <f>IF('True_Odds_Calculator_3-way'!A157="","",'True_Odds_Calculator_3-way'!A157)</f>
        <v>2.38</v>
      </c>
      <c r="B156" s="4">
        <f>IF('True_Odds_Calculator_3-way'!B157="","",'True_Odds_Calculator_3-way'!B157)</f>
        <v>3.45</v>
      </c>
      <c r="C156" s="4">
        <f>IF('True_Odds_Calculator_3-way'!C157="","",'True_Odds_Calculator_3-way'!C157)</f>
        <v>3.21</v>
      </c>
      <c r="D156" s="4">
        <f t="shared" si="10"/>
        <v>2.154961944143774E-2</v>
      </c>
      <c r="E156" s="4">
        <f t="shared" si="11"/>
        <v>2.4213962666637272</v>
      </c>
      <c r="F156" s="4">
        <f t="shared" si="12"/>
        <v>3.537670777816702</v>
      </c>
      <c r="G156" s="4">
        <f t="shared" si="13"/>
        <v>3.285763438286541</v>
      </c>
      <c r="I156" s="4">
        <f t="shared" si="14"/>
        <v>1.0215496194414377</v>
      </c>
    </row>
    <row r="157" spans="1:9" x14ac:dyDescent="0.2">
      <c r="A157" s="4">
        <f>IF('True_Odds_Calculator_3-way'!A158="","",'True_Odds_Calculator_3-way'!A158)</f>
        <v>2.5299999999999998</v>
      </c>
      <c r="B157" s="4">
        <f>IF('True_Odds_Calculator_3-way'!B158="","",'True_Odds_Calculator_3-way'!B158)</f>
        <v>3.53</v>
      </c>
      <c r="C157" s="4">
        <f>IF('True_Odds_Calculator_3-way'!C158="","",'True_Odds_Calculator_3-way'!C158)</f>
        <v>2.91</v>
      </c>
      <c r="D157" s="4">
        <f t="shared" si="10"/>
        <v>2.2185647660066365E-2</v>
      </c>
      <c r="E157" s="4">
        <f t="shared" si="11"/>
        <v>2.5782385761208411</v>
      </c>
      <c r="F157" s="4">
        <f t="shared" si="12"/>
        <v>3.6246211411369593</v>
      </c>
      <c r="G157" s="4">
        <f t="shared" si="13"/>
        <v>2.9740007283305365</v>
      </c>
      <c r="I157" s="4">
        <f t="shared" si="14"/>
        <v>1.0221856476600664</v>
      </c>
    </row>
    <row r="158" spans="1:9" x14ac:dyDescent="0.2">
      <c r="A158" s="4">
        <f>IF('True_Odds_Calculator_3-way'!A159="","",'True_Odds_Calculator_3-way'!A159)</f>
        <v>1.55</v>
      </c>
      <c r="B158" s="4">
        <f>IF('True_Odds_Calculator_3-way'!B159="","",'True_Odds_Calculator_3-way'!B159)</f>
        <v>4.45</v>
      </c>
      <c r="C158" s="4">
        <f>IF('True_Odds_Calculator_3-way'!C159="","",'True_Odds_Calculator_3-way'!C159)</f>
        <v>6.45</v>
      </c>
      <c r="D158" s="4">
        <f t="shared" si="10"/>
        <v>2.4919151136098661E-2</v>
      </c>
      <c r="E158" s="4">
        <f t="shared" si="11"/>
        <v>1.5702163705107863</v>
      </c>
      <c r="F158" s="4">
        <f t="shared" si="12"/>
        <v>4.6208005331694597</v>
      </c>
      <c r="G158" s="4">
        <f t="shared" si="13"/>
        <v>6.8151285177218517</v>
      </c>
      <c r="I158" s="4">
        <f t="shared" si="14"/>
        <v>1.0249191511360987</v>
      </c>
    </row>
    <row r="159" spans="1:9" x14ac:dyDescent="0.2">
      <c r="A159" s="4">
        <f>IF('True_Odds_Calculator_3-way'!A160="","",'True_Odds_Calculator_3-way'!A160)</f>
        <v>4</v>
      </c>
      <c r="B159" s="4">
        <f>IF('True_Odds_Calculator_3-way'!B160="","",'True_Odds_Calculator_3-way'!B160)</f>
        <v>3.13</v>
      </c>
      <c r="C159" s="4">
        <f>IF('True_Odds_Calculator_3-way'!C160="","",'True_Odds_Calculator_3-way'!C160)</f>
        <v>2.0499999999999998</v>
      </c>
      <c r="D159" s="4">
        <f t="shared" si="10"/>
        <v>5.729369594015421E-2</v>
      </c>
      <c r="E159" s="4">
        <f t="shared" si="11"/>
        <v>4.3308397547668589</v>
      </c>
      <c r="F159" s="4">
        <f t="shared" si="12"/>
        <v>3.3289954387254372</v>
      </c>
      <c r="G159" s="4">
        <f t="shared" si="13"/>
        <v>2.1335291428254752</v>
      </c>
      <c r="I159" s="4">
        <f t="shared" si="14"/>
        <v>1.0572936959401542</v>
      </c>
    </row>
    <row r="160" spans="1:9" x14ac:dyDescent="0.2">
      <c r="A160" s="4">
        <f>IF('True_Odds_Calculator_3-way'!A161="","",'True_Odds_Calculator_3-way'!A161)</f>
        <v>1.96</v>
      </c>
      <c r="B160" s="4">
        <f>IF('True_Odds_Calculator_3-way'!B161="","",'True_Odds_Calculator_3-way'!B161)</f>
        <v>3.07</v>
      </c>
      <c r="C160" s="4">
        <f>IF('True_Odds_Calculator_3-way'!C161="","",'True_Odds_Calculator_3-way'!C161)</f>
        <v>4.5</v>
      </c>
      <c r="D160" s="4">
        <f t="shared" si="10"/>
        <v>5.815920287767673E-2</v>
      </c>
      <c r="E160" s="4">
        <f t="shared" si="11"/>
        <v>2.0374164162707991</v>
      </c>
      <c r="F160" s="4">
        <f t="shared" si="12"/>
        <v>3.2642775625673091</v>
      </c>
      <c r="G160" s="4">
        <f t="shared" si="13"/>
        <v>4.9300956496407089</v>
      </c>
      <c r="I160" s="4">
        <f t="shared" si="14"/>
        <v>1.0581592028776767</v>
      </c>
    </row>
    <row r="161" spans="1:9" x14ac:dyDescent="0.2">
      <c r="A161" s="4">
        <f>IF('True_Odds_Calculator_3-way'!A162="","",'True_Odds_Calculator_3-way'!A162)</f>
        <v>4.3899999999999997</v>
      </c>
      <c r="B161" s="4">
        <f>IF('True_Odds_Calculator_3-way'!B162="","",'True_Odds_Calculator_3-way'!B162)</f>
        <v>3.52</v>
      </c>
      <c r="C161" s="4">
        <f>IF('True_Odds_Calculator_3-way'!C162="","",'True_Odds_Calculator_3-way'!C162)</f>
        <v>1.96</v>
      </c>
      <c r="D161" s="4">
        <f t="shared" si="10"/>
        <v>2.2085423525384673E-2</v>
      </c>
      <c r="E161" s="4">
        <f t="shared" si="11"/>
        <v>4.5366158781843327</v>
      </c>
      <c r="F161" s="4">
        <f t="shared" si="12"/>
        <v>3.613642350898941</v>
      </c>
      <c r="G161" s="4">
        <f t="shared" si="13"/>
        <v>1.9886951676937157</v>
      </c>
      <c r="I161" s="4">
        <f t="shared" si="14"/>
        <v>1.0220854235253847</v>
      </c>
    </row>
    <row r="162" spans="1:9" x14ac:dyDescent="0.2">
      <c r="A162" s="4">
        <f>IF('True_Odds_Calculator_3-way'!A163="","",'True_Odds_Calculator_3-way'!A163)</f>
        <v>1.78</v>
      </c>
      <c r="B162" s="4">
        <f>IF('True_Odds_Calculator_3-way'!B163="","",'True_Odds_Calculator_3-way'!B163)</f>
        <v>3.95</v>
      </c>
      <c r="C162" s="4">
        <f>IF('True_Odds_Calculator_3-way'!C163="","",'True_Odds_Calculator_3-way'!C163)</f>
        <v>4.79</v>
      </c>
      <c r="D162" s="4">
        <f t="shared" si="10"/>
        <v>2.3730576994396291E-2</v>
      </c>
      <c r="E162" s="4">
        <f t="shared" si="11"/>
        <v>1.8054205787504407</v>
      </c>
      <c r="F162" s="4">
        <f t="shared" si="12"/>
        <v>4.0773994032944332</v>
      </c>
      <c r="G162" s="4">
        <f t="shared" si="13"/>
        <v>4.9786397710826824</v>
      </c>
      <c r="I162" s="4">
        <f t="shared" si="14"/>
        <v>1.0237305769943963</v>
      </c>
    </row>
    <row r="163" spans="1:9" x14ac:dyDescent="0.2">
      <c r="A163" s="4">
        <f>IF('True_Odds_Calculator_3-way'!A164="","",'True_Odds_Calculator_3-way'!A164)</f>
        <v>3.48</v>
      </c>
      <c r="B163" s="4">
        <f>IF('True_Odds_Calculator_3-way'!B164="","",'True_Odds_Calculator_3-way'!B164)</f>
        <v>3.81</v>
      </c>
      <c r="C163" s="4">
        <f>IF('True_Odds_Calculator_3-way'!C164="","",'True_Odds_Calculator_3-way'!C164)</f>
        <v>2.11</v>
      </c>
      <c r="D163" s="4">
        <f t="shared" si="10"/>
        <v>2.3757162729229897E-2</v>
      </c>
      <c r="E163" s="4">
        <f t="shared" si="11"/>
        <v>3.5786207351760577</v>
      </c>
      <c r="F163" s="4">
        <f t="shared" si="12"/>
        <v>3.9285300233554308</v>
      </c>
      <c r="G163" s="4">
        <f t="shared" si="13"/>
        <v>2.1458555389262894</v>
      </c>
      <c r="I163" s="4">
        <f t="shared" si="14"/>
        <v>1.0237571627292299</v>
      </c>
    </row>
    <row r="164" spans="1:9" x14ac:dyDescent="0.2">
      <c r="A164" s="4">
        <f>IF('True_Odds_Calculator_3-way'!A165="","",'True_Odds_Calculator_3-way'!A165)</f>
        <v>3.6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2.2200000000000002</v>
      </c>
      <c r="D164" s="4">
        <f t="shared" si="10"/>
        <v>2.2345875287051786E-2</v>
      </c>
      <c r="E164" s="4">
        <f t="shared" si="11"/>
        <v>3.6991940753648445</v>
      </c>
      <c r="F164" s="4">
        <f t="shared" si="12"/>
        <v>3.4883434322686657</v>
      </c>
      <c r="G164" s="4">
        <f t="shared" si="13"/>
        <v>2.2573270419352696</v>
      </c>
      <c r="I164" s="4">
        <f t="shared" si="14"/>
        <v>1.0223458752870518</v>
      </c>
    </row>
    <row r="165" spans="1:9" x14ac:dyDescent="0.2">
      <c r="A165" s="4">
        <f>IF('True_Odds_Calculator_3-way'!A166="","",'True_Odds_Calculator_3-way'!A166)</f>
        <v>1.29</v>
      </c>
      <c r="B165" s="4">
        <f>IF('True_Odds_Calculator_3-way'!B166="","",'True_Odds_Calculator_3-way'!B166)</f>
        <v>5.92</v>
      </c>
      <c r="C165" s="4">
        <f>IF('True_Odds_Calculator_3-way'!C166="","",'True_Odds_Calculator_3-way'!C166)</f>
        <v>12.16</v>
      </c>
      <c r="D165" s="4">
        <f t="shared" si="10"/>
        <v>2.6349559473794582E-2</v>
      </c>
      <c r="E165" s="4">
        <f t="shared" si="11"/>
        <v>1.3047836034586999</v>
      </c>
      <c r="F165" s="4">
        <f t="shared" si="12"/>
        <v>6.244702446106329</v>
      </c>
      <c r="G165" s="4">
        <f t="shared" si="13"/>
        <v>13.614026308711408</v>
      </c>
      <c r="I165" s="4">
        <f t="shared" si="14"/>
        <v>1.0263495594737946</v>
      </c>
    </row>
    <row r="166" spans="1:9" x14ac:dyDescent="0.2">
      <c r="A166" s="4">
        <f>IF('True_Odds_Calculator_3-way'!A167="","",'True_Odds_Calculator_3-way'!A167)</f>
        <v>4.33</v>
      </c>
      <c r="B166" s="4">
        <f>IF('True_Odds_Calculator_3-way'!B167="","",'True_Odds_Calculator_3-way'!B167)</f>
        <v>3.58</v>
      </c>
      <c r="C166" s="4">
        <f>IF('True_Odds_Calculator_3-way'!C167="","",'True_Odds_Calculator_3-way'!C167)</f>
        <v>1.95</v>
      </c>
      <c r="D166" s="4">
        <f t="shared" si="10"/>
        <v>2.3097003976150443E-2</v>
      </c>
      <c r="E166" s="4">
        <f t="shared" si="11"/>
        <v>4.4793258328175645</v>
      </c>
      <c r="F166" s="4">
        <f t="shared" si="12"/>
        <v>3.6814702466230358</v>
      </c>
      <c r="G166" s="4">
        <f t="shared" si="13"/>
        <v>1.9797216654663152</v>
      </c>
      <c r="I166" s="4">
        <f t="shared" si="14"/>
        <v>1.0230970039761504</v>
      </c>
    </row>
    <row r="167" spans="1:9" x14ac:dyDescent="0.2">
      <c r="A167" s="4">
        <f>IF('True_Odds_Calculator_3-way'!A168="","",'True_Odds_Calculator_3-way'!A168)</f>
        <v>1.67</v>
      </c>
      <c r="B167" s="4">
        <f>IF('True_Odds_Calculator_3-way'!B168="","",'True_Odds_Calculator_3-way'!B168)</f>
        <v>3.87</v>
      </c>
      <c r="C167" s="4">
        <f>IF('True_Odds_Calculator_3-way'!C168="","",'True_Odds_Calculator_3-way'!C168)</f>
        <v>5.77</v>
      </c>
      <c r="D167" s="4">
        <f t="shared" si="10"/>
        <v>3.0510553329411216E-2</v>
      </c>
      <c r="E167" s="4">
        <f t="shared" si="11"/>
        <v>1.6988536843709658</v>
      </c>
      <c r="F167" s="4">
        <f t="shared" si="12"/>
        <v>4.0285584772566789</v>
      </c>
      <c r="G167" s="4">
        <f t="shared" si="13"/>
        <v>6.1297030129911718</v>
      </c>
      <c r="I167" s="4">
        <f t="shared" si="14"/>
        <v>1.0305105533294112</v>
      </c>
    </row>
    <row r="168" spans="1:9" x14ac:dyDescent="0.2">
      <c r="A168" s="4">
        <f>IF('True_Odds_Calculator_3-way'!A169="","",'True_Odds_Calculator_3-way'!A169)</f>
        <v>2.09</v>
      </c>
      <c r="B168" s="4">
        <f>IF('True_Odds_Calculator_3-way'!B169="","",'True_Odds_Calculator_3-way'!B169)</f>
        <v>3.33</v>
      </c>
      <c r="C168" s="4">
        <f>IF('True_Odds_Calculator_3-way'!C169="","",'True_Odds_Calculator_3-way'!C169)</f>
        <v>4</v>
      </c>
      <c r="D168" s="4">
        <f t="shared" si="10"/>
        <v>2.876919982183157E-2</v>
      </c>
      <c r="E168" s="4">
        <f t="shared" si="11"/>
        <v>2.1327456453289275</v>
      </c>
      <c r="F168" s="4">
        <f t="shared" si="12"/>
        <v>3.4398474408029958</v>
      </c>
      <c r="G168" s="4">
        <f t="shared" si="13"/>
        <v>4.1595561355101562</v>
      </c>
      <c r="I168" s="4">
        <f t="shared" si="14"/>
        <v>1.0287691998218316</v>
      </c>
    </row>
    <row r="169" spans="1:9" x14ac:dyDescent="0.2">
      <c r="A169" s="4">
        <f>IF('True_Odds_Calculator_3-way'!A170="","",'True_Odds_Calculator_3-way'!A170)</f>
        <v>5.24</v>
      </c>
      <c r="B169" s="4">
        <f>IF('True_Odds_Calculator_3-way'!B170="","",'True_Odds_Calculator_3-way'!B170)</f>
        <v>3.58</v>
      </c>
      <c r="C169" s="4">
        <f>IF('True_Odds_Calculator_3-way'!C170="","",'True_Odds_Calculator_3-way'!C170)</f>
        <v>1.79</v>
      </c>
      <c r="D169" s="4">
        <f t="shared" si="10"/>
        <v>2.8828521472130886E-2</v>
      </c>
      <c r="E169" s="4">
        <f t="shared" si="11"/>
        <v>5.5178445368264164</v>
      </c>
      <c r="F169" s="4">
        <f t="shared" si="12"/>
        <v>3.70754716981132</v>
      </c>
      <c r="G169" s="4">
        <f t="shared" si="13"/>
        <v>1.8213287075393536</v>
      </c>
      <c r="I169" s="4">
        <f t="shared" si="14"/>
        <v>1.0288285214721309</v>
      </c>
    </row>
    <row r="170" spans="1:9" x14ac:dyDescent="0.2">
      <c r="A170" s="4">
        <f>IF('True_Odds_Calculator_3-way'!A171="","",'True_Odds_Calculator_3-way'!A171)</f>
        <v>2.5499999999999998</v>
      </c>
      <c r="B170" s="4">
        <f>IF('True_Odds_Calculator_3-way'!B171="","",'True_Odds_Calculator_3-way'!B171)</f>
        <v>3.22</v>
      </c>
      <c r="C170" s="4">
        <f>IF('True_Odds_Calculator_3-way'!C171="","",'True_Odds_Calculator_3-way'!C171)</f>
        <v>3.08</v>
      </c>
      <c r="D170" s="4">
        <f t="shared" si="10"/>
        <v>2.7391193631602917E-2</v>
      </c>
      <c r="E170" s="4">
        <f t="shared" si="11"/>
        <v>2.61078565509799</v>
      </c>
      <c r="F170" s="4">
        <f t="shared" si="12"/>
        <v>3.3175351388412757</v>
      </c>
      <c r="G170" s="4">
        <f t="shared" si="13"/>
        <v>3.1691208289961526</v>
      </c>
      <c r="I170" s="4">
        <f t="shared" si="14"/>
        <v>1.0273911936316029</v>
      </c>
    </row>
    <row r="171" spans="1:9" x14ac:dyDescent="0.2">
      <c r="A171" s="4">
        <f>IF('True_Odds_Calculator_3-way'!A172="","",'True_Odds_Calculator_3-way'!A172)</f>
        <v>2.81</v>
      </c>
      <c r="B171" s="4">
        <f>IF('True_Odds_Calculator_3-way'!B172="","",'True_Odds_Calculator_3-way'!B172)</f>
        <v>2.99</v>
      </c>
      <c r="C171" s="4">
        <f>IF('True_Odds_Calculator_3-way'!C172="","",'True_Odds_Calculator_3-way'!C172)</f>
        <v>2.97</v>
      </c>
      <c r="D171" s="4">
        <f t="shared" si="10"/>
        <v>2.7020383356450184E-2</v>
      </c>
      <c r="E171" s="4">
        <f t="shared" si="11"/>
        <v>2.8829652335113165</v>
      </c>
      <c r="F171" s="4">
        <f t="shared" si="12"/>
        <v>3.072750130188008</v>
      </c>
      <c r="G171" s="4">
        <f t="shared" si="13"/>
        <v>3.0516316956976399</v>
      </c>
      <c r="I171" s="4">
        <f t="shared" si="14"/>
        <v>1.0270203833564502</v>
      </c>
    </row>
    <row r="172" spans="1:9" x14ac:dyDescent="0.2">
      <c r="A172" s="4">
        <f>IF('True_Odds_Calculator_3-way'!A173="","",'True_Odds_Calculator_3-way'!A173)</f>
        <v>2.46</v>
      </c>
      <c r="B172" s="4">
        <f>IF('True_Odds_Calculator_3-way'!B173="","",'True_Odds_Calculator_3-way'!B173)</f>
        <v>3.22</v>
      </c>
      <c r="C172" s="4">
        <f>IF('True_Odds_Calculator_3-way'!C173="","",'True_Odds_Calculator_3-way'!C173)</f>
        <v>3.22</v>
      </c>
      <c r="D172" s="4">
        <f t="shared" si="10"/>
        <v>2.7622077463010486E-2</v>
      </c>
      <c r="E172" s="4">
        <f t="shared" si="11"/>
        <v>2.5170105495064181</v>
      </c>
      <c r="F172" s="4">
        <f t="shared" si="12"/>
        <v>3.3183823940121764</v>
      </c>
      <c r="G172" s="4">
        <f t="shared" si="13"/>
        <v>3.3183823940121764</v>
      </c>
      <c r="I172" s="4">
        <f t="shared" si="14"/>
        <v>1.0276220774630105</v>
      </c>
    </row>
    <row r="173" spans="1:9" x14ac:dyDescent="0.2">
      <c r="A173" s="4">
        <f>IF('True_Odds_Calculator_3-way'!A174="","",'True_Odds_Calculator_3-way'!A174)</f>
        <v>1.1499999999999999</v>
      </c>
      <c r="B173" s="4">
        <f>IF('True_Odds_Calculator_3-way'!B174="","",'True_Odds_Calculator_3-way'!B174)</f>
        <v>8.92</v>
      </c>
      <c r="C173" s="4">
        <f>IF('True_Odds_Calculator_3-way'!C174="","",'True_Odds_Calculator_3-way'!C174)</f>
        <v>20.6</v>
      </c>
      <c r="D173" s="4">
        <f t="shared" si="10"/>
        <v>3.0216530030078514E-2</v>
      </c>
      <c r="E173" s="4">
        <f t="shared" si="11"/>
        <v>1.1634765526065995</v>
      </c>
      <c r="F173" s="4">
        <f t="shared" si="12"/>
        <v>9.8005157316711244</v>
      </c>
      <c r="G173" s="4">
        <f t="shared" si="13"/>
        <v>25.993259200944738</v>
      </c>
      <c r="I173" s="4">
        <f t="shared" si="14"/>
        <v>1.0302165300300785</v>
      </c>
    </row>
    <row r="174" spans="1:9" x14ac:dyDescent="0.2">
      <c r="A174" s="4">
        <f>IF('True_Odds_Calculator_3-way'!A175="","",'True_Odds_Calculator_3-way'!A175)</f>
        <v>1.55</v>
      </c>
      <c r="B174" s="4">
        <f>IF('True_Odds_Calculator_3-way'!B175="","",'True_Odds_Calculator_3-way'!B175)</f>
        <v>4.46</v>
      </c>
      <c r="C174" s="4">
        <f>IF('True_Odds_Calculator_3-way'!C175="","",'True_Odds_Calculator_3-way'!C175)</f>
        <v>6.19</v>
      </c>
      <c r="D174" s="4">
        <f t="shared" si="10"/>
        <v>3.092742548923888E-2</v>
      </c>
      <c r="E174" s="4">
        <f t="shared" si="11"/>
        <v>1.5751699074722232</v>
      </c>
      <c r="F174" s="4">
        <f t="shared" si="12"/>
        <v>4.6749483886967509</v>
      </c>
      <c r="G174" s="4">
        <f t="shared" si="13"/>
        <v>6.6119310429722127</v>
      </c>
      <c r="I174" s="4">
        <f t="shared" si="14"/>
        <v>1.0309274254892389</v>
      </c>
    </row>
    <row r="175" spans="1:9" x14ac:dyDescent="0.2">
      <c r="A175" s="4">
        <f>IF('True_Odds_Calculator_3-way'!A176="","",'True_Odds_Calculator_3-way'!A176)</f>
        <v>5.58</v>
      </c>
      <c r="B175" s="4">
        <f>IF('True_Odds_Calculator_3-way'!B176="","",'True_Odds_Calculator_3-way'!B176)</f>
        <v>4.41</v>
      </c>
      <c r="C175" s="4">
        <f>IF('True_Odds_Calculator_3-way'!C176="","",'True_Odds_Calculator_3-way'!C176)</f>
        <v>1.6</v>
      </c>
      <c r="D175" s="4">
        <f t="shared" si="10"/>
        <v>3.0968839148562743E-2</v>
      </c>
      <c r="E175" s="4">
        <f t="shared" si="11"/>
        <v>5.9210654539548502</v>
      </c>
      <c r="F175" s="4">
        <f t="shared" si="12"/>
        <v>4.6203371213721445</v>
      </c>
      <c r="G175" s="4">
        <f t="shared" si="13"/>
        <v>1.6268705560348677</v>
      </c>
      <c r="I175" s="4">
        <f t="shared" si="14"/>
        <v>1.0309688391485627</v>
      </c>
    </row>
    <row r="176" spans="1:9" x14ac:dyDescent="0.2">
      <c r="A176" s="4">
        <f>IF('True_Odds_Calculator_3-way'!A177="","",'True_Odds_Calculator_3-way'!A177)</f>
        <v>5.34</v>
      </c>
      <c r="B176" s="4">
        <f>IF('True_Odds_Calculator_3-way'!B177="","",'True_Odds_Calculator_3-way'!B177)</f>
        <v>3.79</v>
      </c>
      <c r="C176" s="4">
        <f>IF('True_Odds_Calculator_3-way'!C177="","",'True_Odds_Calculator_3-way'!C177)</f>
        <v>1.72</v>
      </c>
      <c r="D176" s="4">
        <f t="shared" si="10"/>
        <v>3.2513509184268985E-2</v>
      </c>
      <c r="E176" s="4">
        <f t="shared" si="11"/>
        <v>5.6680319433939168</v>
      </c>
      <c r="F176" s="4">
        <f t="shared" si="12"/>
        <v>3.9523441152177661</v>
      </c>
      <c r="G176" s="4">
        <f t="shared" si="13"/>
        <v>1.7526716907453936</v>
      </c>
      <c r="I176" s="4">
        <f t="shared" si="14"/>
        <v>1.032513509184269</v>
      </c>
    </row>
    <row r="177" spans="1:9" x14ac:dyDescent="0.2">
      <c r="A177" s="4">
        <f>IF('True_Odds_Calculator_3-way'!A178="","",'True_Odds_Calculator_3-way'!A178)</f>
        <v>3.14</v>
      </c>
      <c r="B177" s="4">
        <f>IF('True_Odds_Calculator_3-way'!B178="","",'True_Odds_Calculator_3-way'!B178)</f>
        <v>3.13</v>
      </c>
      <c r="C177" s="4">
        <f>IF('True_Odds_Calculator_3-way'!C178="","",'True_Odds_Calculator_3-way'!C178)</f>
        <v>2.56</v>
      </c>
      <c r="D177" s="4">
        <f t="shared" si="10"/>
        <v>2.8585155470991719E-2</v>
      </c>
      <c r="E177" s="4">
        <f t="shared" si="11"/>
        <v>3.236843540719593</v>
      </c>
      <c r="F177" s="4">
        <f t="shared" si="12"/>
        <v>3.2262182343026966</v>
      </c>
      <c r="G177" s="4">
        <f t="shared" si="13"/>
        <v>2.6240065144949183</v>
      </c>
      <c r="I177" s="4">
        <f t="shared" si="14"/>
        <v>1.0285851554709917</v>
      </c>
    </row>
    <row r="178" spans="1:9" x14ac:dyDescent="0.2">
      <c r="A178" s="4">
        <f>IF('True_Odds_Calculator_3-way'!A179="","",'True_Odds_Calculator_3-way'!A179)</f>
        <v>2.36</v>
      </c>
      <c r="B178" s="4">
        <f>IF('True_Odds_Calculator_3-way'!B179="","",'True_Odds_Calculator_3-way'!B179)</f>
        <v>3.11</v>
      </c>
      <c r="C178" s="4">
        <f>IF('True_Odds_Calculator_3-way'!C179="","",'True_Odds_Calculator_3-way'!C179)</f>
        <v>3.55</v>
      </c>
      <c r="D178" s="4">
        <f t="shared" si="10"/>
        <v>2.6962362764521242E-2</v>
      </c>
      <c r="E178" s="4">
        <f t="shared" si="11"/>
        <v>2.4111412512053128</v>
      </c>
      <c r="F178" s="4">
        <f t="shared" si="12"/>
        <v>3.1994271325355652</v>
      </c>
      <c r="G178" s="4">
        <f t="shared" si="13"/>
        <v>3.6669972434214606</v>
      </c>
      <c r="I178" s="4">
        <f t="shared" si="14"/>
        <v>1.0269623627645212</v>
      </c>
    </row>
    <row r="179" spans="1:9" x14ac:dyDescent="0.2">
      <c r="A179" s="4">
        <f>IF('True_Odds_Calculator_3-way'!A180="","",'True_Odds_Calculator_3-way'!A180)</f>
        <v>6.64</v>
      </c>
      <c r="B179" s="4">
        <f>IF('True_Odds_Calculator_3-way'!B180="","",'True_Odds_Calculator_3-way'!B180)</f>
        <v>4.5999999999999996</v>
      </c>
      <c r="C179" s="4">
        <f>IF('True_Odds_Calculator_3-way'!C180="","",'True_Odds_Calculator_3-way'!C180)</f>
        <v>1.51</v>
      </c>
      <c r="D179" s="4">
        <f t="shared" si="10"/>
        <v>3.024536961551938E-2</v>
      </c>
      <c r="E179" s="4">
        <f t="shared" si="11"/>
        <v>7.1163933212090287</v>
      </c>
      <c r="F179" s="4">
        <f t="shared" si="12"/>
        <v>4.8237052820642967</v>
      </c>
      <c r="G179" s="4">
        <f t="shared" si="13"/>
        <v>1.5333428490118914</v>
      </c>
      <c r="I179" s="4">
        <f t="shared" si="14"/>
        <v>1.0302453696155194</v>
      </c>
    </row>
    <row r="180" spans="1:9" x14ac:dyDescent="0.2">
      <c r="A180" s="4">
        <f>IF('True_Odds_Calculator_3-way'!A181="","",'True_Odds_Calculator_3-way'!A181)</f>
        <v>4.09</v>
      </c>
      <c r="B180" s="4">
        <f>IF('True_Odds_Calculator_3-way'!B181="","",'True_Odds_Calculator_3-way'!B181)</f>
        <v>3.56</v>
      </c>
      <c r="C180" s="4">
        <f>IF('True_Odds_Calculator_3-way'!C181="","",'True_Odds_Calculator_3-way'!C181)</f>
        <v>1.98</v>
      </c>
      <c r="D180" s="4">
        <f t="shared" si="10"/>
        <v>3.0448158961112082E-2</v>
      </c>
      <c r="E180" s="4">
        <f t="shared" si="11"/>
        <v>4.2671329118470593</v>
      </c>
      <c r="F180" s="4">
        <f t="shared" si="12"/>
        <v>3.6934510927030488</v>
      </c>
      <c r="G180" s="4">
        <f t="shared" si="13"/>
        <v>2.0206056566731907</v>
      </c>
      <c r="I180" s="4">
        <f t="shared" si="14"/>
        <v>1.0304481589611121</v>
      </c>
    </row>
    <row r="181" spans="1:9" x14ac:dyDescent="0.2">
      <c r="A181" s="4">
        <f>IF('True_Odds_Calculator_3-way'!A182="","",'True_Odds_Calculator_3-way'!A182)</f>
        <v>10.84</v>
      </c>
      <c r="B181" s="4">
        <f>IF('True_Odds_Calculator_3-way'!B182="","",'True_Odds_Calculator_3-way'!B182)</f>
        <v>5.0999999999999996</v>
      </c>
      <c r="C181" s="4">
        <f>IF('True_Odds_Calculator_3-way'!C182="","",'True_Odds_Calculator_3-way'!C182)</f>
        <v>1.34</v>
      </c>
      <c r="D181" s="4">
        <f t="shared" si="10"/>
        <v>3.4598010598192008E-2</v>
      </c>
      <c r="E181" s="4">
        <f t="shared" si="11"/>
        <v>12.388771701369532</v>
      </c>
      <c r="F181" s="4">
        <f t="shared" si="12"/>
        <v>5.4187102084763747</v>
      </c>
      <c r="G181" s="4">
        <f t="shared" si="13"/>
        <v>1.3610331035239616</v>
      </c>
      <c r="I181" s="4">
        <f t="shared" si="14"/>
        <v>1.034598010598192</v>
      </c>
    </row>
    <row r="182" spans="1:9" x14ac:dyDescent="0.2">
      <c r="A182" s="4">
        <f>IF('True_Odds_Calculator_3-way'!A183="","",'True_Odds_Calculator_3-way'!A183)</f>
        <v>1.99</v>
      </c>
      <c r="B182" s="4">
        <f>IF('True_Odds_Calculator_3-way'!B183="","",'True_Odds_Calculator_3-way'!B183)</f>
        <v>3.28</v>
      </c>
      <c r="C182" s="4">
        <f>IF('True_Odds_Calculator_3-way'!C183="","",'True_Odds_Calculator_3-way'!C183)</f>
        <v>4.62</v>
      </c>
      <c r="D182" s="4">
        <f t="shared" si="10"/>
        <v>2.3840828044774609E-2</v>
      </c>
      <c r="E182" s="4">
        <f t="shared" si="11"/>
        <v>2.0219763754143099</v>
      </c>
      <c r="F182" s="4">
        <f t="shared" si="12"/>
        <v>3.3677845785107428</v>
      </c>
      <c r="G182" s="4">
        <f t="shared" si="13"/>
        <v>4.7960877636372041</v>
      </c>
      <c r="I182" s="4">
        <f t="shared" si="14"/>
        <v>1.0238408280447746</v>
      </c>
    </row>
    <row r="183" spans="1:9" x14ac:dyDescent="0.2">
      <c r="A183" s="4">
        <f>IF('True_Odds_Calculator_3-way'!A184="","",'True_Odds_Calculator_3-way'!A184)</f>
        <v>2.92</v>
      </c>
      <c r="B183" s="4">
        <f>IF('True_Odds_Calculator_3-way'!B184="","",'True_Odds_Calculator_3-way'!B184)</f>
        <v>3.14</v>
      </c>
      <c r="C183" s="4">
        <f>IF('True_Odds_Calculator_3-way'!C184="","",'True_Odds_Calculator_3-way'!C184)</f>
        <v>2.77</v>
      </c>
      <c r="D183" s="4">
        <f t="shared" si="10"/>
        <v>2.1947921329185105E-2</v>
      </c>
      <c r="E183" s="4">
        <f t="shared" si="11"/>
        <v>2.9837405862223556</v>
      </c>
      <c r="F183" s="4">
        <f t="shared" si="12"/>
        <v>3.2138285767505144</v>
      </c>
      <c r="G183" s="4">
        <f t="shared" si="13"/>
        <v>2.8272958497569629</v>
      </c>
      <c r="I183" s="4">
        <f t="shared" si="14"/>
        <v>1.0219479213291851</v>
      </c>
    </row>
    <row r="184" spans="1:9" x14ac:dyDescent="0.2">
      <c r="A184" s="4">
        <f>IF('True_Odds_Calculator_3-way'!A185="","",'True_Odds_Calculator_3-way'!A185)</f>
        <v>3.93</v>
      </c>
      <c r="B184" s="4">
        <f>IF('True_Odds_Calculator_3-way'!B185="","",'True_Odds_Calculator_3-way'!B185)</f>
        <v>3.58</v>
      </c>
      <c r="C184" s="4">
        <f>IF('True_Odds_Calculator_3-way'!C185="","",'True_Odds_Calculator_3-way'!C185)</f>
        <v>2.0499999999999998</v>
      </c>
      <c r="D184" s="4">
        <f t="shared" si="10"/>
        <v>2.1587413195979455E-2</v>
      </c>
      <c r="E184" s="4">
        <f t="shared" si="11"/>
        <v>4.044372888755313</v>
      </c>
      <c r="F184" s="4">
        <f t="shared" si="12"/>
        <v>3.674662916982173</v>
      </c>
      <c r="G184" s="4">
        <f t="shared" si="13"/>
        <v>2.0806931346618551</v>
      </c>
      <c r="I184" s="4">
        <f t="shared" si="14"/>
        <v>1.0215874131959795</v>
      </c>
    </row>
    <row r="185" spans="1:9" x14ac:dyDescent="0.2">
      <c r="A185" s="4">
        <f>IF('True_Odds_Calculator_3-way'!A186="","",'True_Odds_Calculator_3-way'!A186)</f>
        <v>6.99</v>
      </c>
      <c r="B185" s="4">
        <f>IF('True_Odds_Calculator_3-way'!B186="","",'True_Odds_Calculator_3-way'!B186)</f>
        <v>5.05</v>
      </c>
      <c r="C185" s="4">
        <f>IF('True_Odds_Calculator_3-way'!C186="","",'True_Odds_Calculator_3-way'!C186)</f>
        <v>1.46</v>
      </c>
      <c r="D185" s="4">
        <f t="shared" si="10"/>
        <v>2.6012825281587437E-2</v>
      </c>
      <c r="E185" s="4">
        <f t="shared" si="11"/>
        <v>7.440998018612623</v>
      </c>
      <c r="F185" s="4">
        <f t="shared" si="12"/>
        <v>5.281257034448859</v>
      </c>
      <c r="G185" s="4">
        <f t="shared" si="13"/>
        <v>1.4787199662732227</v>
      </c>
      <c r="I185" s="4">
        <f t="shared" si="14"/>
        <v>1.0260128252815874</v>
      </c>
    </row>
    <row r="186" spans="1:9" x14ac:dyDescent="0.2">
      <c r="A186" s="4">
        <f>IF('True_Odds_Calculator_3-way'!A187="","",'True_Odds_Calculator_3-way'!A187)</f>
        <v>3.23</v>
      </c>
      <c r="B186" s="4">
        <f>IF('True_Odds_Calculator_3-way'!B187="","",'True_Odds_Calculator_3-way'!B187)</f>
        <v>3.09</v>
      </c>
      <c r="C186" s="4">
        <f>IF('True_Odds_Calculator_3-way'!C187="","",'True_Odds_Calculator_3-way'!C187)</f>
        <v>2.4700000000000002</v>
      </c>
      <c r="D186" s="4">
        <f t="shared" si="10"/>
        <v>3.8080418284211603E-2</v>
      </c>
      <c r="E186" s="4">
        <f t="shared" si="11"/>
        <v>3.368091470817026</v>
      </c>
      <c r="F186" s="4">
        <f t="shared" si="12"/>
        <v>3.2161463647998705</v>
      </c>
      <c r="G186" s="4">
        <f t="shared" si="13"/>
        <v>2.5499482145653007</v>
      </c>
      <c r="I186" s="4">
        <f t="shared" si="14"/>
        <v>1.0380804182842116</v>
      </c>
    </row>
    <row r="187" spans="1:9" x14ac:dyDescent="0.2">
      <c r="A187" s="4">
        <f>IF('True_Odds_Calculator_3-way'!A188="","",'True_Odds_Calculator_3-way'!A188)</f>
        <v>2.7</v>
      </c>
      <c r="B187" s="4">
        <f>IF('True_Odds_Calculator_3-way'!B188="","",'True_Odds_Calculator_3-way'!B188)</f>
        <v>3.01</v>
      </c>
      <c r="C187" s="4">
        <f>IF('True_Odds_Calculator_3-way'!C188="","",'True_Odds_Calculator_3-way'!C188)</f>
        <v>2.99</v>
      </c>
      <c r="D187" s="4">
        <f t="shared" si="10"/>
        <v>3.7044444526749931E-2</v>
      </c>
      <c r="E187" s="4">
        <f t="shared" si="11"/>
        <v>2.7931227114051485</v>
      </c>
      <c r="F187" s="4">
        <f t="shared" si="12"/>
        <v>3.1261941529656503</v>
      </c>
      <c r="G187" s="4">
        <f t="shared" si="13"/>
        <v>3.1046257734500871</v>
      </c>
      <c r="I187" s="4">
        <f t="shared" si="14"/>
        <v>1.0370444445267499</v>
      </c>
    </row>
    <row r="188" spans="1:9" x14ac:dyDescent="0.2">
      <c r="A188" s="4">
        <f>IF('True_Odds_Calculator_3-way'!A189="","",'True_Odds_Calculator_3-way'!A189)</f>
        <v>2.81</v>
      </c>
      <c r="B188" s="4">
        <f>IF('True_Odds_Calculator_3-way'!B189="","",'True_Odds_Calculator_3-way'!B189)</f>
        <v>3.16</v>
      </c>
      <c r="C188" s="4">
        <f>IF('True_Odds_Calculator_3-way'!C189="","",'True_Odds_Calculator_3-way'!C189)</f>
        <v>2.74</v>
      </c>
      <c r="D188" s="4">
        <f t="shared" si="10"/>
        <v>3.7291085973162996E-2</v>
      </c>
      <c r="E188" s="4">
        <f t="shared" si="11"/>
        <v>2.9117038265345196</v>
      </c>
      <c r="F188" s="4">
        <f t="shared" si="12"/>
        <v>3.2891995747446789</v>
      </c>
      <c r="G188" s="4">
        <f t="shared" si="13"/>
        <v>2.8366127374443404</v>
      </c>
      <c r="I188" s="4">
        <f t="shared" si="14"/>
        <v>1.037291085973163</v>
      </c>
    </row>
    <row r="189" spans="1:9" x14ac:dyDescent="0.2">
      <c r="A189" s="4">
        <f>IF('True_Odds_Calculator_3-way'!A190="","",'True_Odds_Calculator_3-way'!A190)</f>
        <v>2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3.81</v>
      </c>
      <c r="D189" s="4">
        <f t="shared" si="10"/>
        <v>4.02449693788276E-2</v>
      </c>
      <c r="E189" s="4">
        <f t="shared" si="11"/>
        <v>2.0551393467186094</v>
      </c>
      <c r="F189" s="4">
        <f t="shared" si="12"/>
        <v>3.7826806398234969</v>
      </c>
      <c r="G189" s="4">
        <f t="shared" si="13"/>
        <v>4.0152224824355969</v>
      </c>
      <c r="I189" s="4">
        <f t="shared" si="14"/>
        <v>1.0402449693788276</v>
      </c>
    </row>
    <row r="190" spans="1:9" x14ac:dyDescent="0.2">
      <c r="A190" s="4">
        <f>IF('True_Odds_Calculator_3-way'!A191="","",'True_Odds_Calculator_3-way'!A191)</f>
        <v>2.14</v>
      </c>
      <c r="B190" s="4">
        <f>IF('True_Odds_Calculator_3-way'!B191="","",'True_Odds_Calculator_3-way'!B191)</f>
        <v>3.03</v>
      </c>
      <c r="C190" s="4">
        <f>IF('True_Odds_Calculator_3-way'!C191="","",'True_Odds_Calculator_3-way'!C191)</f>
        <v>4.1399999999999997</v>
      </c>
      <c r="D190" s="4">
        <f t="shared" si="10"/>
        <v>3.8868616646305032E-2</v>
      </c>
      <c r="E190" s="4">
        <f t="shared" si="11"/>
        <v>2.2010262703834802</v>
      </c>
      <c r="F190" s="4">
        <f t="shared" si="12"/>
        <v>3.1538100772151965</v>
      </c>
      <c r="G190" s="4">
        <f t="shared" si="13"/>
        <v>4.3746505277690675</v>
      </c>
      <c r="I190" s="4">
        <f t="shared" si="14"/>
        <v>1.038868616646305</v>
      </c>
    </row>
    <row r="191" spans="1:9" x14ac:dyDescent="0.2">
      <c r="A191" s="4">
        <f>IF('True_Odds_Calculator_3-way'!A192="","",'True_Odds_Calculator_3-way'!A192)</f>
        <v>3.93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2.0299999999999998</v>
      </c>
      <c r="D191" s="4">
        <f t="shared" si="10"/>
        <v>2.7962640051569565E-2</v>
      </c>
      <c r="E191" s="4">
        <f t="shared" si="11"/>
        <v>4.0794339848121908</v>
      </c>
      <c r="F191" s="4">
        <f t="shared" si="12"/>
        <v>3.6821834364440691</v>
      </c>
      <c r="G191" s="4">
        <f t="shared" si="13"/>
        <v>2.0691512096296334</v>
      </c>
      <c r="I191" s="4">
        <f t="shared" si="14"/>
        <v>1.0279626400515696</v>
      </c>
    </row>
    <row r="192" spans="1: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4.22</v>
      </c>
      <c r="C192" s="4">
        <f>IF('True_Odds_Calculator_3-way'!C193="","",'True_Odds_Calculator_3-way'!C193)</f>
        <v>5.74</v>
      </c>
      <c r="D192" s="4">
        <f t="shared" si="10"/>
        <v>3.2300864941474439E-2</v>
      </c>
      <c r="E192" s="4">
        <f t="shared" si="11"/>
        <v>1.6384013557562196</v>
      </c>
      <c r="F192" s="4">
        <f t="shared" si="12"/>
        <v>4.4208690371270079</v>
      </c>
      <c r="G192" s="4">
        <f t="shared" si="13"/>
        <v>6.11811362581465</v>
      </c>
      <c r="I192" s="4">
        <f t="shared" si="14"/>
        <v>1.0323008649414744</v>
      </c>
    </row>
    <row r="193" spans="1:9" x14ac:dyDescent="0.2">
      <c r="A193" s="4">
        <f>IF('True_Odds_Calculator_3-way'!A194="","",'True_Odds_Calculator_3-way'!A194)</f>
        <v>2.83</v>
      </c>
      <c r="B193" s="4">
        <f>IF('True_Odds_Calculator_3-way'!B194="","",'True_Odds_Calculator_3-way'!B194)</f>
        <v>3.35</v>
      </c>
      <c r="C193" s="4">
        <f>IF('True_Odds_Calculator_3-way'!C194="","",'True_Odds_Calculator_3-way'!C194)</f>
        <v>2.67</v>
      </c>
      <c r="D193" s="4">
        <f t="shared" si="10"/>
        <v>2.6396188351923699E-2</v>
      </c>
      <c r="E193" s="4">
        <f t="shared" si="11"/>
        <v>2.9022676376969763</v>
      </c>
      <c r="F193" s="4">
        <f t="shared" si="12"/>
        <v>3.451742682488085</v>
      </c>
      <c r="G193" s="4">
        <f t="shared" si="13"/>
        <v>2.7342342934328916</v>
      </c>
      <c r="I193" s="4">
        <f t="shared" si="14"/>
        <v>1.0263961883519237</v>
      </c>
    </row>
    <row r="194" spans="1:9" x14ac:dyDescent="0.2">
      <c r="A194" s="4">
        <f>IF('True_Odds_Calculator_3-way'!A195="","",'True_Odds_Calculator_3-way'!A195)</f>
        <v>1.93</v>
      </c>
      <c r="B194" s="4">
        <f>IF('True_Odds_Calculator_3-way'!B195="","",'True_Odds_Calculator_3-way'!B195)</f>
        <v>3.81</v>
      </c>
      <c r="C194" s="4">
        <f>IF('True_Odds_Calculator_3-way'!C195="","",'True_Odds_Calculator_3-way'!C195)</f>
        <v>4.01</v>
      </c>
      <c r="D194" s="4">
        <f t="shared" si="10"/>
        <v>2.9978465230448004E-2</v>
      </c>
      <c r="E194" s="4">
        <f t="shared" si="11"/>
        <v>1.9679542529751675</v>
      </c>
      <c r="F194" s="4">
        <f t="shared" si="12"/>
        <v>3.9607980824514879</v>
      </c>
      <c r="G194" s="4">
        <f t="shared" si="13"/>
        <v>4.1773932227685089</v>
      </c>
      <c r="I194" s="4">
        <f t="shared" si="14"/>
        <v>1.029978465230448</v>
      </c>
    </row>
    <row r="195" spans="1:9" x14ac:dyDescent="0.2">
      <c r="A195" s="4">
        <f>IF('True_Odds_Calculator_3-way'!A196="","",'True_Odds_Calculator_3-way'!A196)</f>
        <v>2.38</v>
      </c>
      <c r="B195" s="4">
        <f>IF('True_Odds_Calculator_3-way'!B196="","",'True_Odds_Calculator_3-way'!B196)</f>
        <v>3.31</v>
      </c>
      <c r="C195" s="4">
        <f>IF('True_Odds_Calculator_3-way'!C196="","",'True_Odds_Calculator_3-way'!C196)</f>
        <v>3.22</v>
      </c>
      <c r="D195" s="4">
        <f t="shared" ref="D195:D258" si="15">IF(A195="","",((1/A195)+(1/B195)+(1/C195))-1)</f>
        <v>3.2841877063448432E-2</v>
      </c>
      <c r="E195" s="4">
        <f t="shared" ref="E195:E258" si="16">IF(A195="","",(3*A195)/(3-($D195*A195)))</f>
        <v>2.4436687025769714</v>
      </c>
      <c r="F195" s="4">
        <f t="shared" ref="F195:F258" si="17">IF(B195="","",(3*B195)/(3-($D195*B195)))</f>
        <v>3.4344491101880714</v>
      </c>
      <c r="G195" s="4">
        <f t="shared" ref="G195:G258" si="18">IF(C195="","",(3*C195)/(3-($D195*C195)))</f>
        <v>3.3376532149817568</v>
      </c>
      <c r="I195" s="4">
        <f t="shared" ref="I195:I258" si="19">IF(A195="","",D195+1)</f>
        <v>1.0328418770634484</v>
      </c>
    </row>
    <row r="196" spans="1:9" x14ac:dyDescent="0.2">
      <c r="A196" s="4">
        <f>IF('True_Odds_Calculator_3-way'!A197="","",'True_Odds_Calculator_3-way'!A197)</f>
        <v>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4.2</v>
      </c>
      <c r="D196" s="4">
        <f t="shared" si="15"/>
        <v>4.6737213403880151E-2</v>
      </c>
      <c r="E196" s="4">
        <f t="shared" si="16"/>
        <v>2.0643203883495147</v>
      </c>
      <c r="F196" s="4">
        <f t="shared" si="17"/>
        <v>3.4122367101303919</v>
      </c>
      <c r="G196" s="4">
        <f t="shared" si="18"/>
        <v>4.4940554821664476</v>
      </c>
      <c r="I196" s="4">
        <f t="shared" si="19"/>
        <v>1.0467372134038802</v>
      </c>
    </row>
    <row r="197" spans="1:9" x14ac:dyDescent="0.2">
      <c r="A197" s="4">
        <f>IF('True_Odds_Calculator_3-way'!A198="","",'True_Odds_Calculator_3-way'!A198)</f>
        <v>2.25</v>
      </c>
      <c r="B197" s="4">
        <f>IF('True_Odds_Calculator_3-way'!B198="","",'True_Odds_Calculator_3-way'!B198)</f>
        <v>3.41</v>
      </c>
      <c r="C197" s="4">
        <f>IF('True_Odds_Calculator_3-way'!C198="","",'True_Odds_Calculator_3-way'!C198)</f>
        <v>3.52</v>
      </c>
      <c r="D197" s="4">
        <f t="shared" si="15"/>
        <v>2.1790485500162937E-2</v>
      </c>
      <c r="E197" s="4">
        <f t="shared" si="16"/>
        <v>2.2873823794292103</v>
      </c>
      <c r="F197" s="4">
        <f t="shared" si="17"/>
        <v>3.4966057441253264</v>
      </c>
      <c r="G197" s="4">
        <f t="shared" si="18"/>
        <v>3.612358999509564</v>
      </c>
      <c r="I197" s="4">
        <f t="shared" si="19"/>
        <v>1.0217904855001629</v>
      </c>
    </row>
    <row r="198" spans="1:9" x14ac:dyDescent="0.2">
      <c r="A198" s="4">
        <f>IF('True_Odds_Calculator_3-way'!A199="","",'True_Odds_Calculator_3-way'!A199)</f>
        <v>2.06</v>
      </c>
      <c r="B198" s="4">
        <f>IF('True_Odds_Calculator_3-way'!B199="","",'True_Odds_Calculator_3-way'!B199)</f>
        <v>3.3</v>
      </c>
      <c r="C198" s="4">
        <f>IF('True_Odds_Calculator_3-way'!C199="","",'True_Odds_Calculator_3-way'!C199)</f>
        <v>4.07</v>
      </c>
      <c r="D198" s="4">
        <f t="shared" si="15"/>
        <v>3.4167441934432219E-2</v>
      </c>
      <c r="E198" s="4">
        <f t="shared" si="16"/>
        <v>2.1094921527735067</v>
      </c>
      <c r="F198" s="4">
        <f t="shared" si="17"/>
        <v>3.42887133859842</v>
      </c>
      <c r="G198" s="4">
        <f t="shared" si="18"/>
        <v>4.2678302772530348</v>
      </c>
      <c r="I198" s="4">
        <f t="shared" si="19"/>
        <v>1.0341674419344322</v>
      </c>
    </row>
    <row r="199" spans="1:9" x14ac:dyDescent="0.2">
      <c r="A199" s="4">
        <f>IF('True_Odds_Calculator_3-way'!A200="","",'True_Odds_Calculator_3-way'!A200)</f>
        <v>2.2599999999999998</v>
      </c>
      <c r="B199" s="4">
        <f>IF('True_Odds_Calculator_3-way'!B200="","",'True_Odds_Calculator_3-way'!B200)</f>
        <v>3.33</v>
      </c>
      <c r="C199" s="4">
        <f>IF('True_Odds_Calculator_3-way'!C200="","",'True_Odds_Calculator_3-way'!C200)</f>
        <v>3.59</v>
      </c>
      <c r="D199" s="4">
        <f t="shared" si="15"/>
        <v>2.1329708439921102E-2</v>
      </c>
      <c r="E199" s="4">
        <f t="shared" si="16"/>
        <v>2.2969075847186029</v>
      </c>
      <c r="F199" s="4">
        <f t="shared" si="17"/>
        <v>3.4107529051812238</v>
      </c>
      <c r="G199" s="4">
        <f t="shared" si="18"/>
        <v>3.684033296120079</v>
      </c>
      <c r="I199" s="4">
        <f t="shared" si="19"/>
        <v>1.0213297084399211</v>
      </c>
    </row>
    <row r="200" spans="1:9" x14ac:dyDescent="0.2">
      <c r="A200" s="4">
        <f>IF('True_Odds_Calculator_3-way'!A201="","",'True_Odds_Calculator_3-way'!A201)</f>
        <v>1.57</v>
      </c>
      <c r="B200" s="4">
        <f>IF('True_Odds_Calculator_3-way'!B201="","",'True_Odds_Calculator_3-way'!B201)</f>
        <v>3.93</v>
      </c>
      <c r="C200" s="4">
        <f>IF('True_Odds_Calculator_3-way'!C201="","",'True_Odds_Calculator_3-way'!C201)</f>
        <v>6.54</v>
      </c>
      <c r="D200" s="4">
        <f t="shared" si="15"/>
        <v>4.4300800144645436E-2</v>
      </c>
      <c r="E200" s="4">
        <f t="shared" si="16"/>
        <v>1.6072629208313221</v>
      </c>
      <c r="F200" s="4">
        <f t="shared" si="17"/>
        <v>4.1721253219888759</v>
      </c>
      <c r="G200" s="4">
        <f t="shared" si="18"/>
        <v>7.2391237658807031</v>
      </c>
      <c r="I200" s="4">
        <f t="shared" si="19"/>
        <v>1.0443008001446454</v>
      </c>
    </row>
    <row r="201" spans="1:9" x14ac:dyDescent="0.2">
      <c r="A201" s="4">
        <f>IF('True_Odds_Calculator_3-way'!A202="","",'True_Odds_Calculator_3-way'!A202)</f>
        <v>2.1800000000000002</v>
      </c>
      <c r="B201" s="4">
        <f>IF('True_Odds_Calculator_3-way'!B202="","",'True_Odds_Calculator_3-way'!B202)</f>
        <v>3.76</v>
      </c>
      <c r="C201" s="4">
        <f>IF('True_Odds_Calculator_3-way'!C202="","",'True_Odds_Calculator_3-way'!C202)</f>
        <v>3.25</v>
      </c>
      <c r="D201" s="4">
        <f t="shared" si="15"/>
        <v>3.2365350831093487E-2</v>
      </c>
      <c r="E201" s="4">
        <f t="shared" si="16"/>
        <v>2.2325059081843022</v>
      </c>
      <c r="F201" s="4">
        <f t="shared" si="17"/>
        <v>3.9189714016711776</v>
      </c>
      <c r="G201" s="4">
        <f t="shared" si="18"/>
        <v>3.3680936607075123</v>
      </c>
      <c r="I201" s="4">
        <f t="shared" si="19"/>
        <v>1.0323653508310935</v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1.64</v>
      </c>
      <c r="B2" s="4">
        <f>IF('True_Odds_Calculator_2-way'!B3="","",'True_Odds_Calculator_2-way'!B3)</f>
        <v>2.39</v>
      </c>
      <c r="C2" s="4">
        <f>1/A2</f>
        <v>0.6097560975609756</v>
      </c>
      <c r="D2">
        <f>1/B2</f>
        <v>0.41841004184100417</v>
      </c>
      <c r="E2">
        <f>C2+D2-1</f>
        <v>2.8166139401979873E-2</v>
      </c>
      <c r="F2">
        <f>C2+D2-(C2*D2)-1</f>
        <v>-0.22696193489131533</v>
      </c>
      <c r="G2">
        <v>0</v>
      </c>
      <c r="H2">
        <f>C2*D2</f>
        <v>0.2551280742932952</v>
      </c>
      <c r="I2">
        <f>((-4*F2*H2)^0.5)/(2*F2)</f>
        <v>-1.0602361620999639</v>
      </c>
      <c r="J2">
        <f>(-((-4*F2*H2)^0.5))/(2*F2)</f>
        <v>1.0602361620999639</v>
      </c>
      <c r="K2">
        <f>IF(A2="","",(C2/($J2+C2-($J2*C2))))</f>
        <v>0.59575188026116299</v>
      </c>
      <c r="L2">
        <f>IF(B2="","",(D2/($J2+D2-($J2*D2))))</f>
        <v>0.4042481197388369</v>
      </c>
      <c r="M2">
        <f>IF(A2="","",1/K2)</f>
        <v>1.6785511437439771</v>
      </c>
      <c r="N2">
        <f>IF(B2="","",1/L2)</f>
        <v>2.4737282653189494</v>
      </c>
    </row>
    <row r="3" spans="1:14" x14ac:dyDescent="0.25">
      <c r="A3" s="4">
        <f>IF('True_Odds_Calculator_2-way'!A4="","",'True_Odds_Calculator_2-way'!A4)</f>
        <v>1.96</v>
      </c>
      <c r="B3" s="4">
        <f>IF('True_Odds_Calculator_2-way'!B4="","",'True_Odds_Calculator_2-way'!B4)</f>
        <v>1.93</v>
      </c>
      <c r="C3" s="4">
        <f t="shared" ref="C3:C66" si="0">1/A3</f>
        <v>0.51020408163265307</v>
      </c>
      <c r="D3">
        <f t="shared" ref="D3:D66" si="1">1/B3</f>
        <v>0.5181347150259068</v>
      </c>
      <c r="E3">
        <f t="shared" ref="E3:E66" si="2">C3+D3-1</f>
        <v>2.8338796658559762E-2</v>
      </c>
      <c r="F3">
        <f t="shared" ref="F3:F66" si="3">C3+D3-(C3*D3)-1</f>
        <v>-0.23601564978322942</v>
      </c>
      <c r="G3">
        <v>0</v>
      </c>
      <c r="H3">
        <f t="shared" ref="H3:H66" si="4">C3*D3</f>
        <v>0.26435444644178918</v>
      </c>
      <c r="I3">
        <f t="shared" ref="I3:I66" si="5">((-4*F3*H3)^0.5)/(2*F3)</f>
        <v>-1.0583343916682539</v>
      </c>
      <c r="J3">
        <f t="shared" ref="J3:J66" si="6">(-((-4*F3*H3)^0.5))/(2*F3)</f>
        <v>1.0583343916682539</v>
      </c>
      <c r="K3">
        <f t="shared" ref="K3:K66" si="7">IF(A3="","",(C3/($J3+C3-($J3*C3))))</f>
        <v>0.49603149604724417</v>
      </c>
      <c r="L3">
        <f t="shared" ref="L3:L66" si="8">IF(B3="","",(D3/($J3+D3-($J3*D3))))</f>
        <v>0.50396850395275605</v>
      </c>
      <c r="M3">
        <f t="shared" ref="M3:M66" si="9">IF(A3="","",1/K3)</f>
        <v>2.0160010160015238</v>
      </c>
      <c r="N3">
        <f t="shared" ref="N3:N66" si="10">IF(B3="","",1/L3)</f>
        <v>1.9842509842514759</v>
      </c>
    </row>
    <row r="4" spans="1:14" x14ac:dyDescent="0.25">
      <c r="A4" s="4">
        <f>IF('True_Odds_Calculator_2-way'!A5="","",'True_Odds_Calculator_2-way'!A5)</f>
        <v>1.82</v>
      </c>
      <c r="B4" s="4">
        <f>IF('True_Odds_Calculator_2-way'!B5="","",'True_Odds_Calculator_2-way'!B5)</f>
        <v>2.0699999999999998</v>
      </c>
      <c r="C4" s="4">
        <f t="shared" si="0"/>
        <v>0.54945054945054939</v>
      </c>
      <c r="D4">
        <f t="shared" si="1"/>
        <v>0.48309178743961356</v>
      </c>
      <c r="E4">
        <f t="shared" si="2"/>
        <v>3.2542336890162948E-2</v>
      </c>
      <c r="F4">
        <f t="shared" si="3"/>
        <v>-0.23289271115358079</v>
      </c>
      <c r="G4">
        <v>0</v>
      </c>
      <c r="H4">
        <f t="shared" si="4"/>
        <v>0.26543504804374368</v>
      </c>
      <c r="I4">
        <f t="shared" si="5"/>
        <v>-1.0675818579755179</v>
      </c>
      <c r="J4">
        <f t="shared" si="6"/>
        <v>1.0675818579755179</v>
      </c>
      <c r="K4">
        <f t="shared" si="7"/>
        <v>0.53321471124912212</v>
      </c>
      <c r="L4">
        <f t="shared" si="8"/>
        <v>0.4667852887508781</v>
      </c>
      <c r="M4">
        <f t="shared" si="9"/>
        <v>1.8754171235399244</v>
      </c>
      <c r="N4">
        <f t="shared" si="10"/>
        <v>2.1423125880338039</v>
      </c>
    </row>
    <row r="5" spans="1:14" x14ac:dyDescent="0.25">
      <c r="A5" s="4">
        <f>IF('True_Odds_Calculator_2-way'!A6="","",'True_Odds_Calculator_2-way'!A6)</f>
        <v>2.4500000000000002</v>
      </c>
      <c r="B5" s="4">
        <f>IF('True_Odds_Calculator_2-way'!B6="","",'True_Odds_Calculator_2-way'!B6)</f>
        <v>1.61</v>
      </c>
      <c r="C5" s="4">
        <f t="shared" si="0"/>
        <v>0.4081632653061224</v>
      </c>
      <c r="D5">
        <f t="shared" si="1"/>
        <v>0.6211180124223602</v>
      </c>
      <c r="E5">
        <f t="shared" si="2"/>
        <v>2.9281277728482547E-2</v>
      </c>
      <c r="F5">
        <f t="shared" si="3"/>
        <v>-0.22423627836227666</v>
      </c>
      <c r="G5">
        <v>0</v>
      </c>
      <c r="H5">
        <f t="shared" si="4"/>
        <v>0.25351755609075921</v>
      </c>
      <c r="I5">
        <f t="shared" si="5"/>
        <v>-1.0632884133003033</v>
      </c>
      <c r="J5">
        <f t="shared" si="6"/>
        <v>1.0632884133003033</v>
      </c>
      <c r="K5">
        <f t="shared" si="7"/>
        <v>0.39342690662395058</v>
      </c>
      <c r="L5">
        <f t="shared" si="8"/>
        <v>0.60657309337604948</v>
      </c>
      <c r="M5">
        <f t="shared" si="9"/>
        <v>2.5417681992854404</v>
      </c>
      <c r="N5">
        <f t="shared" si="10"/>
        <v>1.648605932113185</v>
      </c>
    </row>
    <row r="6" spans="1:14" x14ac:dyDescent="0.25">
      <c r="A6" s="4">
        <f>IF('True_Odds_Calculator_2-way'!A7="","",'True_Odds_Calculator_2-way'!A7)</f>
        <v>2.56</v>
      </c>
      <c r="B6" s="4">
        <f>IF('True_Odds_Calculator_2-way'!B7="","",'True_Odds_Calculator_2-way'!B7)</f>
        <v>1.56</v>
      </c>
      <c r="C6" s="4">
        <f t="shared" si="0"/>
        <v>0.390625</v>
      </c>
      <c r="D6">
        <f t="shared" si="1"/>
        <v>0.64102564102564097</v>
      </c>
      <c r="E6">
        <f t="shared" si="2"/>
        <v>3.1650641025640969E-2</v>
      </c>
      <c r="F6">
        <f t="shared" si="3"/>
        <v>-0.21875</v>
      </c>
      <c r="G6">
        <v>0</v>
      </c>
      <c r="H6">
        <f t="shared" si="4"/>
        <v>0.25040064102564102</v>
      </c>
      <c r="I6">
        <f t="shared" si="5"/>
        <v>-1.0699012312772822</v>
      </c>
      <c r="J6">
        <f t="shared" si="6"/>
        <v>1.0699012312772822</v>
      </c>
      <c r="K6">
        <f t="shared" si="7"/>
        <v>0.37466571564383383</v>
      </c>
      <c r="L6">
        <f t="shared" si="8"/>
        <v>0.62533428435616611</v>
      </c>
      <c r="M6">
        <f t="shared" si="9"/>
        <v>2.6690459207925601</v>
      </c>
      <c r="N6">
        <f t="shared" si="10"/>
        <v>1.5991446895152783</v>
      </c>
    </row>
    <row r="7" spans="1:14" x14ac:dyDescent="0.25">
      <c r="A7" s="4">
        <f>IF('True_Odds_Calculator_2-way'!A8="","",'True_Odds_Calculator_2-way'!A8)</f>
        <v>2.19</v>
      </c>
      <c r="B7" s="4">
        <f>IF('True_Odds_Calculator_2-way'!B8="","",'True_Odds_Calculator_2-way'!B8)</f>
        <v>1.73</v>
      </c>
      <c r="C7" s="4">
        <f t="shared" si="0"/>
        <v>0.45662100456621008</v>
      </c>
      <c r="D7">
        <f t="shared" si="1"/>
        <v>0.5780346820809249</v>
      </c>
      <c r="E7">
        <f t="shared" si="2"/>
        <v>3.4655686647135031E-2</v>
      </c>
      <c r="F7">
        <f t="shared" si="3"/>
        <v>-0.22928709055876673</v>
      </c>
      <c r="G7">
        <v>0</v>
      </c>
      <c r="H7">
        <f t="shared" si="4"/>
        <v>0.26394277720590181</v>
      </c>
      <c r="I7">
        <f t="shared" si="5"/>
        <v>-1.0729144372515058</v>
      </c>
      <c r="J7">
        <f t="shared" si="6"/>
        <v>1.0729144372515058</v>
      </c>
      <c r="K7">
        <f t="shared" si="7"/>
        <v>0.43921906878344058</v>
      </c>
      <c r="L7">
        <f t="shared" si="8"/>
        <v>0.56078093121655925</v>
      </c>
      <c r="M7">
        <f t="shared" si="9"/>
        <v>2.2767681803292916</v>
      </c>
      <c r="N7">
        <f t="shared" si="10"/>
        <v>1.7832275391935992</v>
      </c>
    </row>
    <row r="8" spans="1:14" x14ac:dyDescent="0.25">
      <c r="A8" s="4">
        <f>IF('True_Odds_Calculator_2-way'!A9="","",'True_Odds_Calculator_2-way'!A9)</f>
        <v>2.08</v>
      </c>
      <c r="B8" s="4">
        <f>IF('True_Odds_Calculator_2-way'!B9="","",'True_Odds_Calculator_2-way'!B9)</f>
        <v>1.83</v>
      </c>
      <c r="C8" s="4">
        <f t="shared" si="0"/>
        <v>0.48076923076923073</v>
      </c>
      <c r="D8">
        <f t="shared" si="1"/>
        <v>0.54644808743169393</v>
      </c>
      <c r="E8">
        <f t="shared" si="2"/>
        <v>2.7217318200924545E-2</v>
      </c>
      <c r="F8">
        <f t="shared" si="3"/>
        <v>-0.23549810844892827</v>
      </c>
      <c r="G8">
        <v>0</v>
      </c>
      <c r="H8">
        <f t="shared" si="4"/>
        <v>0.26271542664985281</v>
      </c>
      <c r="I8">
        <f t="shared" si="5"/>
        <v>-1.0562070842074627</v>
      </c>
      <c r="J8">
        <f t="shared" si="6"/>
        <v>1.0562070842074627</v>
      </c>
      <c r="K8">
        <f t="shared" si="7"/>
        <v>0.46713612113428016</v>
      </c>
      <c r="L8">
        <f t="shared" si="8"/>
        <v>0.53286387886572006</v>
      </c>
      <c r="M8">
        <f t="shared" si="9"/>
        <v>2.1407036509440598</v>
      </c>
      <c r="N8">
        <f t="shared" si="10"/>
        <v>1.8766518798921943</v>
      </c>
    </row>
    <row r="9" spans="1:14" x14ac:dyDescent="0.25">
      <c r="A9" s="4">
        <f>IF('True_Odds_Calculator_2-way'!A10="","",'True_Odds_Calculator_2-way'!A10)</f>
        <v>2.1</v>
      </c>
      <c r="B9" s="4">
        <f>IF('True_Odds_Calculator_2-way'!B10="","",'True_Odds_Calculator_2-way'!B10)</f>
        <v>1.75</v>
      </c>
      <c r="C9" s="4">
        <f t="shared" si="0"/>
        <v>0.47619047619047616</v>
      </c>
      <c r="D9">
        <f t="shared" si="1"/>
        <v>0.5714285714285714</v>
      </c>
      <c r="E9">
        <f t="shared" si="2"/>
        <v>4.761904761904745E-2</v>
      </c>
      <c r="F9">
        <f t="shared" si="3"/>
        <v>-0.22448979591836749</v>
      </c>
      <c r="G9">
        <v>0</v>
      </c>
      <c r="H9">
        <f t="shared" si="4"/>
        <v>0.27210884353741494</v>
      </c>
      <c r="I9">
        <f t="shared" si="5"/>
        <v>-1.1009637651263602</v>
      </c>
      <c r="J9">
        <f t="shared" si="6"/>
        <v>1.1009637651263602</v>
      </c>
      <c r="K9">
        <f t="shared" si="7"/>
        <v>0.4522717320835643</v>
      </c>
      <c r="L9">
        <f t="shared" si="8"/>
        <v>0.54772826791643581</v>
      </c>
      <c r="M9">
        <f t="shared" si="9"/>
        <v>2.2110601416389968</v>
      </c>
      <c r="N9">
        <f t="shared" si="10"/>
        <v>1.8257228238447702</v>
      </c>
    </row>
    <row r="10" spans="1:14" x14ac:dyDescent="0.25">
      <c r="A10" s="4">
        <f>IF('True_Odds_Calculator_2-way'!A11="","",'True_Odds_Calculator_2-way'!A11)</f>
        <v>2.14</v>
      </c>
      <c r="B10" s="4">
        <f>IF('True_Odds_Calculator_2-way'!B11="","",'True_Odds_Calculator_2-way'!B11)</f>
        <v>1.78</v>
      </c>
      <c r="C10" s="4">
        <f t="shared" si="0"/>
        <v>0.46728971962616822</v>
      </c>
      <c r="D10">
        <f t="shared" si="1"/>
        <v>0.5617977528089888</v>
      </c>
      <c r="E10">
        <f t="shared" si="2"/>
        <v>2.908747243515708E-2</v>
      </c>
      <c r="F10">
        <f t="shared" si="3"/>
        <v>-0.23343484196156661</v>
      </c>
      <c r="G10">
        <v>0</v>
      </c>
      <c r="H10">
        <f t="shared" si="4"/>
        <v>0.26252231439672374</v>
      </c>
      <c r="I10">
        <f t="shared" si="5"/>
        <v>-1.0604746049596299</v>
      </c>
      <c r="J10">
        <f t="shared" si="6"/>
        <v>1.0604746049596299</v>
      </c>
      <c r="K10">
        <f t="shared" si="7"/>
        <v>0.45270560758361844</v>
      </c>
      <c r="L10">
        <f t="shared" si="8"/>
        <v>0.54729439241638145</v>
      </c>
      <c r="M10">
        <f t="shared" si="9"/>
        <v>2.2089410496539781</v>
      </c>
      <c r="N10">
        <f t="shared" si="10"/>
        <v>1.8271701918685113</v>
      </c>
    </row>
    <row r="11" spans="1:14" x14ac:dyDescent="0.25">
      <c r="A11" s="4">
        <f>IF('True_Odds_Calculator_2-way'!A12="","",'True_Odds_Calculator_2-way'!A12)</f>
        <v>2.2200000000000002</v>
      </c>
      <c r="B11" s="4">
        <f>IF('True_Odds_Calculator_2-way'!B12="","",'True_Odds_Calculator_2-way'!B12)</f>
        <v>1.71</v>
      </c>
      <c r="C11" s="4">
        <f t="shared" si="0"/>
        <v>0.4504504504504504</v>
      </c>
      <c r="D11">
        <f t="shared" si="1"/>
        <v>0.58479532163742687</v>
      </c>
      <c r="E11">
        <f t="shared" si="2"/>
        <v>3.5245772087877381E-2</v>
      </c>
      <c r="F11">
        <f t="shared" si="3"/>
        <v>-0.2281755439650176</v>
      </c>
      <c r="G11">
        <v>0</v>
      </c>
      <c r="H11">
        <f t="shared" si="4"/>
        <v>0.26342131605289498</v>
      </c>
      <c r="I11">
        <f t="shared" si="5"/>
        <v>-1.0744616281415775</v>
      </c>
      <c r="J11">
        <f t="shared" si="6"/>
        <v>1.0744616281415775</v>
      </c>
      <c r="K11">
        <f t="shared" si="7"/>
        <v>0.43274247509065539</v>
      </c>
      <c r="L11">
        <f t="shared" si="8"/>
        <v>0.56725752490934445</v>
      </c>
      <c r="M11">
        <f t="shared" si="9"/>
        <v>2.310843186332725</v>
      </c>
      <c r="N11">
        <f t="shared" si="10"/>
        <v>1.7628677559805201</v>
      </c>
    </row>
    <row r="12" spans="1:14" x14ac:dyDescent="0.25">
      <c r="A12" s="4">
        <f>IF('True_Odds_Calculator_2-way'!A13="","",'True_Odds_Calculator_2-way'!A13)</f>
        <v>1.72</v>
      </c>
      <c r="B12" s="4">
        <f>IF('True_Odds_Calculator_2-way'!B13="","",'True_Odds_Calculator_2-way'!B13)</f>
        <v>2.0699999999999998</v>
      </c>
      <c r="C12" s="4">
        <f t="shared" si="0"/>
        <v>0.58139534883720934</v>
      </c>
      <c r="D12">
        <f t="shared" si="1"/>
        <v>0.48309178743961356</v>
      </c>
      <c r="E12">
        <f t="shared" si="2"/>
        <v>6.4487136276822898E-2</v>
      </c>
      <c r="F12">
        <f t="shared" si="3"/>
        <v>-0.21638018200202214</v>
      </c>
      <c r="G12">
        <v>0</v>
      </c>
      <c r="H12">
        <f t="shared" si="4"/>
        <v>0.28086731827884509</v>
      </c>
      <c r="I12">
        <f t="shared" si="5"/>
        <v>-1.1393098783744391</v>
      </c>
      <c r="J12">
        <f t="shared" si="6"/>
        <v>1.1393098783744391</v>
      </c>
      <c r="K12">
        <f t="shared" si="7"/>
        <v>0.54935905628666404</v>
      </c>
      <c r="L12">
        <f t="shared" si="8"/>
        <v>0.45064094371333596</v>
      </c>
      <c r="M12">
        <f t="shared" si="9"/>
        <v>1.8203031124295956</v>
      </c>
      <c r="N12">
        <f t="shared" si="10"/>
        <v>2.2190615698606497</v>
      </c>
    </row>
    <row r="13" spans="1:14" x14ac:dyDescent="0.25">
      <c r="A13" s="4">
        <f>IF('True_Odds_Calculator_2-way'!A14="","",'True_Odds_Calculator_2-way'!A14)</f>
        <v>1.75</v>
      </c>
      <c r="B13" s="4">
        <f>IF('True_Odds_Calculator_2-way'!B14="","",'True_Odds_Calculator_2-way'!B14)</f>
        <v>2.11</v>
      </c>
      <c r="C13" s="4">
        <f t="shared" si="0"/>
        <v>0.5714285714285714</v>
      </c>
      <c r="D13">
        <f t="shared" si="1"/>
        <v>0.47393364928909953</v>
      </c>
      <c r="E13">
        <f t="shared" si="2"/>
        <v>4.5362220717670931E-2</v>
      </c>
      <c r="F13">
        <f t="shared" si="3"/>
        <v>-0.22545700744752883</v>
      </c>
      <c r="G13">
        <v>0</v>
      </c>
      <c r="H13">
        <f t="shared" si="4"/>
        <v>0.27081922816519971</v>
      </c>
      <c r="I13">
        <f t="shared" si="5"/>
        <v>-1.0959932487023818</v>
      </c>
      <c r="J13">
        <f t="shared" si="6"/>
        <v>1.0959932487023818</v>
      </c>
      <c r="K13">
        <f t="shared" si="7"/>
        <v>0.54884894570907516</v>
      </c>
      <c r="L13">
        <f t="shared" si="8"/>
        <v>0.45115105429092489</v>
      </c>
      <c r="M13">
        <f t="shared" si="9"/>
        <v>1.8219949365267862</v>
      </c>
      <c r="N13">
        <f t="shared" si="10"/>
        <v>2.216552506059644</v>
      </c>
    </row>
    <row r="14" spans="1:14" x14ac:dyDescent="0.25">
      <c r="A14" s="4">
        <f>IF('True_Odds_Calculator_2-way'!A15="","",'True_Odds_Calculator_2-way'!A15)</f>
        <v>1.22</v>
      </c>
      <c r="B14" s="4">
        <f>IF('True_Odds_Calculator_2-way'!B15="","",'True_Odds_Calculator_2-way'!B15)</f>
        <v>4.33</v>
      </c>
      <c r="C14" s="4">
        <f t="shared" si="0"/>
        <v>0.81967213114754101</v>
      </c>
      <c r="D14">
        <f t="shared" si="1"/>
        <v>0.23094688221709006</v>
      </c>
      <c r="E14">
        <f t="shared" si="2"/>
        <v>5.0619013364631149E-2</v>
      </c>
      <c r="F14">
        <f t="shared" si="3"/>
        <v>-0.13868170976413119</v>
      </c>
      <c r="G14">
        <v>0</v>
      </c>
      <c r="H14">
        <f t="shared" si="4"/>
        <v>0.18930072312876234</v>
      </c>
      <c r="I14">
        <f t="shared" si="5"/>
        <v>-1.168332728721303</v>
      </c>
      <c r="J14">
        <f t="shared" si="6"/>
        <v>1.168332728721303</v>
      </c>
      <c r="K14">
        <f t="shared" si="7"/>
        <v>0.79552393663626153</v>
      </c>
      <c r="L14">
        <f t="shared" si="8"/>
        <v>0.2044760633637383</v>
      </c>
      <c r="M14">
        <f t="shared" si="9"/>
        <v>1.2570332003186868</v>
      </c>
      <c r="N14">
        <f t="shared" si="10"/>
        <v>4.8905479866419395</v>
      </c>
    </row>
    <row r="15" spans="1:14" x14ac:dyDescent="0.25">
      <c r="A15" s="4">
        <f>IF('True_Odds_Calculator_2-way'!A16="","",'True_Odds_Calculator_2-way'!A16)</f>
        <v>1.95</v>
      </c>
      <c r="B15" s="4">
        <f>IF('True_Odds_Calculator_2-way'!B16="","",'True_Odds_Calculator_2-way'!B16)</f>
        <v>1.95</v>
      </c>
      <c r="C15" s="4">
        <f t="shared" si="0"/>
        <v>0.51282051282051289</v>
      </c>
      <c r="D15">
        <f t="shared" si="1"/>
        <v>0.51282051282051289</v>
      </c>
      <c r="E15">
        <f t="shared" si="2"/>
        <v>2.5641025641025772E-2</v>
      </c>
      <c r="F15">
        <f t="shared" si="3"/>
        <v>-0.23734385272846803</v>
      </c>
      <c r="G15">
        <v>0</v>
      </c>
      <c r="H15">
        <f t="shared" si="4"/>
        <v>0.2629848783694938</v>
      </c>
      <c r="I15">
        <f t="shared" si="5"/>
        <v>-1.0526315789473688</v>
      </c>
      <c r="J15">
        <f t="shared" si="6"/>
        <v>1.0526315789473688</v>
      </c>
      <c r="K15">
        <f t="shared" si="7"/>
        <v>0.49999999999999989</v>
      </c>
      <c r="L15">
        <f t="shared" si="8"/>
        <v>0.49999999999999989</v>
      </c>
      <c r="M15">
        <f t="shared" si="9"/>
        <v>2.0000000000000004</v>
      </c>
      <c r="N15">
        <f t="shared" si="10"/>
        <v>2.0000000000000004</v>
      </c>
    </row>
    <row r="16" spans="1:14" x14ac:dyDescent="0.25">
      <c r="A16" s="4">
        <f>IF('True_Odds_Calculator_2-way'!A17="","",'True_Odds_Calculator_2-way'!A17)</f>
        <v>1.7</v>
      </c>
      <c r="B16" s="4">
        <f>IF('True_Odds_Calculator_2-way'!B17="","",'True_Odds_Calculator_2-way'!B17)</f>
        <v>2.27</v>
      </c>
      <c r="C16" s="4">
        <f t="shared" si="0"/>
        <v>0.58823529411764708</v>
      </c>
      <c r="D16">
        <f t="shared" si="1"/>
        <v>0.44052863436123346</v>
      </c>
      <c r="E16">
        <f t="shared" si="2"/>
        <v>2.876392847888054E-2</v>
      </c>
      <c r="F16">
        <f t="shared" si="3"/>
        <v>-0.23037056232184505</v>
      </c>
      <c r="G16">
        <v>0</v>
      </c>
      <c r="H16">
        <f t="shared" si="4"/>
        <v>0.25913449080072559</v>
      </c>
      <c r="I16">
        <f t="shared" si="5"/>
        <v>-1.0605938867332434</v>
      </c>
      <c r="J16">
        <f t="shared" si="6"/>
        <v>1.0605938867332434</v>
      </c>
      <c r="K16">
        <f t="shared" si="7"/>
        <v>0.5739158503406081</v>
      </c>
      <c r="L16">
        <f t="shared" si="8"/>
        <v>0.42608414965939195</v>
      </c>
      <c r="M16">
        <f t="shared" si="9"/>
        <v>1.7424157207132702</v>
      </c>
      <c r="N16">
        <f t="shared" si="10"/>
        <v>2.3469542361512192</v>
      </c>
    </row>
    <row r="17" spans="1:14" x14ac:dyDescent="0.25">
      <c r="A17" s="4">
        <f>IF('True_Odds_Calculator_2-way'!A18="","",'True_Odds_Calculator_2-way'!A18)</f>
        <v>1.99</v>
      </c>
      <c r="B17" s="4">
        <f>IF('True_Odds_Calculator_2-way'!B18="","",'True_Odds_Calculator_2-way'!B18)</f>
        <v>1.92</v>
      </c>
      <c r="C17" s="4">
        <f t="shared" si="0"/>
        <v>0.50251256281407031</v>
      </c>
      <c r="D17">
        <f t="shared" si="1"/>
        <v>0.52083333333333337</v>
      </c>
      <c r="E17">
        <f t="shared" si="2"/>
        <v>2.3345896147403788E-2</v>
      </c>
      <c r="F17">
        <f t="shared" si="3"/>
        <v>-0.2383793969849245</v>
      </c>
      <c r="G17">
        <v>0</v>
      </c>
      <c r="H17">
        <f t="shared" si="4"/>
        <v>0.26172529313232828</v>
      </c>
      <c r="I17">
        <f t="shared" si="5"/>
        <v>-1.0478243557698861</v>
      </c>
      <c r="J17">
        <f t="shared" si="6"/>
        <v>1.0478243557698861</v>
      </c>
      <c r="K17">
        <f t="shared" si="7"/>
        <v>0.49083461764588526</v>
      </c>
      <c r="L17">
        <f t="shared" si="8"/>
        <v>0.50916538235411457</v>
      </c>
      <c r="M17">
        <f t="shared" si="9"/>
        <v>2.0373461122121879</v>
      </c>
      <c r="N17">
        <f t="shared" si="10"/>
        <v>1.9639984073082948</v>
      </c>
    </row>
    <row r="18" spans="1:14" x14ac:dyDescent="0.25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0.44444444444444442</v>
      </c>
      <c r="D18">
        <f t="shared" si="1"/>
        <v>0.58479532163742687</v>
      </c>
      <c r="E18">
        <f t="shared" si="2"/>
        <v>2.9239766081871288E-2</v>
      </c>
      <c r="F18">
        <f t="shared" si="3"/>
        <v>-0.2306692657569851</v>
      </c>
      <c r="G18">
        <v>0</v>
      </c>
      <c r="H18">
        <f t="shared" si="4"/>
        <v>0.25990903183885639</v>
      </c>
      <c r="I18">
        <f t="shared" si="5"/>
        <v>-1.0614897848685503</v>
      </c>
      <c r="J18">
        <f t="shared" si="6"/>
        <v>1.0614897848685503</v>
      </c>
      <c r="K18">
        <f t="shared" si="7"/>
        <v>0.42976330383488626</v>
      </c>
      <c r="L18">
        <f t="shared" si="8"/>
        <v>0.57023669616511363</v>
      </c>
      <c r="M18">
        <f t="shared" si="9"/>
        <v>2.3268622310856886</v>
      </c>
      <c r="N18">
        <f t="shared" si="10"/>
        <v>1.753657747256671</v>
      </c>
    </row>
    <row r="19" spans="1:14" x14ac:dyDescent="0.25">
      <c r="A19" s="4">
        <f>IF('True_Odds_Calculator_2-way'!A20="","",'True_Odds_Calculator_2-way'!A20)</f>
        <v>1.85</v>
      </c>
      <c r="B19" s="4">
        <f>IF('True_Odds_Calculator_2-way'!B20="","",'True_Odds_Calculator_2-way'!B20)</f>
        <v>2.0499999999999998</v>
      </c>
      <c r="C19" s="4">
        <f t="shared" si="0"/>
        <v>0.54054054054054046</v>
      </c>
      <c r="D19">
        <f t="shared" si="1"/>
        <v>0.48780487804878053</v>
      </c>
      <c r="E19">
        <f t="shared" si="2"/>
        <v>2.8345418589321048E-2</v>
      </c>
      <c r="F19">
        <f t="shared" si="3"/>
        <v>-0.2353328938694792</v>
      </c>
      <c r="G19">
        <v>0</v>
      </c>
      <c r="H19">
        <f t="shared" si="4"/>
        <v>0.26367831245880025</v>
      </c>
      <c r="I19">
        <f t="shared" si="5"/>
        <v>-1.0585122480499263</v>
      </c>
      <c r="J19">
        <f t="shared" si="6"/>
        <v>1.0585122480499263</v>
      </c>
      <c r="K19">
        <f t="shared" si="7"/>
        <v>0.52638909307720383</v>
      </c>
      <c r="L19">
        <f t="shared" si="8"/>
        <v>0.47361090692279612</v>
      </c>
      <c r="M19">
        <f t="shared" si="9"/>
        <v>1.8997354108424378</v>
      </c>
      <c r="N19">
        <f t="shared" si="10"/>
        <v>2.1114378604524222</v>
      </c>
    </row>
    <row r="20" spans="1:14" x14ac:dyDescent="0.25">
      <c r="A20" s="4">
        <f>IF('True_Odds_Calculator_2-way'!A21="","",'True_Odds_Calculator_2-way'!A21)</f>
        <v>1.67</v>
      </c>
      <c r="B20" s="4">
        <f>IF('True_Odds_Calculator_2-way'!B21="","",'True_Odds_Calculator_2-way'!B21)</f>
        <v>2.29</v>
      </c>
      <c r="C20" s="4">
        <f t="shared" si="0"/>
        <v>0.5988023952095809</v>
      </c>
      <c r="D20">
        <f t="shared" si="1"/>
        <v>0.4366812227074236</v>
      </c>
      <c r="E20">
        <f t="shared" si="2"/>
        <v>3.5483617917004384E-2</v>
      </c>
      <c r="F20">
        <f t="shared" si="3"/>
        <v>-0.22600214418324938</v>
      </c>
      <c r="G20">
        <v>0</v>
      </c>
      <c r="H20">
        <f t="shared" si="4"/>
        <v>0.2614857621002537</v>
      </c>
      <c r="I20">
        <f t="shared" si="5"/>
        <v>-1.0756419800880679</v>
      </c>
      <c r="J20">
        <f t="shared" si="6"/>
        <v>1.0756419800880679</v>
      </c>
      <c r="K20">
        <f t="shared" si="7"/>
        <v>0.58116554291916578</v>
      </c>
      <c r="L20">
        <f t="shared" si="8"/>
        <v>0.41883445708083428</v>
      </c>
      <c r="M20">
        <f t="shared" si="9"/>
        <v>1.7206801266590057</v>
      </c>
      <c r="N20">
        <f t="shared" si="10"/>
        <v>2.3875781543136072</v>
      </c>
    </row>
    <row r="21" spans="1:14" x14ac:dyDescent="0.25">
      <c r="A21" s="4">
        <f>IF('True_Odds_Calculator_2-way'!A22="","",'True_Odds_Calculator_2-way'!A22)</f>
        <v>1.6</v>
      </c>
      <c r="B21" s="4">
        <f>IF('True_Odds_Calculator_2-way'!B22="","",'True_Odds_Calculator_2-way'!B22)</f>
        <v>2.4500000000000002</v>
      </c>
      <c r="C21" s="4">
        <f t="shared" si="0"/>
        <v>0.625</v>
      </c>
      <c r="D21">
        <f t="shared" si="1"/>
        <v>0.4081632653061224</v>
      </c>
      <c r="E21">
        <f t="shared" si="2"/>
        <v>3.3163265306122458E-2</v>
      </c>
      <c r="F21">
        <f t="shared" si="3"/>
        <v>-0.22193877551020402</v>
      </c>
      <c r="G21">
        <v>0</v>
      </c>
      <c r="H21">
        <f t="shared" si="4"/>
        <v>0.25510204081632648</v>
      </c>
      <c r="I21">
        <f t="shared" si="5"/>
        <v>-1.0721125348377949</v>
      </c>
      <c r="J21">
        <f t="shared" si="6"/>
        <v>1.0721125348377949</v>
      </c>
      <c r="K21">
        <f t="shared" si="7"/>
        <v>0.60854364081308054</v>
      </c>
      <c r="L21">
        <f t="shared" si="8"/>
        <v>0.39145635918691934</v>
      </c>
      <c r="M21">
        <f t="shared" si="9"/>
        <v>1.643267520902677</v>
      </c>
      <c r="N21">
        <f t="shared" si="10"/>
        <v>2.5545631755148031</v>
      </c>
    </row>
    <row r="22" spans="1:14" x14ac:dyDescent="0.25">
      <c r="A22" s="4">
        <f>IF('True_Odds_Calculator_2-way'!A23="","",'True_Odds_Calculator_2-way'!A23)</f>
        <v>1.64</v>
      </c>
      <c r="B22" s="4">
        <f>IF('True_Odds_Calculator_2-way'!B23="","",'True_Odds_Calculator_2-way'!B23)</f>
        <v>2.36</v>
      </c>
      <c r="C22" s="4">
        <f t="shared" si="0"/>
        <v>0.6097560975609756</v>
      </c>
      <c r="D22">
        <f t="shared" si="1"/>
        <v>0.42372881355932207</v>
      </c>
      <c r="E22">
        <f t="shared" si="2"/>
        <v>3.3484911120297722E-2</v>
      </c>
      <c r="F22">
        <f t="shared" si="3"/>
        <v>-0.22488631665977676</v>
      </c>
      <c r="G22">
        <v>0</v>
      </c>
      <c r="H22">
        <f t="shared" si="4"/>
        <v>0.25837122778007443</v>
      </c>
      <c r="I22">
        <f t="shared" si="5"/>
        <v>-1.0718661571406802</v>
      </c>
      <c r="J22">
        <f t="shared" si="6"/>
        <v>1.0718661571406802</v>
      </c>
      <c r="K22">
        <f t="shared" si="7"/>
        <v>0.59312180114548885</v>
      </c>
      <c r="L22">
        <f t="shared" si="8"/>
        <v>0.40687819885451121</v>
      </c>
      <c r="M22">
        <f t="shared" si="9"/>
        <v>1.6859943405700353</v>
      </c>
      <c r="N22">
        <f t="shared" si="10"/>
        <v>2.4577379737113252</v>
      </c>
    </row>
    <row r="23" spans="1:14" x14ac:dyDescent="0.25">
      <c r="A23" s="4">
        <f>IF('True_Odds_Calculator_2-way'!A24="","",'True_Odds_Calculator_2-way'!A24)</f>
        <v>1.87</v>
      </c>
      <c r="B23" s="4">
        <f>IF('True_Odds_Calculator_2-way'!B24="","",'True_Odds_Calculator_2-way'!B24)</f>
        <v>2.04</v>
      </c>
      <c r="C23" s="4">
        <f t="shared" si="0"/>
        <v>0.53475935828876997</v>
      </c>
      <c r="D23">
        <f t="shared" si="1"/>
        <v>0.49019607843137253</v>
      </c>
      <c r="E23">
        <f t="shared" si="2"/>
        <v>2.4955436720142554E-2</v>
      </c>
      <c r="F23">
        <f t="shared" si="3"/>
        <v>-0.2371815036174898</v>
      </c>
      <c r="G23">
        <v>0</v>
      </c>
      <c r="H23">
        <f t="shared" si="4"/>
        <v>0.26213694033763235</v>
      </c>
      <c r="I23">
        <f t="shared" si="5"/>
        <v>-1.0512928338279499</v>
      </c>
      <c r="J23">
        <f t="shared" si="6"/>
        <v>1.0512928338279499</v>
      </c>
      <c r="K23">
        <f t="shared" si="7"/>
        <v>0.52229555266159289</v>
      </c>
      <c r="L23">
        <f t="shared" si="8"/>
        <v>0.47770444733840695</v>
      </c>
      <c r="M23">
        <f t="shared" si="9"/>
        <v>1.9146247654303168</v>
      </c>
      <c r="N23">
        <f t="shared" si="10"/>
        <v>2.0933445471810685</v>
      </c>
    </row>
    <row r="24" spans="1:14" x14ac:dyDescent="0.25">
      <c r="A24" s="4">
        <f>IF('True_Odds_Calculator_2-way'!A25="","",'True_Odds_Calculator_2-way'!A25)</f>
        <v>2.09</v>
      </c>
      <c r="B24" s="4">
        <f>IF('True_Odds_Calculator_2-way'!B25="","",'True_Odds_Calculator_2-way'!B25)</f>
        <v>1.82</v>
      </c>
      <c r="C24" s="4">
        <f t="shared" si="0"/>
        <v>0.47846889952153115</v>
      </c>
      <c r="D24">
        <f t="shared" si="1"/>
        <v>0.54945054945054939</v>
      </c>
      <c r="E24">
        <f t="shared" si="2"/>
        <v>2.7919448972080652E-2</v>
      </c>
      <c r="F24">
        <f t="shared" si="3"/>
        <v>-0.23497555076502441</v>
      </c>
      <c r="G24">
        <v>0</v>
      </c>
      <c r="H24">
        <f t="shared" si="4"/>
        <v>0.26289499973710501</v>
      </c>
      <c r="I24">
        <f t="shared" si="5"/>
        <v>-1.0577421839157299</v>
      </c>
      <c r="J24">
        <f t="shared" si="6"/>
        <v>1.0577421839157299</v>
      </c>
      <c r="K24">
        <f t="shared" si="7"/>
        <v>0.46448134808844194</v>
      </c>
      <c r="L24">
        <f t="shared" si="8"/>
        <v>0.53551865191155801</v>
      </c>
      <c r="M24">
        <f t="shared" si="9"/>
        <v>2.1529389804681456</v>
      </c>
      <c r="N24">
        <f t="shared" si="10"/>
        <v>1.8673485908108987</v>
      </c>
    </row>
    <row r="25" spans="1:14" x14ac:dyDescent="0.25">
      <c r="A25" s="4">
        <f>IF('True_Odds_Calculator_2-way'!A26="","",'True_Odds_Calculator_2-way'!A26)</f>
        <v>1.99</v>
      </c>
      <c r="B25" s="4">
        <f>IF('True_Odds_Calculator_2-way'!B26="","",'True_Odds_Calculator_2-way'!B26)</f>
        <v>1.92</v>
      </c>
      <c r="C25" s="4">
        <f t="shared" si="0"/>
        <v>0.50251256281407031</v>
      </c>
      <c r="D25">
        <f t="shared" si="1"/>
        <v>0.52083333333333337</v>
      </c>
      <c r="E25">
        <f t="shared" si="2"/>
        <v>2.3345896147403788E-2</v>
      </c>
      <c r="F25">
        <f t="shared" si="3"/>
        <v>-0.2383793969849245</v>
      </c>
      <c r="G25">
        <v>0</v>
      </c>
      <c r="H25">
        <f t="shared" si="4"/>
        <v>0.26172529313232828</v>
      </c>
      <c r="I25">
        <f t="shared" si="5"/>
        <v>-1.0478243557698861</v>
      </c>
      <c r="J25">
        <f t="shared" si="6"/>
        <v>1.0478243557698861</v>
      </c>
      <c r="K25">
        <f t="shared" si="7"/>
        <v>0.49083461764588526</v>
      </c>
      <c r="L25">
        <f t="shared" si="8"/>
        <v>0.50916538235411457</v>
      </c>
      <c r="M25">
        <f t="shared" si="9"/>
        <v>2.0373461122121879</v>
      </c>
      <c r="N25">
        <f t="shared" si="10"/>
        <v>1.9639984073082948</v>
      </c>
    </row>
    <row r="26" spans="1:14" x14ac:dyDescent="0.25">
      <c r="A26" s="4">
        <f>IF('True_Odds_Calculator_2-way'!A27="","",'True_Odds_Calculator_2-way'!A27)</f>
        <v>1.8</v>
      </c>
      <c r="B26" s="4">
        <f>IF('True_Odds_Calculator_2-way'!B27="","",'True_Odds_Calculator_2-way'!B27)</f>
        <v>2.11</v>
      </c>
      <c r="C26" s="4">
        <f t="shared" si="0"/>
        <v>0.55555555555555558</v>
      </c>
      <c r="D26">
        <f t="shared" si="1"/>
        <v>0.47393364928909953</v>
      </c>
      <c r="E26">
        <f t="shared" si="2"/>
        <v>2.9489204844655115E-2</v>
      </c>
      <c r="F26">
        <f t="shared" si="3"/>
        <v>-0.23380726698262244</v>
      </c>
      <c r="G26">
        <v>0</v>
      </c>
      <c r="H26">
        <f t="shared" si="4"/>
        <v>0.26329647182727756</v>
      </c>
      <c r="I26">
        <f t="shared" si="5"/>
        <v>-1.0611908999450221</v>
      </c>
      <c r="J26">
        <f t="shared" si="6"/>
        <v>1.0611908999450221</v>
      </c>
      <c r="K26">
        <f t="shared" si="7"/>
        <v>0.54084671241554938</v>
      </c>
      <c r="L26">
        <f t="shared" si="8"/>
        <v>0.45915328758445073</v>
      </c>
      <c r="M26">
        <f t="shared" si="9"/>
        <v>1.8489527199560174</v>
      </c>
      <c r="N26">
        <f t="shared" si="10"/>
        <v>2.1779218989389744</v>
      </c>
    </row>
    <row r="27" spans="1:14" x14ac:dyDescent="0.25">
      <c r="A27" s="4">
        <f>IF('True_Odds_Calculator_2-way'!A28="","",'True_Odds_Calculator_2-way'!A28)</f>
        <v>1.87</v>
      </c>
      <c r="B27" s="4">
        <f>IF('True_Odds_Calculator_2-way'!B28="","",'True_Odds_Calculator_2-way'!B28)</f>
        <v>2.0499999999999998</v>
      </c>
      <c r="C27" s="4">
        <f t="shared" si="0"/>
        <v>0.53475935828876997</v>
      </c>
      <c r="D27">
        <f t="shared" si="1"/>
        <v>0.48780487804878053</v>
      </c>
      <c r="E27">
        <f t="shared" si="2"/>
        <v>2.2564236337550447E-2</v>
      </c>
      <c r="F27">
        <f t="shared" si="3"/>
        <v>-0.23829398721794715</v>
      </c>
      <c r="G27">
        <v>0</v>
      </c>
      <c r="H27">
        <f t="shared" si="4"/>
        <v>0.26085822355549759</v>
      </c>
      <c r="I27">
        <f t="shared" si="5"/>
        <v>-1.0462747009572406</v>
      </c>
      <c r="J27">
        <f t="shared" si="6"/>
        <v>1.0462747009572406</v>
      </c>
      <c r="K27">
        <f t="shared" si="7"/>
        <v>0.5234892259753362</v>
      </c>
      <c r="L27">
        <f t="shared" si="8"/>
        <v>0.47651077402466374</v>
      </c>
      <c r="M27">
        <f t="shared" si="9"/>
        <v>1.9102589898327997</v>
      </c>
      <c r="N27">
        <f t="shared" si="10"/>
        <v>2.0985884360051026</v>
      </c>
    </row>
    <row r="28" spans="1:14" x14ac:dyDescent="0.25">
      <c r="A28" s="4">
        <f>IF('True_Odds_Calculator_2-way'!A29="","",'True_Odds_Calculator_2-way'!A29)</f>
        <v>2.15</v>
      </c>
      <c r="B28" s="4">
        <f>IF('True_Odds_Calculator_2-way'!B29="","",'True_Odds_Calculator_2-way'!B29)</f>
        <v>1.76</v>
      </c>
      <c r="C28" s="4">
        <f t="shared" si="0"/>
        <v>0.46511627906976744</v>
      </c>
      <c r="D28">
        <f t="shared" si="1"/>
        <v>0.56818181818181823</v>
      </c>
      <c r="E28">
        <f t="shared" si="2"/>
        <v>3.3298097251585723E-2</v>
      </c>
      <c r="F28">
        <f t="shared" si="3"/>
        <v>-0.23097251585623668</v>
      </c>
      <c r="G28">
        <v>0</v>
      </c>
      <c r="H28">
        <f t="shared" si="4"/>
        <v>0.26427061310782241</v>
      </c>
      <c r="I28">
        <f t="shared" si="5"/>
        <v>-1.0696563746013956</v>
      </c>
      <c r="J28">
        <f t="shared" si="6"/>
        <v>1.0696563746013956</v>
      </c>
      <c r="K28">
        <f t="shared" si="7"/>
        <v>0.44840941385030625</v>
      </c>
      <c r="L28">
        <f t="shared" si="8"/>
        <v>0.5515905861496937</v>
      </c>
      <c r="M28">
        <f t="shared" si="9"/>
        <v>2.2301048307916052</v>
      </c>
      <c r="N28">
        <f t="shared" si="10"/>
        <v>1.8129388446970602</v>
      </c>
    </row>
    <row r="29" spans="1:14" x14ac:dyDescent="0.25">
      <c r="A29" s="4">
        <f>IF('True_Odds_Calculator_2-way'!A30="","",'True_Odds_Calculator_2-way'!A30)</f>
        <v>2.23</v>
      </c>
      <c r="B29" s="4">
        <f>IF('True_Odds_Calculator_2-way'!B30="","",'True_Odds_Calculator_2-way'!B30)</f>
        <v>1.71</v>
      </c>
      <c r="C29" s="4">
        <f t="shared" si="0"/>
        <v>0.44843049327354262</v>
      </c>
      <c r="D29">
        <f t="shared" si="1"/>
        <v>0.58479532163742687</v>
      </c>
      <c r="E29">
        <f t="shared" si="2"/>
        <v>3.3225814910969431E-2</v>
      </c>
      <c r="F29">
        <f t="shared" si="3"/>
        <v>-0.22901423963496192</v>
      </c>
      <c r="G29">
        <v>0</v>
      </c>
      <c r="H29">
        <f t="shared" si="4"/>
        <v>0.26224005454593136</v>
      </c>
      <c r="I29">
        <f t="shared" si="5"/>
        <v>-1.070084984173661</v>
      </c>
      <c r="J29">
        <f t="shared" si="6"/>
        <v>1.070084984173661</v>
      </c>
      <c r="K29">
        <f t="shared" si="7"/>
        <v>0.43174080130549697</v>
      </c>
      <c r="L29">
        <f t="shared" si="8"/>
        <v>0.56825919869450314</v>
      </c>
      <c r="M29">
        <f t="shared" si="9"/>
        <v>2.3162045305336028</v>
      </c>
      <c r="N29">
        <f t="shared" si="10"/>
        <v>1.7597603387632996</v>
      </c>
    </row>
    <row r="30" spans="1:14" x14ac:dyDescent="0.25">
      <c r="A30" s="4">
        <f>IF('True_Odds_Calculator_2-way'!A31="","",'True_Odds_Calculator_2-way'!A31)</f>
        <v>1.76</v>
      </c>
      <c r="B30" s="4">
        <f>IF('True_Odds_Calculator_2-way'!B31="","",'True_Odds_Calculator_2-way'!B31)</f>
        <v>2.16</v>
      </c>
      <c r="C30" s="4">
        <f t="shared" si="0"/>
        <v>0.56818181818181823</v>
      </c>
      <c r="D30">
        <f t="shared" si="1"/>
        <v>0.46296296296296291</v>
      </c>
      <c r="E30">
        <f t="shared" si="2"/>
        <v>3.1144781144781142E-2</v>
      </c>
      <c r="F30">
        <f t="shared" si="3"/>
        <v>-0.23190235690235683</v>
      </c>
      <c r="G30">
        <v>0</v>
      </c>
      <c r="H30">
        <f t="shared" si="4"/>
        <v>0.26304713804713803</v>
      </c>
      <c r="I30">
        <f t="shared" si="5"/>
        <v>-1.0650358071057626</v>
      </c>
      <c r="J30">
        <f t="shared" si="6"/>
        <v>1.0650358071057626</v>
      </c>
      <c r="K30">
        <f t="shared" si="7"/>
        <v>0.55266108113889945</v>
      </c>
      <c r="L30">
        <f t="shared" si="8"/>
        <v>0.44733891886110039</v>
      </c>
      <c r="M30">
        <f t="shared" si="9"/>
        <v>1.8094272134003797</v>
      </c>
      <c r="N30">
        <f t="shared" si="10"/>
        <v>2.2354415362426847</v>
      </c>
    </row>
    <row r="31" spans="1:14" x14ac:dyDescent="0.25">
      <c r="A31" s="4">
        <f>IF('True_Odds_Calculator_2-way'!A32="","",'True_Odds_Calculator_2-way'!A32)</f>
        <v>2.02</v>
      </c>
      <c r="B31" s="4">
        <f>IF('True_Odds_Calculator_2-way'!B32="","",'True_Odds_Calculator_2-way'!B32)</f>
        <v>1.88</v>
      </c>
      <c r="C31" s="4">
        <f t="shared" si="0"/>
        <v>0.49504950495049505</v>
      </c>
      <c r="D31">
        <f t="shared" si="1"/>
        <v>0.53191489361702127</v>
      </c>
      <c r="E31">
        <f t="shared" si="2"/>
        <v>2.6964398567516312E-2</v>
      </c>
      <c r="F31">
        <f t="shared" si="3"/>
        <v>-0.23635980619338537</v>
      </c>
      <c r="G31">
        <v>0</v>
      </c>
      <c r="H31">
        <f t="shared" si="4"/>
        <v>0.26332420476090163</v>
      </c>
      <c r="I31">
        <f t="shared" si="5"/>
        <v>-1.0555008273018724</v>
      </c>
      <c r="J31">
        <f t="shared" si="6"/>
        <v>1.0555008273018724</v>
      </c>
      <c r="K31">
        <f t="shared" si="7"/>
        <v>0.48155387561543506</v>
      </c>
      <c r="L31">
        <f t="shared" si="8"/>
        <v>0.51844612438456505</v>
      </c>
      <c r="M31">
        <f t="shared" si="9"/>
        <v>2.0766108438479098</v>
      </c>
      <c r="N31">
        <f t="shared" si="10"/>
        <v>1.9288407280256479</v>
      </c>
    </row>
    <row r="32" spans="1:14" x14ac:dyDescent="0.25">
      <c r="A32" s="4">
        <f>IF('True_Odds_Calculator_2-way'!A33="","",'True_Odds_Calculator_2-way'!A33)</f>
        <v>2.36</v>
      </c>
      <c r="B32" s="4">
        <f>IF('True_Odds_Calculator_2-way'!B33="","",'True_Odds_Calculator_2-way'!B33)</f>
        <v>1.64</v>
      </c>
      <c r="C32" s="4">
        <f t="shared" si="0"/>
        <v>0.42372881355932207</v>
      </c>
      <c r="D32">
        <f t="shared" si="1"/>
        <v>0.6097560975609756</v>
      </c>
      <c r="E32">
        <f t="shared" si="2"/>
        <v>3.3484911120297722E-2</v>
      </c>
      <c r="F32">
        <f t="shared" si="3"/>
        <v>-0.22488631665977676</v>
      </c>
      <c r="G32">
        <v>0</v>
      </c>
      <c r="H32">
        <f t="shared" si="4"/>
        <v>0.25837122778007443</v>
      </c>
      <c r="I32">
        <f t="shared" si="5"/>
        <v>-1.0718661571406802</v>
      </c>
      <c r="J32">
        <f t="shared" si="6"/>
        <v>1.0718661571406802</v>
      </c>
      <c r="K32">
        <f t="shared" si="7"/>
        <v>0.40687819885451121</v>
      </c>
      <c r="L32">
        <f t="shared" si="8"/>
        <v>0.59312180114548885</v>
      </c>
      <c r="M32">
        <f t="shared" si="9"/>
        <v>2.4577379737113252</v>
      </c>
      <c r="N32">
        <f t="shared" si="10"/>
        <v>1.6859943405700353</v>
      </c>
    </row>
    <row r="33" spans="1:14" x14ac:dyDescent="0.25">
      <c r="A33" s="4">
        <f>IF('True_Odds_Calculator_2-way'!A34="","",'True_Odds_Calculator_2-way'!A34)</f>
        <v>2.04</v>
      </c>
      <c r="B33" s="4">
        <f>IF('True_Odds_Calculator_2-way'!B34="","",'True_Odds_Calculator_2-way'!B34)</f>
        <v>1.85</v>
      </c>
      <c r="C33" s="4">
        <f t="shared" si="0"/>
        <v>0.49019607843137253</v>
      </c>
      <c r="D33">
        <f t="shared" si="1"/>
        <v>0.54054054054054046</v>
      </c>
      <c r="E33">
        <f t="shared" si="2"/>
        <v>3.0736618971912932E-2</v>
      </c>
      <c r="F33">
        <f t="shared" si="3"/>
        <v>-0.23423423423423428</v>
      </c>
      <c r="G33">
        <v>0</v>
      </c>
      <c r="H33">
        <f t="shared" si="4"/>
        <v>0.26497085320614727</v>
      </c>
      <c r="I33">
        <f t="shared" si="5"/>
        <v>-1.0635890745287924</v>
      </c>
      <c r="J33">
        <f t="shared" si="6"/>
        <v>1.0635890745287924</v>
      </c>
      <c r="K33">
        <f t="shared" si="7"/>
        <v>0.47480390464975097</v>
      </c>
      <c r="L33">
        <f t="shared" si="8"/>
        <v>0.52519609535024903</v>
      </c>
      <c r="M33">
        <f t="shared" si="9"/>
        <v>2.1061326375099441</v>
      </c>
      <c r="N33">
        <f t="shared" si="10"/>
        <v>1.904050713349474</v>
      </c>
    </row>
    <row r="34" spans="1:14" x14ac:dyDescent="0.25">
      <c r="A34" s="4">
        <f>IF('True_Odds_Calculator_2-way'!A35="","",'True_Odds_Calculator_2-way'!A35)</f>
        <v>2.2200000000000002</v>
      </c>
      <c r="B34" s="4">
        <f>IF('True_Odds_Calculator_2-way'!B35="","",'True_Odds_Calculator_2-way'!B35)</f>
        <v>1.71</v>
      </c>
      <c r="C34" s="4">
        <f t="shared" si="0"/>
        <v>0.4504504504504504</v>
      </c>
      <c r="D34">
        <f t="shared" si="1"/>
        <v>0.58479532163742687</v>
      </c>
      <c r="E34">
        <f t="shared" si="2"/>
        <v>3.5245772087877381E-2</v>
      </c>
      <c r="F34">
        <f t="shared" si="3"/>
        <v>-0.2281755439650176</v>
      </c>
      <c r="G34">
        <v>0</v>
      </c>
      <c r="H34">
        <f t="shared" si="4"/>
        <v>0.26342131605289498</v>
      </c>
      <c r="I34">
        <f t="shared" si="5"/>
        <v>-1.0744616281415775</v>
      </c>
      <c r="J34">
        <f t="shared" si="6"/>
        <v>1.0744616281415775</v>
      </c>
      <c r="K34">
        <f t="shared" si="7"/>
        <v>0.43274247509065539</v>
      </c>
      <c r="L34">
        <f t="shared" si="8"/>
        <v>0.56725752490934445</v>
      </c>
      <c r="M34">
        <f t="shared" si="9"/>
        <v>2.310843186332725</v>
      </c>
      <c r="N34">
        <f t="shared" si="10"/>
        <v>1.7628677559805201</v>
      </c>
    </row>
    <row r="35" spans="1:14" x14ac:dyDescent="0.25">
      <c r="A35" s="4">
        <f>IF('True_Odds_Calculator_2-way'!A36="","",'True_Odds_Calculator_2-way'!A36)</f>
        <v>2.31</v>
      </c>
      <c r="B35" s="4">
        <f>IF('True_Odds_Calculator_2-way'!B36="","",'True_Odds_Calculator_2-way'!B36)</f>
        <v>1.66</v>
      </c>
      <c r="C35" s="4">
        <f t="shared" si="0"/>
        <v>0.4329004329004329</v>
      </c>
      <c r="D35">
        <f t="shared" si="1"/>
        <v>0.60240963855421692</v>
      </c>
      <c r="E35">
        <f t="shared" si="2"/>
        <v>3.5310071454649705E-2</v>
      </c>
      <c r="F35">
        <f t="shared" si="3"/>
        <v>-0.22547332185886404</v>
      </c>
      <c r="G35">
        <v>0</v>
      </c>
      <c r="H35">
        <f t="shared" si="4"/>
        <v>0.2607833933135138</v>
      </c>
      <c r="I35">
        <f t="shared" si="5"/>
        <v>-1.0754553500909856</v>
      </c>
      <c r="J35">
        <f t="shared" si="6"/>
        <v>1.0754553500909856</v>
      </c>
      <c r="K35">
        <f t="shared" si="7"/>
        <v>0.41513645490564033</v>
      </c>
      <c r="L35">
        <f t="shared" si="8"/>
        <v>0.58486354509435967</v>
      </c>
      <c r="M35">
        <f t="shared" si="9"/>
        <v>2.4088465086191913</v>
      </c>
      <c r="N35">
        <f t="shared" si="10"/>
        <v>1.7098005310600506</v>
      </c>
    </row>
    <row r="36" spans="1:14" x14ac:dyDescent="0.25">
      <c r="A36" s="4">
        <f>IF('True_Odds_Calculator_2-way'!A37="","",'True_Odds_Calculator_2-way'!A37)</f>
        <v>2.36</v>
      </c>
      <c r="B36" s="4">
        <f>IF('True_Odds_Calculator_2-way'!B37="","",'True_Odds_Calculator_2-way'!B37)</f>
        <v>1.64</v>
      </c>
      <c r="C36" s="4">
        <f t="shared" si="0"/>
        <v>0.42372881355932207</v>
      </c>
      <c r="D36">
        <f t="shared" si="1"/>
        <v>0.6097560975609756</v>
      </c>
      <c r="E36">
        <f t="shared" si="2"/>
        <v>3.3484911120297722E-2</v>
      </c>
      <c r="F36">
        <f t="shared" si="3"/>
        <v>-0.22488631665977676</v>
      </c>
      <c r="G36">
        <v>0</v>
      </c>
      <c r="H36">
        <f t="shared" si="4"/>
        <v>0.25837122778007443</v>
      </c>
      <c r="I36">
        <f t="shared" si="5"/>
        <v>-1.0718661571406802</v>
      </c>
      <c r="J36">
        <f t="shared" si="6"/>
        <v>1.0718661571406802</v>
      </c>
      <c r="K36">
        <f t="shared" si="7"/>
        <v>0.40687819885451121</v>
      </c>
      <c r="L36">
        <f t="shared" si="8"/>
        <v>0.59312180114548885</v>
      </c>
      <c r="M36">
        <f t="shared" si="9"/>
        <v>2.4577379737113252</v>
      </c>
      <c r="N36">
        <f t="shared" si="10"/>
        <v>1.6859943405700353</v>
      </c>
    </row>
    <row r="37" spans="1:14" x14ac:dyDescent="0.25">
      <c r="A37" s="4">
        <f>IF('True_Odds_Calculator_2-way'!A38="","",'True_Odds_Calculator_2-way'!A38)</f>
        <v>2.29</v>
      </c>
      <c r="B37" s="4">
        <f>IF('True_Odds_Calculator_2-way'!B38="","",'True_Odds_Calculator_2-way'!B38)</f>
        <v>1.68</v>
      </c>
      <c r="C37" s="4">
        <f t="shared" si="0"/>
        <v>0.4366812227074236</v>
      </c>
      <c r="D37">
        <f t="shared" si="1"/>
        <v>0.59523809523809523</v>
      </c>
      <c r="E37">
        <f t="shared" si="2"/>
        <v>3.1919317945518833E-2</v>
      </c>
      <c r="F37">
        <f t="shared" si="3"/>
        <v>-0.22800998128509042</v>
      </c>
      <c r="G37">
        <v>0</v>
      </c>
      <c r="H37">
        <f t="shared" si="4"/>
        <v>0.25992929923060926</v>
      </c>
      <c r="I37">
        <f t="shared" si="5"/>
        <v>-1.0677035543974551</v>
      </c>
      <c r="J37">
        <f t="shared" si="6"/>
        <v>1.0677035543974551</v>
      </c>
      <c r="K37">
        <f t="shared" si="7"/>
        <v>0.42063861953679943</v>
      </c>
      <c r="L37">
        <f t="shared" si="8"/>
        <v>0.57936138046320074</v>
      </c>
      <c r="M37">
        <f t="shared" si="9"/>
        <v>2.3773375851727168</v>
      </c>
      <c r="N37">
        <f t="shared" si="10"/>
        <v>1.7260384169902692</v>
      </c>
    </row>
    <row r="38" spans="1:14" x14ac:dyDescent="0.25">
      <c r="A38" s="4">
        <f>IF('True_Odds_Calculator_2-way'!A39="","",'True_Odds_Calculator_2-way'!A39)</f>
        <v>2.21</v>
      </c>
      <c r="B38" s="4">
        <f>IF('True_Odds_Calculator_2-way'!B39="","",'True_Odds_Calculator_2-way'!B39)</f>
        <v>1.68</v>
      </c>
      <c r="C38" s="4">
        <f t="shared" si="0"/>
        <v>0.45248868778280543</v>
      </c>
      <c r="D38">
        <f t="shared" si="1"/>
        <v>0.59523809523809523</v>
      </c>
      <c r="E38">
        <f t="shared" si="2"/>
        <v>4.772678302090072E-2</v>
      </c>
      <c r="F38">
        <f t="shared" si="3"/>
        <v>-0.22161172161172149</v>
      </c>
      <c r="G38">
        <v>0</v>
      </c>
      <c r="H38">
        <f t="shared" si="4"/>
        <v>0.26933850463262227</v>
      </c>
      <c r="I38">
        <f t="shared" si="5"/>
        <v>-1.1024346592560592</v>
      </c>
      <c r="J38">
        <f t="shared" si="6"/>
        <v>1.1024346592560592</v>
      </c>
      <c r="K38">
        <f t="shared" si="7"/>
        <v>0.42845893893563264</v>
      </c>
      <c r="L38">
        <f t="shared" si="8"/>
        <v>0.57154106106436731</v>
      </c>
      <c r="M38">
        <f t="shared" si="9"/>
        <v>2.3339459376998315</v>
      </c>
      <c r="N38">
        <f t="shared" si="10"/>
        <v>1.7496555682941202</v>
      </c>
    </row>
    <row r="39" spans="1:14" x14ac:dyDescent="0.25">
      <c r="A39" s="4">
        <f>IF('True_Odds_Calculator_2-way'!A40="","",'True_Odds_Calculator_2-way'!A40)</f>
        <v>2.02</v>
      </c>
      <c r="B39" s="4">
        <f>IF('True_Odds_Calculator_2-way'!B40="","",'True_Odds_Calculator_2-way'!B40)</f>
        <v>1.83</v>
      </c>
      <c r="C39" s="4">
        <f t="shared" si="0"/>
        <v>0.49504950495049505</v>
      </c>
      <c r="D39">
        <f t="shared" si="1"/>
        <v>0.54644808743169393</v>
      </c>
      <c r="E39">
        <f t="shared" si="2"/>
        <v>4.1497592382188975E-2</v>
      </c>
      <c r="F39">
        <f t="shared" si="3"/>
        <v>-0.22902126278201596</v>
      </c>
      <c r="G39">
        <v>0</v>
      </c>
      <c r="H39">
        <f t="shared" si="4"/>
        <v>0.27051885516420493</v>
      </c>
      <c r="I39">
        <f t="shared" si="5"/>
        <v>-1.0868281233544477</v>
      </c>
      <c r="J39">
        <f t="shared" si="6"/>
        <v>1.0868281233544477</v>
      </c>
      <c r="K39">
        <f t="shared" si="7"/>
        <v>0.47425625911513414</v>
      </c>
      <c r="L39">
        <f t="shared" si="8"/>
        <v>0.52574374088486586</v>
      </c>
      <c r="M39">
        <f t="shared" si="9"/>
        <v>2.1085646858215363</v>
      </c>
      <c r="N39">
        <f t="shared" si="10"/>
        <v>1.9020673423841918</v>
      </c>
    </row>
    <row r="40" spans="1:14" x14ac:dyDescent="0.25">
      <c r="A40" s="4">
        <f>IF('True_Odds_Calculator_2-way'!A41="","",'True_Odds_Calculator_2-way'!A41)</f>
        <v>1.98</v>
      </c>
      <c r="B40" s="4">
        <f>IF('True_Odds_Calculator_2-way'!B41="","",'True_Odds_Calculator_2-way'!B41)</f>
        <v>1.86</v>
      </c>
      <c r="C40" s="4">
        <f t="shared" si="0"/>
        <v>0.50505050505050508</v>
      </c>
      <c r="D40">
        <f t="shared" si="1"/>
        <v>0.5376344086021505</v>
      </c>
      <c r="E40">
        <f t="shared" si="2"/>
        <v>4.2684913652655698E-2</v>
      </c>
      <c r="F40">
        <f t="shared" si="3"/>
        <v>-0.22884761594438996</v>
      </c>
      <c r="G40">
        <v>0</v>
      </c>
      <c r="H40">
        <f t="shared" si="4"/>
        <v>0.27153252959704571</v>
      </c>
      <c r="I40">
        <f t="shared" si="5"/>
        <v>-1.0892755023757481</v>
      </c>
      <c r="J40">
        <f t="shared" si="6"/>
        <v>1.0892755023757481</v>
      </c>
      <c r="K40">
        <f t="shared" si="7"/>
        <v>0.48367827835233401</v>
      </c>
      <c r="L40">
        <f t="shared" si="8"/>
        <v>0.51632172164766577</v>
      </c>
      <c r="M40">
        <f t="shared" si="9"/>
        <v>2.0674899923282331</v>
      </c>
      <c r="N40">
        <f t="shared" si="10"/>
        <v>1.9367769320431434</v>
      </c>
    </row>
    <row r="41" spans="1:14" x14ac:dyDescent="0.25">
      <c r="A41" s="4">
        <f>IF('True_Odds_Calculator_2-way'!A42="","",'True_Odds_Calculator_2-way'!A42)</f>
        <v>2.0499999999999998</v>
      </c>
      <c r="B41" s="4">
        <f>IF('True_Odds_Calculator_2-way'!B42="","",'True_Odds_Calculator_2-way'!B42)</f>
        <v>1.8</v>
      </c>
      <c r="C41" s="4">
        <f t="shared" si="0"/>
        <v>0.48780487804878053</v>
      </c>
      <c r="D41">
        <f t="shared" si="1"/>
        <v>0.55555555555555558</v>
      </c>
      <c r="E41">
        <f t="shared" si="2"/>
        <v>4.3360433604336057E-2</v>
      </c>
      <c r="F41">
        <f t="shared" si="3"/>
        <v>-0.22764227642276424</v>
      </c>
      <c r="G41">
        <v>0</v>
      </c>
      <c r="H41">
        <f t="shared" si="4"/>
        <v>0.2710027100271003</v>
      </c>
      <c r="I41">
        <f t="shared" si="5"/>
        <v>-1.091089451179962</v>
      </c>
      <c r="J41">
        <f t="shared" si="6"/>
        <v>1.091089451179962</v>
      </c>
      <c r="K41">
        <f t="shared" si="7"/>
        <v>0.466060555964672</v>
      </c>
      <c r="L41">
        <f t="shared" si="8"/>
        <v>0.533939444035328</v>
      </c>
      <c r="M41">
        <f t="shared" si="9"/>
        <v>2.1456439237389602</v>
      </c>
      <c r="N41">
        <f t="shared" si="10"/>
        <v>1.8728715609439694</v>
      </c>
    </row>
    <row r="42" spans="1:14" x14ac:dyDescent="0.25">
      <c r="A42" s="4">
        <f>IF('True_Odds_Calculator_2-way'!A43="","",'True_Odds_Calculator_2-way'!A43)</f>
        <v>1.97</v>
      </c>
      <c r="B42" s="4">
        <f>IF('True_Odds_Calculator_2-way'!B43="","",'True_Odds_Calculator_2-way'!B43)</f>
        <v>1.86</v>
      </c>
      <c r="C42" s="4">
        <f t="shared" si="0"/>
        <v>0.50761421319796951</v>
      </c>
      <c r="D42">
        <f t="shared" si="1"/>
        <v>0.5376344086021505</v>
      </c>
      <c r="E42">
        <f t="shared" si="2"/>
        <v>4.5248621800120015E-2</v>
      </c>
      <c r="F42">
        <f t="shared" si="3"/>
        <v>-0.22766224551061631</v>
      </c>
      <c r="G42">
        <v>0</v>
      </c>
      <c r="H42">
        <f t="shared" si="4"/>
        <v>0.27291086731073627</v>
      </c>
      <c r="I42">
        <f t="shared" si="5"/>
        <v>-1.0948759274783444</v>
      </c>
      <c r="J42">
        <f t="shared" si="6"/>
        <v>1.0948759274783444</v>
      </c>
      <c r="K42">
        <f t="shared" si="7"/>
        <v>0.48495907911304703</v>
      </c>
      <c r="L42">
        <f t="shared" si="8"/>
        <v>0.51504092088695308</v>
      </c>
      <c r="M42">
        <f t="shared" si="9"/>
        <v>2.062029649653994</v>
      </c>
      <c r="N42">
        <f t="shared" si="10"/>
        <v>1.9415932976313763</v>
      </c>
    </row>
    <row r="43" spans="1:14" x14ac:dyDescent="0.25">
      <c r="A43" s="4">
        <f>IF('True_Odds_Calculator_2-way'!A44="","",'True_Odds_Calculator_2-way'!A44)</f>
        <v>1.95</v>
      </c>
      <c r="B43" s="4">
        <f>IF('True_Odds_Calculator_2-way'!B44="","",'True_Odds_Calculator_2-way'!B44)</f>
        <v>1.88</v>
      </c>
      <c r="C43" s="4">
        <f t="shared" si="0"/>
        <v>0.51282051282051289</v>
      </c>
      <c r="D43">
        <f t="shared" si="1"/>
        <v>0.53191489361702127</v>
      </c>
      <c r="E43">
        <f t="shared" si="2"/>
        <v>4.4735406437534042E-2</v>
      </c>
      <c r="F43">
        <f t="shared" si="3"/>
        <v>-0.22804146208401543</v>
      </c>
      <c r="G43">
        <v>0</v>
      </c>
      <c r="H43">
        <f t="shared" si="4"/>
        <v>0.27277686852154942</v>
      </c>
      <c r="I43">
        <f t="shared" si="5"/>
        <v>-1.0936965981495175</v>
      </c>
      <c r="J43">
        <f t="shared" si="6"/>
        <v>1.0936965981495175</v>
      </c>
      <c r="K43">
        <f t="shared" si="7"/>
        <v>0.49043365789995519</v>
      </c>
      <c r="L43">
        <f t="shared" si="8"/>
        <v>0.50956634210004492</v>
      </c>
      <c r="M43">
        <f t="shared" si="9"/>
        <v>2.0390117682420414</v>
      </c>
      <c r="N43">
        <f t="shared" si="10"/>
        <v>1.9624530063715757</v>
      </c>
    </row>
    <row r="44" spans="1:14" x14ac:dyDescent="0.25">
      <c r="A44" s="4">
        <f>IF('True_Odds_Calculator_2-way'!A45="","",'True_Odds_Calculator_2-way'!A45)</f>
        <v>1.93</v>
      </c>
      <c r="B44" s="4">
        <f>IF('True_Odds_Calculator_2-way'!B45="","",'True_Odds_Calculator_2-way'!B45)</f>
        <v>1.9</v>
      </c>
      <c r="C44" s="4">
        <f t="shared" si="0"/>
        <v>0.5181347150259068</v>
      </c>
      <c r="D44">
        <f t="shared" si="1"/>
        <v>0.52631578947368418</v>
      </c>
      <c r="E44">
        <f t="shared" si="2"/>
        <v>4.445050449959087E-2</v>
      </c>
      <c r="F44">
        <f t="shared" si="3"/>
        <v>-0.22825197709299161</v>
      </c>
      <c r="G44">
        <v>0</v>
      </c>
      <c r="H44">
        <f t="shared" si="4"/>
        <v>0.27270248159258254</v>
      </c>
      <c r="I44">
        <f t="shared" si="5"/>
        <v>-1.0930430596399217</v>
      </c>
      <c r="J44">
        <f t="shared" si="6"/>
        <v>1.0930430596399217</v>
      </c>
      <c r="K44">
        <f t="shared" si="7"/>
        <v>0.49590136395381257</v>
      </c>
      <c r="L44">
        <f t="shared" si="8"/>
        <v>0.50409863604618754</v>
      </c>
      <c r="M44">
        <f t="shared" si="9"/>
        <v>2.0165300454651267</v>
      </c>
      <c r="N44">
        <f t="shared" si="10"/>
        <v>1.9837387536759294</v>
      </c>
    </row>
    <row r="45" spans="1:14" x14ac:dyDescent="0.25">
      <c r="A45" s="4">
        <f>IF('True_Odds_Calculator_2-way'!A46="","",'True_Odds_Calculator_2-way'!A46)</f>
        <v>2.0299999999999998</v>
      </c>
      <c r="B45" s="4">
        <f>IF('True_Odds_Calculator_2-way'!B46="","",'True_Odds_Calculator_2-way'!B46)</f>
        <v>1.81</v>
      </c>
      <c r="C45" s="4">
        <f t="shared" si="0"/>
        <v>0.49261083743842371</v>
      </c>
      <c r="D45">
        <f t="shared" si="1"/>
        <v>0.5524861878453039</v>
      </c>
      <c r="E45">
        <f t="shared" si="2"/>
        <v>4.5097025283727721E-2</v>
      </c>
      <c r="F45">
        <f t="shared" si="3"/>
        <v>-0.22706365838390963</v>
      </c>
      <c r="G45">
        <v>0</v>
      </c>
      <c r="H45">
        <f t="shared" si="4"/>
        <v>0.2721606836676374</v>
      </c>
      <c r="I45">
        <f t="shared" si="5"/>
        <v>-1.0948103090714374</v>
      </c>
      <c r="J45">
        <f t="shared" si="6"/>
        <v>1.0948103090714374</v>
      </c>
      <c r="K45">
        <f t="shared" si="7"/>
        <v>0.47000109481045338</v>
      </c>
      <c r="L45">
        <f t="shared" si="8"/>
        <v>0.52999890518954651</v>
      </c>
      <c r="M45">
        <f t="shared" si="9"/>
        <v>2.1276546183435801</v>
      </c>
      <c r="N45">
        <f t="shared" si="10"/>
        <v>1.8867963503478642</v>
      </c>
    </row>
    <row r="46" spans="1:14" x14ac:dyDescent="0.25">
      <c r="A46" s="4">
        <f>IF('True_Odds_Calculator_2-way'!A47="","",'True_Odds_Calculator_2-way'!A47)</f>
        <v>2.16</v>
      </c>
      <c r="B46" s="4">
        <f>IF('True_Odds_Calculator_2-way'!B47="","",'True_Odds_Calculator_2-way'!B47)</f>
        <v>1.71</v>
      </c>
      <c r="C46" s="4">
        <f t="shared" si="0"/>
        <v>0.46296296296296291</v>
      </c>
      <c r="D46">
        <f t="shared" si="1"/>
        <v>0.58479532163742687</v>
      </c>
      <c r="E46">
        <f t="shared" si="2"/>
        <v>4.7758284600389889E-2</v>
      </c>
      <c r="F46">
        <f t="shared" si="3"/>
        <v>-0.22298029023175214</v>
      </c>
      <c r="G46">
        <v>0</v>
      </c>
      <c r="H46">
        <f t="shared" si="4"/>
        <v>0.27073857483214203</v>
      </c>
      <c r="I46">
        <f t="shared" si="5"/>
        <v>-1.1018991068031498</v>
      </c>
      <c r="J46">
        <f t="shared" si="6"/>
        <v>1.1018991068031498</v>
      </c>
      <c r="K46">
        <f t="shared" si="7"/>
        <v>0.43894245414016486</v>
      </c>
      <c r="L46">
        <f t="shared" si="8"/>
        <v>0.56105754585983503</v>
      </c>
      <c r="M46">
        <f t="shared" si="9"/>
        <v>2.2782029638916539</v>
      </c>
      <c r="N46">
        <f t="shared" si="10"/>
        <v>1.7823483658302366</v>
      </c>
    </row>
    <row r="47" spans="1:14" x14ac:dyDescent="0.25">
      <c r="A47" s="4">
        <f>IF('True_Odds_Calculator_2-way'!A48="","",'True_Odds_Calculator_2-way'!A48)</f>
        <v>1.83</v>
      </c>
      <c r="B47" s="4">
        <f>IF('True_Odds_Calculator_2-way'!B48="","",'True_Odds_Calculator_2-way'!B48)</f>
        <v>2.02</v>
      </c>
      <c r="C47" s="4">
        <f t="shared" si="0"/>
        <v>0.54644808743169393</v>
      </c>
      <c r="D47">
        <f t="shared" si="1"/>
        <v>0.49504950495049505</v>
      </c>
      <c r="E47">
        <f t="shared" si="2"/>
        <v>4.1497592382188975E-2</v>
      </c>
      <c r="F47">
        <f t="shared" si="3"/>
        <v>-0.22902126278201596</v>
      </c>
      <c r="G47">
        <v>0</v>
      </c>
      <c r="H47">
        <f t="shared" si="4"/>
        <v>0.27051885516420493</v>
      </c>
      <c r="I47">
        <f t="shared" si="5"/>
        <v>-1.0868281233544477</v>
      </c>
      <c r="J47">
        <f t="shared" si="6"/>
        <v>1.0868281233544477</v>
      </c>
      <c r="K47">
        <f t="shared" si="7"/>
        <v>0.52574374088486586</v>
      </c>
      <c r="L47">
        <f t="shared" si="8"/>
        <v>0.47425625911513414</v>
      </c>
      <c r="M47">
        <f t="shared" si="9"/>
        <v>1.9020673423841918</v>
      </c>
      <c r="N47">
        <f t="shared" si="10"/>
        <v>2.1085646858215363</v>
      </c>
    </row>
    <row r="48" spans="1:14" x14ac:dyDescent="0.25">
      <c r="A48" s="4">
        <f>IF('True_Odds_Calculator_2-way'!A49="","",'True_Odds_Calculator_2-way'!A49)</f>
        <v>1.92</v>
      </c>
      <c r="B48" s="4">
        <f>IF('True_Odds_Calculator_2-way'!B49="","",'True_Odds_Calculator_2-way'!B49)</f>
        <v>1.92</v>
      </c>
      <c r="C48" s="4">
        <f t="shared" si="0"/>
        <v>0.52083333333333337</v>
      </c>
      <c r="D48">
        <f t="shared" si="1"/>
        <v>0.52083333333333337</v>
      </c>
      <c r="E48">
        <f t="shared" si="2"/>
        <v>4.1666666666666741E-2</v>
      </c>
      <c r="F48">
        <f t="shared" si="3"/>
        <v>-0.22960069444444442</v>
      </c>
      <c r="G48">
        <v>0</v>
      </c>
      <c r="H48">
        <f t="shared" si="4"/>
        <v>0.27126736111111116</v>
      </c>
      <c r="I48">
        <f t="shared" si="5"/>
        <v>-1.0869565217391306</v>
      </c>
      <c r="J48">
        <f t="shared" si="6"/>
        <v>1.0869565217391306</v>
      </c>
      <c r="K48">
        <f t="shared" si="7"/>
        <v>0.50000000000000011</v>
      </c>
      <c r="L48">
        <f t="shared" si="8"/>
        <v>0.50000000000000011</v>
      </c>
      <c r="M48">
        <f t="shared" si="9"/>
        <v>1.9999999999999996</v>
      </c>
      <c r="N48">
        <f t="shared" si="10"/>
        <v>1.9999999999999996</v>
      </c>
    </row>
    <row r="49" spans="1:14" x14ac:dyDescent="0.25">
      <c r="A49" s="4">
        <f>IF('True_Odds_Calculator_2-way'!A50="","",'True_Odds_Calculator_2-way'!A50)</f>
        <v>2.5</v>
      </c>
      <c r="B49" s="4">
        <f>IF('True_Odds_Calculator_2-way'!B50="","",'True_Odds_Calculator_2-way'!B50)</f>
        <v>1.54</v>
      </c>
      <c r="C49" s="4">
        <f t="shared" si="0"/>
        <v>0.4</v>
      </c>
      <c r="D49">
        <f t="shared" si="1"/>
        <v>0.64935064935064934</v>
      </c>
      <c r="E49">
        <f t="shared" si="2"/>
        <v>4.9350649350649256E-2</v>
      </c>
      <c r="F49">
        <f t="shared" si="3"/>
        <v>-0.21038961038961057</v>
      </c>
      <c r="G49">
        <v>0</v>
      </c>
      <c r="H49">
        <f t="shared" si="4"/>
        <v>0.25974025974025977</v>
      </c>
      <c r="I49">
        <f t="shared" si="5"/>
        <v>-1.1111111111111107</v>
      </c>
      <c r="J49">
        <f t="shared" si="6"/>
        <v>1.1111111111111107</v>
      </c>
      <c r="K49">
        <f t="shared" si="7"/>
        <v>0.37500000000000011</v>
      </c>
      <c r="L49">
        <f t="shared" si="8"/>
        <v>0.625</v>
      </c>
      <c r="M49">
        <f t="shared" si="9"/>
        <v>2.6666666666666661</v>
      </c>
      <c r="N49">
        <f t="shared" si="10"/>
        <v>1.6</v>
      </c>
    </row>
    <row r="50" spans="1:14" x14ac:dyDescent="0.25">
      <c r="A50" s="4">
        <f>IF('True_Odds_Calculator_2-way'!A51="","",'True_Odds_Calculator_2-way'!A51)</f>
        <v>2.11</v>
      </c>
      <c r="B50" s="4">
        <f>IF('True_Odds_Calculator_2-way'!B51="","",'True_Odds_Calculator_2-way'!B51)</f>
        <v>1.75</v>
      </c>
      <c r="C50" s="4">
        <f t="shared" si="0"/>
        <v>0.47393364928909953</v>
      </c>
      <c r="D50">
        <f t="shared" si="1"/>
        <v>0.5714285714285714</v>
      </c>
      <c r="E50">
        <f t="shared" si="2"/>
        <v>4.5362220717670931E-2</v>
      </c>
      <c r="F50">
        <f t="shared" si="3"/>
        <v>-0.22545700744752883</v>
      </c>
      <c r="G50">
        <v>0</v>
      </c>
      <c r="H50">
        <f t="shared" si="4"/>
        <v>0.27081922816519971</v>
      </c>
      <c r="I50">
        <f t="shared" si="5"/>
        <v>-1.0959932487023818</v>
      </c>
      <c r="J50">
        <f t="shared" si="6"/>
        <v>1.0959932487023818</v>
      </c>
      <c r="K50">
        <f t="shared" si="7"/>
        <v>0.45115105429092489</v>
      </c>
      <c r="L50">
        <f t="shared" si="8"/>
        <v>0.54884894570907516</v>
      </c>
      <c r="M50">
        <f t="shared" si="9"/>
        <v>2.216552506059644</v>
      </c>
      <c r="N50">
        <f t="shared" si="10"/>
        <v>1.8219949365267862</v>
      </c>
    </row>
    <row r="51" spans="1:14" x14ac:dyDescent="0.25">
      <c r="A51" s="4">
        <f>IF('True_Odds_Calculator_2-way'!A52="","",'True_Odds_Calculator_2-way'!A52)</f>
        <v>2.2799999999999998</v>
      </c>
      <c r="B51" s="4">
        <f>IF('True_Odds_Calculator_2-way'!B52="","",'True_Odds_Calculator_2-way'!B52)</f>
        <v>1.64</v>
      </c>
      <c r="C51" s="4">
        <f t="shared" si="0"/>
        <v>0.43859649122807021</v>
      </c>
      <c r="D51">
        <f t="shared" si="1"/>
        <v>0.6097560975609756</v>
      </c>
      <c r="E51">
        <f t="shared" si="2"/>
        <v>4.8352588789045914E-2</v>
      </c>
      <c r="F51">
        <f t="shared" si="3"/>
        <v>-0.21908429610611879</v>
      </c>
      <c r="G51">
        <v>0</v>
      </c>
      <c r="H51">
        <f t="shared" si="4"/>
        <v>0.26743688489516476</v>
      </c>
      <c r="I51">
        <f t="shared" si="5"/>
        <v>-1.104854345603981</v>
      </c>
      <c r="J51">
        <f t="shared" si="6"/>
        <v>1.104854345603981</v>
      </c>
      <c r="K51">
        <f t="shared" si="7"/>
        <v>0.41421356237309498</v>
      </c>
      <c r="L51">
        <f t="shared" si="8"/>
        <v>0.58578643762690474</v>
      </c>
      <c r="M51">
        <f t="shared" si="9"/>
        <v>2.4142135623730954</v>
      </c>
      <c r="N51">
        <f t="shared" si="10"/>
        <v>1.7071067811865481</v>
      </c>
    </row>
    <row r="52" spans="1:14" x14ac:dyDescent="0.25">
      <c r="A52" s="4">
        <f>IF('True_Odds_Calculator_2-way'!A53="","",'True_Odds_Calculator_2-way'!A53)</f>
        <v>2.14</v>
      </c>
      <c r="B52" s="4">
        <f>IF('True_Odds_Calculator_2-way'!B53="","",'True_Odds_Calculator_2-way'!B53)</f>
        <v>1.72</v>
      </c>
      <c r="C52" s="4">
        <f t="shared" si="0"/>
        <v>0.46728971962616822</v>
      </c>
      <c r="D52">
        <f t="shared" si="1"/>
        <v>0.58139534883720934</v>
      </c>
      <c r="E52">
        <f t="shared" si="2"/>
        <v>4.8685068463377501E-2</v>
      </c>
      <c r="F52">
        <f t="shared" si="3"/>
        <v>-0.22299500108672032</v>
      </c>
      <c r="G52">
        <v>0</v>
      </c>
      <c r="H52">
        <f t="shared" si="4"/>
        <v>0.27168006955009782</v>
      </c>
      <c r="I52">
        <f t="shared" si="5"/>
        <v>-1.1037769642208697</v>
      </c>
      <c r="J52">
        <f t="shared" si="6"/>
        <v>1.1037769642208697</v>
      </c>
      <c r="K52">
        <f t="shared" si="7"/>
        <v>0.4428098386487857</v>
      </c>
      <c r="L52">
        <f t="shared" si="8"/>
        <v>0.55719016135121435</v>
      </c>
      <c r="M52">
        <f t="shared" si="9"/>
        <v>2.2583057392117913</v>
      </c>
      <c r="N52">
        <f t="shared" si="10"/>
        <v>1.7947194142390264</v>
      </c>
    </row>
    <row r="53" spans="1:14" x14ac:dyDescent="0.25">
      <c r="A53" s="4">
        <f>IF('True_Odds_Calculator_2-way'!A54="","",'True_Odds_Calculator_2-way'!A54)</f>
        <v>1.96</v>
      </c>
      <c r="B53" s="4">
        <f>IF('True_Odds_Calculator_2-way'!B54="","",'True_Odds_Calculator_2-way'!B54)</f>
        <v>1.88</v>
      </c>
      <c r="C53" s="4">
        <f t="shared" si="0"/>
        <v>0.51020408163265307</v>
      </c>
      <c r="D53">
        <f t="shared" si="1"/>
        <v>0.53191489361702127</v>
      </c>
      <c r="E53">
        <f t="shared" si="2"/>
        <v>4.2118975249674229E-2</v>
      </c>
      <c r="F53">
        <f t="shared" si="3"/>
        <v>-0.22926617455492848</v>
      </c>
      <c r="G53">
        <v>0</v>
      </c>
      <c r="H53">
        <f t="shared" si="4"/>
        <v>0.27138514980460271</v>
      </c>
      <c r="I53">
        <f t="shared" si="5"/>
        <v>-1.0879853497231111</v>
      </c>
      <c r="J53">
        <f t="shared" si="6"/>
        <v>1.0879853497231111</v>
      </c>
      <c r="K53">
        <f t="shared" si="7"/>
        <v>0.48912529307605751</v>
      </c>
      <c r="L53">
        <f t="shared" si="8"/>
        <v>0.51087470692394266</v>
      </c>
      <c r="M53">
        <f t="shared" si="9"/>
        <v>2.0444659357341863</v>
      </c>
      <c r="N53">
        <f t="shared" si="10"/>
        <v>1.9574271077563381</v>
      </c>
    </row>
    <row r="54" spans="1:14" x14ac:dyDescent="0.25">
      <c r="A54" s="4">
        <f>IF('True_Odds_Calculator_2-way'!A55="","",'True_Odds_Calculator_2-way'!A55)</f>
        <v>2.3199999999999998</v>
      </c>
      <c r="B54" s="4">
        <f>IF('True_Odds_Calculator_2-way'!B55="","",'True_Odds_Calculator_2-way'!B55)</f>
        <v>1.62</v>
      </c>
      <c r="C54" s="4">
        <f t="shared" si="0"/>
        <v>0.43103448275862072</v>
      </c>
      <c r="D54">
        <f t="shared" si="1"/>
        <v>0.61728395061728392</v>
      </c>
      <c r="E54">
        <f t="shared" si="2"/>
        <v>4.8318433375904579E-2</v>
      </c>
      <c r="F54">
        <f t="shared" si="3"/>
        <v>-0.21775223499361429</v>
      </c>
      <c r="G54">
        <v>0</v>
      </c>
      <c r="H54">
        <f t="shared" si="4"/>
        <v>0.26607066836951893</v>
      </c>
      <c r="I54">
        <f t="shared" si="5"/>
        <v>-1.1053942207134546</v>
      </c>
      <c r="J54">
        <f t="shared" si="6"/>
        <v>1.1053942207134546</v>
      </c>
      <c r="K54">
        <f t="shared" si="7"/>
        <v>0.40664947175984478</v>
      </c>
      <c r="L54">
        <f t="shared" si="8"/>
        <v>0.59335052824015522</v>
      </c>
      <c r="M54">
        <f t="shared" si="9"/>
        <v>2.45912037134176</v>
      </c>
      <c r="N54">
        <f t="shared" si="10"/>
        <v>1.6853444168423422</v>
      </c>
    </row>
    <row r="55" spans="1:14" x14ac:dyDescent="0.25">
      <c r="A55" s="4">
        <f>IF('True_Odds_Calculator_2-way'!A56="","",'True_Odds_Calculator_2-way'!A56)</f>
        <v>2.0099999999999998</v>
      </c>
      <c r="B55" s="4">
        <f>IF('True_Odds_Calculator_2-way'!B56="","",'True_Odds_Calculator_2-way'!B56)</f>
        <v>1.83</v>
      </c>
      <c r="C55" s="4">
        <f t="shared" si="0"/>
        <v>0.49751243781094534</v>
      </c>
      <c r="D55">
        <f t="shared" si="1"/>
        <v>0.54644808743169393</v>
      </c>
      <c r="E55">
        <f t="shared" si="2"/>
        <v>4.3960525242639381E-2</v>
      </c>
      <c r="F55">
        <f t="shared" si="3"/>
        <v>-0.22790419487263125</v>
      </c>
      <c r="G55">
        <v>0</v>
      </c>
      <c r="H55">
        <f t="shared" si="4"/>
        <v>0.27186472011527063</v>
      </c>
      <c r="I55">
        <f t="shared" si="5"/>
        <v>-1.0921952084562025</v>
      </c>
      <c r="J55">
        <f t="shared" si="6"/>
        <v>1.0921952084562025</v>
      </c>
      <c r="K55">
        <f t="shared" si="7"/>
        <v>0.47548468471574579</v>
      </c>
      <c r="L55">
        <f t="shared" si="8"/>
        <v>0.52451531528425399</v>
      </c>
      <c r="M55">
        <f t="shared" si="9"/>
        <v>2.1031171605407648</v>
      </c>
      <c r="N55">
        <f t="shared" si="10"/>
        <v>1.9065220230186481</v>
      </c>
    </row>
    <row r="56" spans="1:14" x14ac:dyDescent="0.25">
      <c r="A56" s="4">
        <f>IF('True_Odds_Calculator_2-way'!A57="","",'True_Odds_Calculator_2-way'!A57)</f>
        <v>2.19</v>
      </c>
      <c r="B56" s="4">
        <f>IF('True_Odds_Calculator_2-way'!B57="","",'True_Odds_Calculator_2-way'!B57)</f>
        <v>1.69</v>
      </c>
      <c r="C56" s="4">
        <f t="shared" si="0"/>
        <v>0.45662100456621008</v>
      </c>
      <c r="D56">
        <f t="shared" si="1"/>
        <v>0.59171597633136097</v>
      </c>
      <c r="E56">
        <f t="shared" si="2"/>
        <v>4.8336980897571102E-2</v>
      </c>
      <c r="F56">
        <f t="shared" si="3"/>
        <v>-0.2218529626327308</v>
      </c>
      <c r="G56">
        <v>0</v>
      </c>
      <c r="H56">
        <f t="shared" si="4"/>
        <v>0.27018994353030185</v>
      </c>
      <c r="I56">
        <f t="shared" si="5"/>
        <v>-1.1035753058718369</v>
      </c>
      <c r="J56">
        <f t="shared" si="6"/>
        <v>1.1035753058718369</v>
      </c>
      <c r="K56">
        <f t="shared" si="7"/>
        <v>0.43229136730273038</v>
      </c>
      <c r="L56">
        <f t="shared" si="8"/>
        <v>0.56770863269726979</v>
      </c>
      <c r="M56">
        <f t="shared" si="9"/>
        <v>2.3132546139874859</v>
      </c>
      <c r="N56">
        <f t="shared" si="10"/>
        <v>1.761466961051567</v>
      </c>
    </row>
    <row r="57" spans="1:14" x14ac:dyDescent="0.25">
      <c r="A57" s="4">
        <f>IF('True_Odds_Calculator_2-way'!A58="","",'True_Odds_Calculator_2-way'!A58)</f>
        <v>1.91</v>
      </c>
      <c r="B57" s="4">
        <f>IF('True_Odds_Calculator_2-way'!B58="","",'True_Odds_Calculator_2-way'!B58)</f>
        <v>1.93</v>
      </c>
      <c r="C57" s="4">
        <f t="shared" si="0"/>
        <v>0.52356020942408377</v>
      </c>
      <c r="D57">
        <f t="shared" si="1"/>
        <v>0.5181347150259068</v>
      </c>
      <c r="E57">
        <f t="shared" si="2"/>
        <v>4.1694924449990456E-2</v>
      </c>
      <c r="F57">
        <f t="shared" si="3"/>
        <v>-0.2295797954588612</v>
      </c>
      <c r="G57">
        <v>0</v>
      </c>
      <c r="H57">
        <f t="shared" si="4"/>
        <v>0.27127471990885171</v>
      </c>
      <c r="I57">
        <f t="shared" si="5"/>
        <v>-1.0870207379990005</v>
      </c>
      <c r="J57">
        <f t="shared" si="6"/>
        <v>1.0870207379990005</v>
      </c>
      <c r="K57">
        <f t="shared" si="7"/>
        <v>0.50271747157230162</v>
      </c>
      <c r="L57">
        <f t="shared" si="8"/>
        <v>0.49728252842769838</v>
      </c>
      <c r="M57">
        <f t="shared" si="9"/>
        <v>1.9891888715790902</v>
      </c>
      <c r="N57">
        <f t="shared" si="10"/>
        <v>2.0109292863390706</v>
      </c>
    </row>
    <row r="58" spans="1:14" x14ac:dyDescent="0.25">
      <c r="A58" s="4">
        <f>IF('True_Odds_Calculator_2-way'!A59="","",'True_Odds_Calculator_2-way'!A59)</f>
        <v>1.91</v>
      </c>
      <c r="B58" s="4">
        <f>IF('True_Odds_Calculator_2-way'!B59="","",'True_Odds_Calculator_2-way'!B59)</f>
        <v>1.93</v>
      </c>
      <c r="C58" s="4">
        <f t="shared" si="0"/>
        <v>0.52356020942408377</v>
      </c>
      <c r="D58">
        <f t="shared" si="1"/>
        <v>0.5181347150259068</v>
      </c>
      <c r="E58">
        <f t="shared" si="2"/>
        <v>4.1694924449990456E-2</v>
      </c>
      <c r="F58">
        <f t="shared" si="3"/>
        <v>-0.2295797954588612</v>
      </c>
      <c r="G58">
        <v>0</v>
      </c>
      <c r="H58">
        <f t="shared" si="4"/>
        <v>0.27127471990885171</v>
      </c>
      <c r="I58">
        <f t="shared" si="5"/>
        <v>-1.0870207379990005</v>
      </c>
      <c r="J58">
        <f t="shared" si="6"/>
        <v>1.0870207379990005</v>
      </c>
      <c r="K58">
        <f t="shared" si="7"/>
        <v>0.50271747157230162</v>
      </c>
      <c r="L58">
        <f t="shared" si="8"/>
        <v>0.49728252842769838</v>
      </c>
      <c r="M58">
        <f t="shared" si="9"/>
        <v>1.9891888715790902</v>
      </c>
      <c r="N58">
        <f t="shared" si="10"/>
        <v>2.0109292863390706</v>
      </c>
    </row>
    <row r="59" spans="1:14" x14ac:dyDescent="0.25">
      <c r="A59" s="4">
        <f>IF('True_Odds_Calculator_2-way'!A60="","",'True_Odds_Calculator_2-way'!A60)</f>
        <v>2.33</v>
      </c>
      <c r="B59" s="4">
        <f>IF('True_Odds_Calculator_2-way'!B60="","",'True_Odds_Calculator_2-way'!B60)</f>
        <v>1.62</v>
      </c>
      <c r="C59" s="4">
        <f t="shared" si="0"/>
        <v>0.42918454935622319</v>
      </c>
      <c r="D59">
        <f t="shared" si="1"/>
        <v>0.61728395061728392</v>
      </c>
      <c r="E59">
        <f t="shared" si="2"/>
        <v>4.6468499973506994E-2</v>
      </c>
      <c r="F59">
        <f t="shared" si="3"/>
        <v>-0.21846023419700111</v>
      </c>
      <c r="G59">
        <v>0</v>
      </c>
      <c r="H59">
        <f t="shared" si="4"/>
        <v>0.26492873417050811</v>
      </c>
      <c r="I59">
        <f t="shared" si="5"/>
        <v>-1.1012307625269453</v>
      </c>
      <c r="J59">
        <f t="shared" si="6"/>
        <v>1.1012307625269453</v>
      </c>
      <c r="K59">
        <f t="shared" si="7"/>
        <v>0.40573927715453428</v>
      </c>
      <c r="L59">
        <f t="shared" si="8"/>
        <v>0.59426072284546572</v>
      </c>
      <c r="M59">
        <f t="shared" si="9"/>
        <v>2.4646369141608373</v>
      </c>
      <c r="N59">
        <f t="shared" si="10"/>
        <v>1.6827630727667064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1.83</v>
      </c>
      <c r="C60" s="4">
        <f t="shared" si="0"/>
        <v>0.49751243781094534</v>
      </c>
      <c r="D60">
        <f t="shared" si="1"/>
        <v>0.54644808743169393</v>
      </c>
      <c r="E60">
        <f t="shared" si="2"/>
        <v>4.3960525242639381E-2</v>
      </c>
      <c r="F60">
        <f t="shared" si="3"/>
        <v>-0.22790419487263125</v>
      </c>
      <c r="G60">
        <v>0</v>
      </c>
      <c r="H60">
        <f t="shared" si="4"/>
        <v>0.27186472011527063</v>
      </c>
      <c r="I60">
        <f t="shared" si="5"/>
        <v>-1.0921952084562025</v>
      </c>
      <c r="J60">
        <f t="shared" si="6"/>
        <v>1.0921952084562025</v>
      </c>
      <c r="K60">
        <f t="shared" si="7"/>
        <v>0.47548468471574579</v>
      </c>
      <c r="L60">
        <f t="shared" si="8"/>
        <v>0.52451531528425399</v>
      </c>
      <c r="M60">
        <f t="shared" si="9"/>
        <v>2.1031171605407648</v>
      </c>
      <c r="N60">
        <f t="shared" si="10"/>
        <v>1.9065220230186481</v>
      </c>
    </row>
    <row r="61" spans="1:14" x14ac:dyDescent="0.25">
      <c r="A61" s="4">
        <f>IF('True_Odds_Calculator_2-way'!A62="","",'True_Odds_Calculator_2-way'!A62)</f>
        <v>2.16</v>
      </c>
      <c r="B61" s="4">
        <f>IF('True_Odds_Calculator_2-way'!B62="","",'True_Odds_Calculator_2-way'!B62)</f>
        <v>1.71</v>
      </c>
      <c r="C61" s="4">
        <f t="shared" si="0"/>
        <v>0.46296296296296291</v>
      </c>
      <c r="D61">
        <f t="shared" si="1"/>
        <v>0.58479532163742687</v>
      </c>
      <c r="E61">
        <f t="shared" si="2"/>
        <v>4.7758284600389889E-2</v>
      </c>
      <c r="F61">
        <f t="shared" si="3"/>
        <v>-0.22298029023175214</v>
      </c>
      <c r="G61">
        <v>0</v>
      </c>
      <c r="H61">
        <f t="shared" si="4"/>
        <v>0.27073857483214203</v>
      </c>
      <c r="I61">
        <f t="shared" si="5"/>
        <v>-1.1018991068031498</v>
      </c>
      <c r="J61">
        <f t="shared" si="6"/>
        <v>1.1018991068031498</v>
      </c>
      <c r="K61">
        <f t="shared" si="7"/>
        <v>0.43894245414016486</v>
      </c>
      <c r="L61">
        <f t="shared" si="8"/>
        <v>0.56105754585983503</v>
      </c>
      <c r="M61">
        <f t="shared" si="9"/>
        <v>2.2782029638916539</v>
      </c>
      <c r="N61">
        <f t="shared" si="10"/>
        <v>1.7823483658302366</v>
      </c>
    </row>
    <row r="62" spans="1:14" x14ac:dyDescent="0.25">
      <c r="A62" s="4">
        <f>IF('True_Odds_Calculator_2-way'!A63="","",'True_Odds_Calculator_2-way'!A63)</f>
        <v>2.12</v>
      </c>
      <c r="B62" s="4">
        <f>IF('True_Odds_Calculator_2-way'!B63="","",'True_Odds_Calculator_2-way'!B63)</f>
        <v>1.71</v>
      </c>
      <c r="C62" s="4">
        <f t="shared" si="0"/>
        <v>0.47169811320754712</v>
      </c>
      <c r="D62">
        <f t="shared" si="1"/>
        <v>0.58479532163742687</v>
      </c>
      <c r="E62">
        <f t="shared" si="2"/>
        <v>5.6493434844973933E-2</v>
      </c>
      <c r="F62">
        <f t="shared" si="3"/>
        <v>-0.21935341498400096</v>
      </c>
      <c r="G62">
        <v>0</v>
      </c>
      <c r="H62">
        <f t="shared" si="4"/>
        <v>0.27584684982897489</v>
      </c>
      <c r="I62">
        <f t="shared" si="5"/>
        <v>-1.1214032600406412</v>
      </c>
      <c r="J62">
        <f t="shared" si="6"/>
        <v>1.1214032600406412</v>
      </c>
      <c r="K62">
        <f t="shared" si="7"/>
        <v>0.44326798142516627</v>
      </c>
      <c r="L62">
        <f t="shared" si="8"/>
        <v>0.5567320185748339</v>
      </c>
      <c r="M62">
        <f t="shared" si="9"/>
        <v>2.2559716512455181</v>
      </c>
      <c r="N62">
        <f t="shared" si="10"/>
        <v>1.7961963146288551</v>
      </c>
    </row>
    <row r="63" spans="1:14" x14ac:dyDescent="0.25">
      <c r="A63" s="4">
        <f>IF('True_Odds_Calculator_2-way'!A64="","",'True_Odds_Calculator_2-way'!A64)</f>
        <v>1.85</v>
      </c>
      <c r="B63" s="4">
        <f>IF('True_Odds_Calculator_2-way'!B64="","",'True_Odds_Calculator_2-way'!B64)</f>
        <v>1.95</v>
      </c>
      <c r="C63" s="4">
        <f t="shared" si="0"/>
        <v>0.54054054054054046</v>
      </c>
      <c r="D63">
        <f t="shared" si="1"/>
        <v>0.51282051282051289</v>
      </c>
      <c r="E63">
        <f t="shared" si="2"/>
        <v>5.3361053361053346E-2</v>
      </c>
      <c r="F63">
        <f t="shared" si="3"/>
        <v>-0.22383922383922383</v>
      </c>
      <c r="G63">
        <v>0</v>
      </c>
      <c r="H63">
        <f t="shared" si="4"/>
        <v>0.27720027720027718</v>
      </c>
      <c r="I63">
        <f t="shared" si="5"/>
        <v>-1.1128297681493144</v>
      </c>
      <c r="J63">
        <f t="shared" si="6"/>
        <v>1.1128297681493144</v>
      </c>
      <c r="K63">
        <f t="shared" si="7"/>
        <v>0.51389962219428575</v>
      </c>
      <c r="L63">
        <f t="shared" si="8"/>
        <v>0.48610037780571441</v>
      </c>
      <c r="M63">
        <f t="shared" si="9"/>
        <v>1.9459053029269173</v>
      </c>
      <c r="N63">
        <f t="shared" si="10"/>
        <v>2.0571882797418479</v>
      </c>
    </row>
    <row r="64" spans="1:14" x14ac:dyDescent="0.25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1.78</v>
      </c>
      <c r="C64" s="4">
        <f t="shared" si="0"/>
        <v>0.49261083743842371</v>
      </c>
      <c r="D64">
        <f t="shared" si="1"/>
        <v>0.5617977528089888</v>
      </c>
      <c r="E64">
        <f t="shared" si="2"/>
        <v>5.4408590247412514E-2</v>
      </c>
      <c r="F64">
        <f t="shared" si="3"/>
        <v>-0.22233907123484808</v>
      </c>
      <c r="G64">
        <v>0</v>
      </c>
      <c r="H64">
        <f t="shared" si="4"/>
        <v>0.27674766148226054</v>
      </c>
      <c r="I64">
        <f t="shared" si="5"/>
        <v>-1.1156657127357013</v>
      </c>
      <c r="J64">
        <f t="shared" si="6"/>
        <v>1.1156657127357013</v>
      </c>
      <c r="K64">
        <f t="shared" si="7"/>
        <v>0.46530333444744953</v>
      </c>
      <c r="L64">
        <f t="shared" si="8"/>
        <v>0.53469666555255058</v>
      </c>
      <c r="M64">
        <f t="shared" si="9"/>
        <v>2.149135684117772</v>
      </c>
      <c r="N64">
        <f t="shared" si="10"/>
        <v>1.8702192559338466</v>
      </c>
    </row>
    <row r="65" spans="1:14" x14ac:dyDescent="0.25">
      <c r="A65" s="4">
        <f>IF('True_Odds_Calculator_2-way'!A66="","",'True_Odds_Calculator_2-way'!A66)</f>
        <v>1.9</v>
      </c>
      <c r="B65" s="4">
        <f>IF('True_Odds_Calculator_2-way'!B66="","",'True_Odds_Calculator_2-way'!B66)</f>
        <v>1.9</v>
      </c>
      <c r="C65" s="4">
        <f t="shared" si="0"/>
        <v>0.52631578947368418</v>
      </c>
      <c r="D65">
        <f t="shared" si="1"/>
        <v>0.52631578947368418</v>
      </c>
      <c r="E65">
        <f t="shared" si="2"/>
        <v>5.2631578947368363E-2</v>
      </c>
      <c r="F65">
        <f t="shared" si="3"/>
        <v>-0.22437673130193914</v>
      </c>
      <c r="G65">
        <v>0</v>
      </c>
      <c r="H65">
        <f t="shared" si="4"/>
        <v>0.27700831024930744</v>
      </c>
      <c r="I65">
        <f t="shared" si="5"/>
        <v>-1.1111111111111109</v>
      </c>
      <c r="J65">
        <f t="shared" si="6"/>
        <v>1.1111111111111109</v>
      </c>
      <c r="K65">
        <f t="shared" si="7"/>
        <v>0.49999999999999989</v>
      </c>
      <c r="L65">
        <f t="shared" si="8"/>
        <v>0.49999999999999989</v>
      </c>
      <c r="M65">
        <f t="shared" si="9"/>
        <v>2.0000000000000004</v>
      </c>
      <c r="N65">
        <f t="shared" si="10"/>
        <v>2.0000000000000004</v>
      </c>
    </row>
    <row r="66" spans="1:14" x14ac:dyDescent="0.25">
      <c r="A66" s="4">
        <f>IF('True_Odds_Calculator_2-way'!A67="","",'True_Odds_Calculator_2-way'!A67)</f>
        <v>2.0299999999999998</v>
      </c>
      <c r="B66" s="4">
        <f>IF('True_Odds_Calculator_2-way'!B67="","",'True_Odds_Calculator_2-way'!B67)</f>
        <v>1.79</v>
      </c>
      <c r="C66" s="4">
        <f t="shared" si="0"/>
        <v>0.49261083743842371</v>
      </c>
      <c r="D66">
        <f t="shared" si="1"/>
        <v>0.55865921787709494</v>
      </c>
      <c r="E66">
        <f t="shared" si="2"/>
        <v>5.1270055315518537E-2</v>
      </c>
      <c r="F66">
        <f t="shared" si="3"/>
        <v>-0.22393152984561193</v>
      </c>
      <c r="G66">
        <v>0</v>
      </c>
      <c r="H66">
        <f t="shared" si="4"/>
        <v>0.27520158516113052</v>
      </c>
      <c r="I66">
        <f t="shared" si="5"/>
        <v>-1.1085820492908187</v>
      </c>
      <c r="J66">
        <f t="shared" si="6"/>
        <v>1.1085820492908187</v>
      </c>
      <c r="K66">
        <f t="shared" si="7"/>
        <v>0.46688838961641399</v>
      </c>
      <c r="L66">
        <f t="shared" si="8"/>
        <v>0.53311161038358601</v>
      </c>
      <c r="M66">
        <f t="shared" si="9"/>
        <v>2.1418395107695432</v>
      </c>
      <c r="N66">
        <f t="shared" si="10"/>
        <v>1.8757798189397472</v>
      </c>
    </row>
    <row r="67" spans="1:14" x14ac:dyDescent="0.25">
      <c r="A67" s="4">
        <f>IF('True_Odds_Calculator_2-way'!A68="","",'True_Odds_Calculator_2-way'!A68)</f>
        <v>1.97</v>
      </c>
      <c r="B67" s="4">
        <f>IF('True_Odds_Calculator_2-way'!B68="","",'True_Odds_Calculator_2-way'!B68)</f>
        <v>1.83</v>
      </c>
      <c r="C67" s="4">
        <f t="shared" ref="C67:C130" si="11">1/A67</f>
        <v>0.50761421319796951</v>
      </c>
      <c r="D67">
        <f t="shared" ref="D67:D130" si="12">1/B67</f>
        <v>0.54644808743169393</v>
      </c>
      <c r="E67">
        <f t="shared" ref="E67:E130" si="13">C67+D67-1</f>
        <v>5.406230062966344E-2</v>
      </c>
      <c r="F67">
        <f t="shared" ref="F67:F130" si="14">C67+D67-(C67*D67)-1</f>
        <v>-0.22332251532551117</v>
      </c>
      <c r="G67">
        <v>0</v>
      </c>
      <c r="H67">
        <f t="shared" ref="H67:H130" si="15">C67*D67</f>
        <v>0.27738481595517456</v>
      </c>
      <c r="I67">
        <f t="shared" ref="I67:I130" si="16">((-4*F67*H67)^0.5)/(2*F67)</f>
        <v>-1.114487204492616</v>
      </c>
      <c r="J67">
        <f t="shared" ref="J67:J130" si="17">(-((-4*F67*H67)^0.5))/(2*F67)</f>
        <v>1.114487204492616</v>
      </c>
      <c r="K67">
        <f t="shared" ref="K67:K130" si="18">IF(A67="","",(C67/($J67+C67-($J67*C67))))</f>
        <v>0.48052605955003846</v>
      </c>
      <c r="L67">
        <f t="shared" ref="L67:L130" si="19">IF(B67="","",(D67/($J67+D67-($J67*D67))))</f>
        <v>0.51947394044996165</v>
      </c>
      <c r="M67">
        <f t="shared" ref="M67:M130" si="20">IF(A67="","",1/K67)</f>
        <v>2.0810525883578377</v>
      </c>
      <c r="N67">
        <f t="shared" ref="N67:N130" si="21">IF(B67="","",1/L67)</f>
        <v>1.9250243797288713</v>
      </c>
    </row>
    <row r="68" spans="1:14" x14ac:dyDescent="0.25">
      <c r="A68" s="4">
        <f>IF('True_Odds_Calculator_2-way'!A69="","",'True_Odds_Calculator_2-way'!A69)</f>
        <v>2.02</v>
      </c>
      <c r="B68" s="4">
        <f>IF('True_Odds_Calculator_2-way'!B69="","",'True_Odds_Calculator_2-way'!B69)</f>
        <v>1.79</v>
      </c>
      <c r="C68" s="4">
        <f t="shared" si="11"/>
        <v>0.49504950495049505</v>
      </c>
      <c r="D68">
        <f t="shared" si="12"/>
        <v>0.55865921787709494</v>
      </c>
      <c r="E68">
        <f t="shared" si="13"/>
        <v>5.3708722827590094E-2</v>
      </c>
      <c r="F68">
        <f t="shared" si="14"/>
        <v>-0.22285524641849652</v>
      </c>
      <c r="G68">
        <v>0</v>
      </c>
      <c r="H68">
        <f t="shared" si="15"/>
        <v>0.27656396924608662</v>
      </c>
      <c r="I68">
        <f t="shared" si="16"/>
        <v>-1.1140030207346867</v>
      </c>
      <c r="J68">
        <f t="shared" si="17"/>
        <v>1.1140030207346867</v>
      </c>
      <c r="K68">
        <f t="shared" si="18"/>
        <v>0.46810275699134951</v>
      </c>
      <c r="L68">
        <f t="shared" si="19"/>
        <v>0.53189724300865027</v>
      </c>
      <c r="M68">
        <f t="shared" si="20"/>
        <v>2.1362830811493807</v>
      </c>
      <c r="N68">
        <f t="shared" si="21"/>
        <v>1.8800623863804027</v>
      </c>
    </row>
    <row r="69" spans="1:14" x14ac:dyDescent="0.25">
      <c r="A69" s="4">
        <f>IF('True_Odds_Calculator_2-way'!A70="","",'True_Odds_Calculator_2-way'!A70)</f>
        <v>2.0099999999999998</v>
      </c>
      <c r="B69" s="4">
        <f>IF('True_Odds_Calculator_2-way'!B70="","",'True_Odds_Calculator_2-way'!B70)</f>
        <v>1.81</v>
      </c>
      <c r="C69" s="4">
        <f t="shared" si="11"/>
        <v>0.49751243781094534</v>
      </c>
      <c r="D69">
        <f t="shared" si="12"/>
        <v>0.5524861878453039</v>
      </c>
      <c r="E69">
        <f t="shared" si="13"/>
        <v>4.999862565624924E-2</v>
      </c>
      <c r="F69">
        <f t="shared" si="14"/>
        <v>-0.22487012451554378</v>
      </c>
      <c r="G69">
        <v>0</v>
      </c>
      <c r="H69">
        <f t="shared" si="15"/>
        <v>0.27486875017179302</v>
      </c>
      <c r="I69">
        <f t="shared" si="16"/>
        <v>-1.1055968780110992</v>
      </c>
      <c r="J69">
        <f t="shared" si="17"/>
        <v>1.1055968780110992</v>
      </c>
      <c r="K69">
        <f t="shared" si="18"/>
        <v>0.47244402950440073</v>
      </c>
      <c r="L69">
        <f t="shared" si="19"/>
        <v>0.52755597049559944</v>
      </c>
      <c r="M69">
        <f t="shared" si="20"/>
        <v>2.1166528467912094</v>
      </c>
      <c r="N69">
        <f t="shared" si="21"/>
        <v>1.89553347118899</v>
      </c>
    </row>
    <row r="70" spans="1:14" x14ac:dyDescent="0.25">
      <c r="A70" s="4">
        <f>IF('True_Odds_Calculator_2-way'!A71="","",'True_Odds_Calculator_2-way'!A71)</f>
        <v>1.93</v>
      </c>
      <c r="B70" s="4">
        <f>IF('True_Odds_Calculator_2-way'!B71="","",'True_Odds_Calculator_2-way'!B71)</f>
        <v>1.88</v>
      </c>
      <c r="C70" s="4">
        <f t="shared" si="11"/>
        <v>0.5181347150259068</v>
      </c>
      <c r="D70">
        <f t="shared" si="12"/>
        <v>0.53191489361702127</v>
      </c>
      <c r="E70">
        <f t="shared" si="13"/>
        <v>5.0049608642928067E-2</v>
      </c>
      <c r="F70">
        <f t="shared" si="14"/>
        <v>-0.22555396317936283</v>
      </c>
      <c r="G70">
        <v>0</v>
      </c>
      <c r="H70">
        <f t="shared" si="15"/>
        <v>0.27560357182229084</v>
      </c>
      <c r="I70">
        <f t="shared" si="16"/>
        <v>-1.1053942207134546</v>
      </c>
      <c r="J70">
        <f t="shared" si="17"/>
        <v>1.1053942207134546</v>
      </c>
      <c r="K70">
        <f t="shared" si="18"/>
        <v>0.49309260463782639</v>
      </c>
      <c r="L70">
        <f t="shared" si="19"/>
        <v>0.50690739536217377</v>
      </c>
      <c r="M70">
        <f t="shared" si="20"/>
        <v>2.0280166252635121</v>
      </c>
      <c r="N70">
        <f t="shared" si="21"/>
        <v>1.97274691422784</v>
      </c>
    </row>
    <row r="71" spans="1:14" x14ac:dyDescent="0.25">
      <c r="A71" s="4">
        <f>IF('True_Odds_Calculator_2-way'!A72="","",'True_Odds_Calculator_2-way'!A72)</f>
        <v>1.83</v>
      </c>
      <c r="B71" s="4">
        <f>IF('True_Odds_Calculator_2-way'!B72="","",'True_Odds_Calculator_2-way'!B72)</f>
        <v>1.98</v>
      </c>
      <c r="C71" s="4">
        <f t="shared" si="11"/>
        <v>0.54644808743169393</v>
      </c>
      <c r="D71">
        <f t="shared" si="12"/>
        <v>0.50505050505050508</v>
      </c>
      <c r="E71">
        <f t="shared" si="13"/>
        <v>5.1498592482198902E-2</v>
      </c>
      <c r="F71">
        <f t="shared" si="14"/>
        <v>-0.22448529005906059</v>
      </c>
      <c r="G71">
        <v>0</v>
      </c>
      <c r="H71">
        <f t="shared" si="15"/>
        <v>0.27598388254125955</v>
      </c>
      <c r="I71">
        <f t="shared" si="16"/>
        <v>-1.108786465294761</v>
      </c>
      <c r="J71">
        <f t="shared" si="17"/>
        <v>1.108786465294761</v>
      </c>
      <c r="K71">
        <f t="shared" si="18"/>
        <v>0.52075392752827476</v>
      </c>
      <c r="L71">
        <f t="shared" si="19"/>
        <v>0.47924607247172535</v>
      </c>
      <c r="M71">
        <f t="shared" si="20"/>
        <v>1.9202927661946518</v>
      </c>
      <c r="N71">
        <f t="shared" si="21"/>
        <v>2.0866107359888657</v>
      </c>
    </row>
    <row r="72" spans="1:14" x14ac:dyDescent="0.25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</v>
      </c>
      <c r="C72" s="4">
        <f t="shared" si="11"/>
        <v>0.49751243781094534</v>
      </c>
      <c r="D72">
        <f t="shared" si="12"/>
        <v>0.55555555555555558</v>
      </c>
      <c r="E72">
        <f t="shared" si="13"/>
        <v>5.3067993366501032E-2</v>
      </c>
      <c r="F72">
        <f t="shared" si="14"/>
        <v>-0.22332780541735753</v>
      </c>
      <c r="G72">
        <v>0</v>
      </c>
      <c r="H72">
        <f t="shared" si="15"/>
        <v>0.27639579878385856</v>
      </c>
      <c r="I72">
        <f t="shared" si="16"/>
        <v>-1.1124853987249625</v>
      </c>
      <c r="J72">
        <f t="shared" si="17"/>
        <v>1.1124853987249625</v>
      </c>
      <c r="K72">
        <f t="shared" si="18"/>
        <v>0.47089620080842504</v>
      </c>
      <c r="L72">
        <f t="shared" si="19"/>
        <v>0.5291037991915748</v>
      </c>
      <c r="M72">
        <f t="shared" si="20"/>
        <v>2.1236102527122118</v>
      </c>
      <c r="N72">
        <f t="shared" si="21"/>
        <v>1.88998831897997</v>
      </c>
    </row>
    <row r="73" spans="1:14" x14ac:dyDescent="0.25">
      <c r="A73" s="4">
        <f>IF('True_Odds_Calculator_2-way'!A74="","",'True_Odds_Calculator_2-way'!A74)</f>
        <v>2.16</v>
      </c>
      <c r="B73" s="4">
        <f>IF('True_Odds_Calculator_2-way'!B74="","",'True_Odds_Calculator_2-way'!B74)</f>
        <v>1.76</v>
      </c>
      <c r="C73" s="4">
        <f t="shared" si="11"/>
        <v>0.46296296296296291</v>
      </c>
      <c r="D73">
        <f t="shared" si="12"/>
        <v>0.56818181818181823</v>
      </c>
      <c r="E73">
        <f t="shared" si="13"/>
        <v>3.1144781144781142E-2</v>
      </c>
      <c r="F73">
        <f t="shared" si="14"/>
        <v>-0.23190235690235683</v>
      </c>
      <c r="G73">
        <v>0</v>
      </c>
      <c r="H73">
        <f t="shared" si="15"/>
        <v>0.26304713804713803</v>
      </c>
      <c r="I73">
        <f t="shared" si="16"/>
        <v>-1.0650358071057626</v>
      </c>
      <c r="J73">
        <f t="shared" si="17"/>
        <v>1.0650358071057626</v>
      </c>
      <c r="K73">
        <f t="shared" si="18"/>
        <v>0.44733891886110039</v>
      </c>
      <c r="L73">
        <f t="shared" si="19"/>
        <v>0.55266108113889945</v>
      </c>
      <c r="M73">
        <f t="shared" si="20"/>
        <v>2.2354415362426847</v>
      </c>
      <c r="N73">
        <f t="shared" si="21"/>
        <v>1.8094272134003797</v>
      </c>
    </row>
    <row r="74" spans="1:14" x14ac:dyDescent="0.25">
      <c r="A74" s="4">
        <f>IF('True_Odds_Calculator_2-way'!A75="","",'True_Odds_Calculator_2-way'!A75)</f>
        <v>1.54</v>
      </c>
      <c r="B74" s="4">
        <f>IF('True_Odds_Calculator_2-way'!B75="","",'True_Odds_Calculator_2-way'!B75)</f>
        <v>2.64</v>
      </c>
      <c r="C74" s="4">
        <f t="shared" si="11"/>
        <v>0.64935064935064934</v>
      </c>
      <c r="D74">
        <f t="shared" si="12"/>
        <v>0.37878787878787878</v>
      </c>
      <c r="E74">
        <f t="shared" si="13"/>
        <v>2.813852813852824E-2</v>
      </c>
      <c r="F74">
        <f t="shared" si="14"/>
        <v>-0.21782762691853597</v>
      </c>
      <c r="G74">
        <v>0</v>
      </c>
      <c r="H74">
        <f t="shared" si="15"/>
        <v>0.24596615505706415</v>
      </c>
      <c r="I74">
        <f t="shared" si="16"/>
        <v>-1.0626278551055639</v>
      </c>
      <c r="J74">
        <f t="shared" si="17"/>
        <v>1.0626278551055639</v>
      </c>
      <c r="K74">
        <f t="shared" si="18"/>
        <v>0.63539706501682969</v>
      </c>
      <c r="L74">
        <f t="shared" si="19"/>
        <v>0.36460293498317031</v>
      </c>
      <c r="M74">
        <f t="shared" si="20"/>
        <v>1.5738190417570046</v>
      </c>
      <c r="N74">
        <f t="shared" si="21"/>
        <v>2.7427096823731243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1.75</v>
      </c>
      <c r="C75" s="4">
        <f t="shared" si="11"/>
        <v>0.47619047619047616</v>
      </c>
      <c r="D75">
        <f t="shared" si="12"/>
        <v>0.5714285714285714</v>
      </c>
      <c r="E75">
        <f t="shared" si="13"/>
        <v>4.761904761904745E-2</v>
      </c>
      <c r="F75">
        <f t="shared" si="14"/>
        <v>-0.22448979591836749</v>
      </c>
      <c r="G75">
        <v>0</v>
      </c>
      <c r="H75">
        <f t="shared" si="15"/>
        <v>0.27210884353741494</v>
      </c>
      <c r="I75">
        <f t="shared" si="16"/>
        <v>-1.1009637651263602</v>
      </c>
      <c r="J75">
        <f t="shared" si="17"/>
        <v>1.1009637651263602</v>
      </c>
      <c r="K75">
        <f t="shared" si="18"/>
        <v>0.4522717320835643</v>
      </c>
      <c r="L75">
        <f t="shared" si="19"/>
        <v>0.54772826791643581</v>
      </c>
      <c r="M75">
        <f t="shared" si="20"/>
        <v>2.2110601416389968</v>
      </c>
      <c r="N75">
        <f t="shared" si="21"/>
        <v>1.8257228238447702</v>
      </c>
    </row>
    <row r="76" spans="1:14" x14ac:dyDescent="0.25">
      <c r="A76" s="4">
        <f>IF('True_Odds_Calculator_2-way'!A77="","",'True_Odds_Calculator_2-way'!A77)</f>
        <v>2.65</v>
      </c>
      <c r="B76" s="4">
        <f>IF('True_Odds_Calculator_2-way'!B77="","",'True_Odds_Calculator_2-way'!B77)</f>
        <v>1.49</v>
      </c>
      <c r="C76" s="4">
        <f t="shared" si="11"/>
        <v>0.37735849056603776</v>
      </c>
      <c r="D76">
        <f t="shared" si="12"/>
        <v>0.67114093959731547</v>
      </c>
      <c r="E76">
        <f t="shared" si="13"/>
        <v>4.849943016335323E-2</v>
      </c>
      <c r="F76">
        <f t="shared" si="14"/>
        <v>-0.20476130176016205</v>
      </c>
      <c r="G76">
        <v>0</v>
      </c>
      <c r="H76">
        <f t="shared" si="15"/>
        <v>0.25326073192351528</v>
      </c>
      <c r="I76">
        <f t="shared" si="16"/>
        <v>-1.1121413488021759</v>
      </c>
      <c r="J76">
        <f t="shared" si="17"/>
        <v>1.1121413488021759</v>
      </c>
      <c r="K76">
        <f t="shared" si="18"/>
        <v>0.35272955216082674</v>
      </c>
      <c r="L76">
        <f t="shared" si="19"/>
        <v>0.64727044783917331</v>
      </c>
      <c r="M76">
        <f t="shared" si="20"/>
        <v>2.8350332255235897</v>
      </c>
      <c r="N76">
        <f t="shared" si="21"/>
        <v>1.5449492609130659</v>
      </c>
    </row>
    <row r="77" spans="1:14" x14ac:dyDescent="0.25">
      <c r="A77" s="4">
        <f>IF('True_Odds_Calculator_2-way'!A78="","",'True_Odds_Calculator_2-way'!A78)</f>
        <v>2.5099999999999998</v>
      </c>
      <c r="B77" s="4">
        <f>IF('True_Odds_Calculator_2-way'!B78="","",'True_Odds_Calculator_2-way'!B78)</f>
        <v>1.54</v>
      </c>
      <c r="C77" s="4">
        <f t="shared" si="11"/>
        <v>0.39840637450199207</v>
      </c>
      <c r="D77">
        <f t="shared" si="12"/>
        <v>0.64935064935064934</v>
      </c>
      <c r="E77">
        <f t="shared" si="13"/>
        <v>4.7757023852641467E-2</v>
      </c>
      <c r="F77">
        <f t="shared" si="14"/>
        <v>-0.21094841413566501</v>
      </c>
      <c r="G77">
        <v>0</v>
      </c>
      <c r="H77">
        <f t="shared" si="15"/>
        <v>0.25870543798830653</v>
      </c>
      <c r="I77">
        <f t="shared" si="16"/>
        <v>-1.1074258236418262</v>
      </c>
      <c r="J77">
        <f t="shared" si="17"/>
        <v>1.1074258236418262</v>
      </c>
      <c r="K77">
        <f t="shared" si="18"/>
        <v>0.37422166659540684</v>
      </c>
      <c r="L77">
        <f t="shared" si="19"/>
        <v>0.62577833340459288</v>
      </c>
      <c r="M77">
        <f t="shared" si="20"/>
        <v>2.6722129936991572</v>
      </c>
      <c r="N77">
        <f t="shared" si="21"/>
        <v>1.5980099447665865</v>
      </c>
    </row>
    <row r="78" spans="1:14" x14ac:dyDescent="0.25">
      <c r="A78" s="4">
        <f>IF('True_Odds_Calculator_2-way'!A79="","",'True_Odds_Calculator_2-way'!A79)</f>
        <v>2.1800000000000002</v>
      </c>
      <c r="B78" s="4">
        <f>IF('True_Odds_Calculator_2-way'!B79="","",'True_Odds_Calculator_2-way'!B79)</f>
        <v>1.7</v>
      </c>
      <c r="C78" s="4">
        <f t="shared" si="11"/>
        <v>0.4587155963302752</v>
      </c>
      <c r="D78">
        <f t="shared" si="12"/>
        <v>0.58823529411764708</v>
      </c>
      <c r="E78">
        <f t="shared" si="13"/>
        <v>4.6950890447922333E-2</v>
      </c>
      <c r="F78">
        <f t="shared" si="14"/>
        <v>-0.22288181327576895</v>
      </c>
      <c r="G78">
        <v>0</v>
      </c>
      <c r="H78">
        <f t="shared" si="15"/>
        <v>0.26983270372369128</v>
      </c>
      <c r="I78">
        <f t="shared" si="16"/>
        <v>-1.1002971203391541</v>
      </c>
      <c r="J78">
        <f t="shared" si="17"/>
        <v>1.1002971203391541</v>
      </c>
      <c r="K78">
        <f t="shared" si="18"/>
        <v>0.43509462791696046</v>
      </c>
      <c r="L78">
        <f t="shared" si="19"/>
        <v>0.56490537208303937</v>
      </c>
      <c r="M78">
        <f t="shared" si="20"/>
        <v>2.2983506020002022</v>
      </c>
      <c r="N78">
        <f t="shared" si="21"/>
        <v>1.7702079842374079</v>
      </c>
    </row>
    <row r="79" spans="1:14" x14ac:dyDescent="0.25">
      <c r="A79" s="4">
        <f>IF('True_Odds_Calculator_2-way'!A80="","",'True_Odds_Calculator_2-way'!A80)</f>
        <v>2.65</v>
      </c>
      <c r="B79" s="4">
        <f>IF('True_Odds_Calculator_2-way'!B80="","",'True_Odds_Calculator_2-way'!B80)</f>
        <v>1.49</v>
      </c>
      <c r="C79" s="4">
        <f t="shared" si="11"/>
        <v>0.37735849056603776</v>
      </c>
      <c r="D79">
        <f t="shared" si="12"/>
        <v>0.67114093959731547</v>
      </c>
      <c r="E79">
        <f t="shared" si="13"/>
        <v>4.849943016335323E-2</v>
      </c>
      <c r="F79">
        <f t="shared" si="14"/>
        <v>-0.20476130176016205</v>
      </c>
      <c r="G79">
        <v>0</v>
      </c>
      <c r="H79">
        <f t="shared" si="15"/>
        <v>0.25326073192351528</v>
      </c>
      <c r="I79">
        <f t="shared" si="16"/>
        <v>-1.1121413488021759</v>
      </c>
      <c r="J79">
        <f t="shared" si="17"/>
        <v>1.1121413488021759</v>
      </c>
      <c r="K79">
        <f t="shared" si="18"/>
        <v>0.35272955216082674</v>
      </c>
      <c r="L79">
        <f t="shared" si="19"/>
        <v>0.64727044783917331</v>
      </c>
      <c r="M79">
        <f t="shared" si="20"/>
        <v>2.8350332255235897</v>
      </c>
      <c r="N79">
        <f t="shared" si="21"/>
        <v>1.5449492609130659</v>
      </c>
    </row>
    <row r="80" spans="1:14" x14ac:dyDescent="0.25">
      <c r="A80" s="4">
        <f>IF('True_Odds_Calculator_2-way'!A81="","",'True_Odds_Calculator_2-way'!A81)</f>
        <v>2.59</v>
      </c>
      <c r="B80" s="4">
        <f>IF('True_Odds_Calculator_2-way'!B81="","",'True_Odds_Calculator_2-way'!B81)</f>
        <v>1.51</v>
      </c>
      <c r="C80" s="4">
        <f t="shared" si="11"/>
        <v>0.38610038610038611</v>
      </c>
      <c r="D80">
        <f t="shared" si="12"/>
        <v>0.66225165562913912</v>
      </c>
      <c r="E80">
        <f t="shared" si="13"/>
        <v>4.8352041729525119E-2</v>
      </c>
      <c r="F80">
        <f t="shared" si="14"/>
        <v>-0.20734357820450544</v>
      </c>
      <c r="G80">
        <v>0</v>
      </c>
      <c r="H80">
        <f t="shared" si="15"/>
        <v>0.25569561993403056</v>
      </c>
      <c r="I80">
        <f t="shared" si="16"/>
        <v>-1.1104943410879491</v>
      </c>
      <c r="J80">
        <f t="shared" si="17"/>
        <v>1.1104943410879491</v>
      </c>
      <c r="K80">
        <f t="shared" si="18"/>
        <v>0.36157394554464639</v>
      </c>
      <c r="L80">
        <f t="shared" si="19"/>
        <v>0.63842605445535372</v>
      </c>
      <c r="M80">
        <f t="shared" si="20"/>
        <v>2.7656860023298391</v>
      </c>
      <c r="N80">
        <f t="shared" si="21"/>
        <v>1.566352113954854</v>
      </c>
    </row>
    <row r="81" spans="1:14" x14ac:dyDescent="0.25">
      <c r="A81" s="4">
        <f>IF('True_Odds_Calculator_2-way'!A82="","",'True_Odds_Calculator_2-way'!A82)</f>
        <v>2.2799999999999998</v>
      </c>
      <c r="B81" s="4">
        <f>IF('True_Odds_Calculator_2-way'!B82="","",'True_Odds_Calculator_2-way'!B82)</f>
        <v>1.65</v>
      </c>
      <c r="C81" s="4">
        <f t="shared" si="11"/>
        <v>0.43859649122807021</v>
      </c>
      <c r="D81">
        <f t="shared" si="12"/>
        <v>0.60606060606060608</v>
      </c>
      <c r="E81">
        <f t="shared" si="13"/>
        <v>4.4657097288676173E-2</v>
      </c>
      <c r="F81">
        <f t="shared" si="14"/>
        <v>-0.22115895800106333</v>
      </c>
      <c r="G81">
        <v>0</v>
      </c>
      <c r="H81">
        <f t="shared" si="15"/>
        <v>0.26581605528973951</v>
      </c>
      <c r="I81">
        <f t="shared" si="16"/>
        <v>-1.0963225241337864</v>
      </c>
      <c r="J81">
        <f t="shared" si="17"/>
        <v>1.0963225241337864</v>
      </c>
      <c r="K81">
        <f t="shared" si="18"/>
        <v>0.41609577790366731</v>
      </c>
      <c r="L81">
        <f t="shared" si="19"/>
        <v>0.58390422209633297</v>
      </c>
      <c r="M81">
        <f t="shared" si="20"/>
        <v>2.4032928308912465</v>
      </c>
      <c r="N81">
        <f t="shared" si="21"/>
        <v>1.7126096406869604</v>
      </c>
    </row>
    <row r="82" spans="1:14" x14ac:dyDescent="0.25">
      <c r="A82" s="4">
        <f>IF('True_Odds_Calculator_2-way'!A83="","",'True_Odds_Calculator_2-way'!A83)</f>
        <v>2.79</v>
      </c>
      <c r="B82" s="4">
        <f>IF('True_Odds_Calculator_2-way'!B83="","",'True_Odds_Calculator_2-way'!B83)</f>
        <v>1.45</v>
      </c>
      <c r="C82" s="4">
        <f t="shared" si="11"/>
        <v>0.35842293906810035</v>
      </c>
      <c r="D82">
        <f t="shared" si="12"/>
        <v>0.68965517241379315</v>
      </c>
      <c r="E82">
        <f t="shared" si="13"/>
        <v>4.807811148189356E-2</v>
      </c>
      <c r="F82">
        <f t="shared" si="14"/>
        <v>-0.19911012235817571</v>
      </c>
      <c r="G82">
        <v>0</v>
      </c>
      <c r="H82">
        <f t="shared" si="15"/>
        <v>0.24718823384006922</v>
      </c>
      <c r="I82">
        <f t="shared" si="16"/>
        <v>-1.1142104507747927</v>
      </c>
      <c r="J82">
        <f t="shared" si="17"/>
        <v>1.1142104507747927</v>
      </c>
      <c r="K82">
        <f t="shared" si="18"/>
        <v>0.33395262544708615</v>
      </c>
      <c r="L82">
        <f t="shared" si="19"/>
        <v>0.66604737455291385</v>
      </c>
      <c r="M82">
        <f t="shared" si="20"/>
        <v>2.9944367068868791</v>
      </c>
      <c r="N82">
        <f t="shared" si="21"/>
        <v>1.5013947028486567</v>
      </c>
    </row>
    <row r="83" spans="1:14" x14ac:dyDescent="0.25">
      <c r="A83" s="4">
        <f>IF('True_Odds_Calculator_2-way'!A84="","",'True_Odds_Calculator_2-way'!A84)</f>
        <v>2.2000000000000002</v>
      </c>
      <c r="B83" s="4">
        <f>IF('True_Odds_Calculator_2-way'!B84="","",'True_Odds_Calculator_2-way'!B84)</f>
        <v>1.68</v>
      </c>
      <c r="C83" s="4">
        <f t="shared" si="11"/>
        <v>0.45454545454545453</v>
      </c>
      <c r="D83">
        <f t="shared" si="12"/>
        <v>0.59523809523809523</v>
      </c>
      <c r="E83">
        <f t="shared" si="13"/>
        <v>4.9783549783549708E-2</v>
      </c>
      <c r="F83">
        <f t="shared" si="14"/>
        <v>-0.22077922077922085</v>
      </c>
      <c r="G83">
        <v>0</v>
      </c>
      <c r="H83">
        <f t="shared" si="15"/>
        <v>0.27056277056277056</v>
      </c>
      <c r="I83">
        <f t="shared" si="16"/>
        <v>-1.1070186069251189</v>
      </c>
      <c r="J83">
        <f t="shared" si="17"/>
        <v>1.1070186069251189</v>
      </c>
      <c r="K83">
        <f t="shared" si="18"/>
        <v>0.42947535240557161</v>
      </c>
      <c r="L83">
        <f t="shared" si="19"/>
        <v>0.57052464759442856</v>
      </c>
      <c r="M83">
        <f t="shared" si="20"/>
        <v>2.3284223283101424</v>
      </c>
      <c r="N83">
        <f t="shared" si="21"/>
        <v>1.7527726527090808</v>
      </c>
    </row>
    <row r="84" spans="1:14" x14ac:dyDescent="0.25">
      <c r="A84" s="4">
        <f>IF('True_Odds_Calculator_2-way'!A85="","",'True_Odds_Calculator_2-way'!A85)</f>
        <v>2.1800000000000002</v>
      </c>
      <c r="B84" s="4">
        <f>IF('True_Odds_Calculator_2-way'!B85="","",'True_Odds_Calculator_2-way'!B85)</f>
        <v>1.67</v>
      </c>
      <c r="C84" s="4">
        <f t="shared" si="11"/>
        <v>0.4587155963302752</v>
      </c>
      <c r="D84">
        <f t="shared" si="12"/>
        <v>0.5988023952095809</v>
      </c>
      <c r="E84">
        <f t="shared" si="13"/>
        <v>5.7517991539856039E-2</v>
      </c>
      <c r="F84">
        <f t="shared" si="14"/>
        <v>-0.21716200626270399</v>
      </c>
      <c r="G84">
        <v>0</v>
      </c>
      <c r="H84">
        <f t="shared" si="15"/>
        <v>0.27467999780256003</v>
      </c>
      <c r="I84">
        <f t="shared" si="16"/>
        <v>-1.1246608955715616</v>
      </c>
      <c r="J84">
        <f t="shared" si="17"/>
        <v>1.1246608955715616</v>
      </c>
      <c r="K84">
        <f t="shared" si="18"/>
        <v>0.42971941968407174</v>
      </c>
      <c r="L84">
        <f t="shared" si="19"/>
        <v>0.57028058031592832</v>
      </c>
      <c r="M84">
        <f t="shared" si="20"/>
        <v>2.327099856774443</v>
      </c>
      <c r="N84">
        <f t="shared" si="21"/>
        <v>1.7535228000329461</v>
      </c>
    </row>
    <row r="85" spans="1:14" x14ac:dyDescent="0.25">
      <c r="A85" s="4">
        <f>IF('True_Odds_Calculator_2-way'!A86="","",'True_Odds_Calculator_2-way'!A86)</f>
        <v>2.13</v>
      </c>
      <c r="B85" s="4">
        <f>IF('True_Odds_Calculator_2-way'!B86="","",'True_Odds_Calculator_2-way'!B86)</f>
        <v>1.7</v>
      </c>
      <c r="C85" s="4">
        <f t="shared" si="11"/>
        <v>0.46948356807511737</v>
      </c>
      <c r="D85">
        <f t="shared" si="12"/>
        <v>0.58823529411764708</v>
      </c>
      <c r="E85">
        <f t="shared" si="13"/>
        <v>5.7718862192764453E-2</v>
      </c>
      <c r="F85">
        <f t="shared" si="14"/>
        <v>-0.2184479425573046</v>
      </c>
      <c r="G85">
        <v>0</v>
      </c>
      <c r="H85">
        <f t="shared" si="15"/>
        <v>0.27616680475006905</v>
      </c>
      <c r="I85">
        <f t="shared" si="16"/>
        <v>-1.1243764952899702</v>
      </c>
      <c r="J85">
        <f t="shared" si="17"/>
        <v>1.1243764952899702</v>
      </c>
      <c r="K85">
        <f t="shared" si="18"/>
        <v>0.44042280877759621</v>
      </c>
      <c r="L85">
        <f t="shared" si="19"/>
        <v>0.55957719122240368</v>
      </c>
      <c r="M85">
        <f t="shared" si="20"/>
        <v>2.2705454396776665</v>
      </c>
      <c r="N85">
        <f t="shared" si="21"/>
        <v>1.7870635467029794</v>
      </c>
    </row>
    <row r="86" spans="1:14" x14ac:dyDescent="0.25">
      <c r="A86" s="4">
        <f>IF('True_Odds_Calculator_2-way'!A87="","",'True_Odds_Calculator_2-way'!A87)</f>
        <v>2.29</v>
      </c>
      <c r="B86" s="4">
        <f>IF('True_Odds_Calculator_2-way'!B87="","",'True_Odds_Calculator_2-way'!B87)</f>
        <v>1.61</v>
      </c>
      <c r="C86" s="4">
        <f t="shared" si="11"/>
        <v>0.4366812227074236</v>
      </c>
      <c r="D86">
        <f t="shared" si="12"/>
        <v>0.6211180124223602</v>
      </c>
      <c r="E86">
        <f t="shared" si="13"/>
        <v>5.7799235129783799E-2</v>
      </c>
      <c r="F86">
        <f t="shared" si="14"/>
        <v>-0.21343133798041714</v>
      </c>
      <c r="G86">
        <v>0</v>
      </c>
      <c r="H86">
        <f t="shared" si="15"/>
        <v>0.27123057311020099</v>
      </c>
      <c r="I86">
        <f t="shared" si="16"/>
        <v>-1.1273018698002335</v>
      </c>
      <c r="J86">
        <f t="shared" si="17"/>
        <v>1.1273018698002335</v>
      </c>
      <c r="K86">
        <f t="shared" si="18"/>
        <v>0.40746153139088775</v>
      </c>
      <c r="L86">
        <f t="shared" si="19"/>
        <v>0.59253846860911208</v>
      </c>
      <c r="M86">
        <f t="shared" si="20"/>
        <v>2.4542194120423009</v>
      </c>
      <c r="N86">
        <f t="shared" si="21"/>
        <v>1.6876541405781429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1.58</v>
      </c>
      <c r="C87" s="4">
        <f t="shared" si="11"/>
        <v>0.42553191489361702</v>
      </c>
      <c r="D87">
        <f t="shared" si="12"/>
        <v>0.63291139240506322</v>
      </c>
      <c r="E87">
        <f t="shared" si="13"/>
        <v>5.8443307298680303E-2</v>
      </c>
      <c r="F87">
        <f t="shared" si="14"/>
        <v>-0.21088068946943173</v>
      </c>
      <c r="G87">
        <v>0</v>
      </c>
      <c r="H87">
        <f t="shared" si="15"/>
        <v>0.26932399676811203</v>
      </c>
      <c r="I87">
        <f t="shared" si="16"/>
        <v>-1.1301058393680172</v>
      </c>
      <c r="J87">
        <f t="shared" si="17"/>
        <v>1.1301058393680172</v>
      </c>
      <c r="K87">
        <f t="shared" si="18"/>
        <v>0.39593879509760727</v>
      </c>
      <c r="L87">
        <f t="shared" si="19"/>
        <v>0.6040612049023929</v>
      </c>
      <c r="M87">
        <f t="shared" si="20"/>
        <v>2.5256428831468232</v>
      </c>
      <c r="N87">
        <f t="shared" si="21"/>
        <v>1.6554613868334498</v>
      </c>
    </row>
    <row r="88" spans="1:14" x14ac:dyDescent="0.25">
      <c r="A88" s="4">
        <f>IF('True_Odds_Calculator_2-way'!A89="","",'True_Odds_Calculator_2-way'!A89)</f>
        <v>1.86</v>
      </c>
      <c r="B88" s="4">
        <f>IF('True_Odds_Calculator_2-way'!B89="","",'True_Odds_Calculator_2-way'!B89)</f>
        <v>2.0499999999999998</v>
      </c>
      <c r="C88" s="4">
        <f t="shared" si="11"/>
        <v>0.5376344086021505</v>
      </c>
      <c r="D88">
        <f t="shared" si="12"/>
        <v>0.48780487804878053</v>
      </c>
      <c r="E88">
        <f t="shared" si="13"/>
        <v>2.5439286650930981E-2</v>
      </c>
      <c r="F88">
        <f t="shared" si="14"/>
        <v>-0.23682140047206923</v>
      </c>
      <c r="G88">
        <v>0</v>
      </c>
      <c r="H88">
        <f t="shared" si="15"/>
        <v>0.26226068712300027</v>
      </c>
      <c r="I88">
        <f t="shared" si="16"/>
        <v>-1.0523401123547818</v>
      </c>
      <c r="J88">
        <f t="shared" si="17"/>
        <v>1.0523401123547818</v>
      </c>
      <c r="K88">
        <f t="shared" si="18"/>
        <v>0.52493093970332627</v>
      </c>
      <c r="L88">
        <f t="shared" si="19"/>
        <v>0.47506906029667378</v>
      </c>
      <c r="M88">
        <f t="shared" si="20"/>
        <v>1.9050124966251125</v>
      </c>
      <c r="N88">
        <f t="shared" si="21"/>
        <v>2.1049571179725204</v>
      </c>
    </row>
    <row r="89" spans="1:14" x14ac:dyDescent="0.25">
      <c r="A89" s="4">
        <f>IF('True_Odds_Calculator_2-way'!A90="","",'True_Odds_Calculator_2-way'!A90)</f>
        <v>1.59</v>
      </c>
      <c r="B89" s="4">
        <f>IF('True_Odds_Calculator_2-way'!B90="","",'True_Odds_Calculator_2-way'!B90)</f>
        <v>2.5</v>
      </c>
      <c r="C89" s="4">
        <f t="shared" si="11"/>
        <v>0.62893081761006286</v>
      </c>
      <c r="D89">
        <f t="shared" si="12"/>
        <v>0.4</v>
      </c>
      <c r="E89">
        <f t="shared" si="13"/>
        <v>2.8930817610062887E-2</v>
      </c>
      <c r="F89">
        <f t="shared" si="14"/>
        <v>-0.22264150943396221</v>
      </c>
      <c r="G89">
        <v>0</v>
      </c>
      <c r="H89">
        <f t="shared" si="15"/>
        <v>0.25157232704402516</v>
      </c>
      <c r="I89">
        <f t="shared" si="16"/>
        <v>-1.0629880069054678</v>
      </c>
      <c r="J89">
        <f t="shared" si="17"/>
        <v>1.0629880069054678</v>
      </c>
      <c r="K89">
        <f t="shared" si="18"/>
        <v>0.61456660866885815</v>
      </c>
      <c r="L89">
        <f t="shared" si="19"/>
        <v>0.38543339133114163</v>
      </c>
      <c r="M89">
        <f t="shared" si="20"/>
        <v>1.6271629240742262</v>
      </c>
      <c r="N89">
        <f t="shared" si="21"/>
        <v>2.594482010358202</v>
      </c>
    </row>
    <row r="90" spans="1:14" x14ac:dyDescent="0.25">
      <c r="A90" s="4">
        <f>IF('True_Odds_Calculator_2-way'!A91="","",'True_Odds_Calculator_2-way'!A91)</f>
        <v>2.0299999999999998</v>
      </c>
      <c r="B90" s="4">
        <f>IF('True_Odds_Calculator_2-way'!B91="","",'True_Odds_Calculator_2-way'!B91)</f>
        <v>1.88</v>
      </c>
      <c r="C90" s="4">
        <f t="shared" si="11"/>
        <v>0.49261083743842371</v>
      </c>
      <c r="D90">
        <f t="shared" si="12"/>
        <v>0.53191489361702127</v>
      </c>
      <c r="E90">
        <f t="shared" si="13"/>
        <v>2.4525731055444977E-2</v>
      </c>
      <c r="F90">
        <f t="shared" si="14"/>
        <v>-0.23750131013520592</v>
      </c>
      <c r="G90">
        <v>0</v>
      </c>
      <c r="H90">
        <f t="shared" si="15"/>
        <v>0.2620270411906509</v>
      </c>
      <c r="I90">
        <f t="shared" si="16"/>
        <v>-1.0503645397539194</v>
      </c>
      <c r="J90">
        <f t="shared" si="17"/>
        <v>1.0503645397539194</v>
      </c>
      <c r="K90">
        <f t="shared" si="18"/>
        <v>0.48033612555301569</v>
      </c>
      <c r="L90">
        <f t="shared" si="19"/>
        <v>0.51966387444698414</v>
      </c>
      <c r="M90">
        <f t="shared" si="20"/>
        <v>2.081875475946537</v>
      </c>
      <c r="N90">
        <f t="shared" si="21"/>
        <v>1.9243207949834495</v>
      </c>
    </row>
    <row r="91" spans="1:14" x14ac:dyDescent="0.25">
      <c r="A91" s="4">
        <f>IF('True_Odds_Calculator_2-way'!A92="","",'True_Odds_Calculator_2-way'!A92)</f>
        <v>2.29</v>
      </c>
      <c r="B91" s="4">
        <f>IF('True_Odds_Calculator_2-way'!B92="","",'True_Odds_Calculator_2-way'!B92)</f>
        <v>1.67</v>
      </c>
      <c r="C91" s="4">
        <f t="shared" si="11"/>
        <v>0.4366812227074236</v>
      </c>
      <c r="D91">
        <f t="shared" si="12"/>
        <v>0.5988023952095809</v>
      </c>
      <c r="E91">
        <f t="shared" si="13"/>
        <v>3.5483617917004384E-2</v>
      </c>
      <c r="F91">
        <f t="shared" si="14"/>
        <v>-0.22600214418324938</v>
      </c>
      <c r="G91">
        <v>0</v>
      </c>
      <c r="H91">
        <f t="shared" si="15"/>
        <v>0.2614857621002537</v>
      </c>
      <c r="I91">
        <f t="shared" si="16"/>
        <v>-1.0756419800880679</v>
      </c>
      <c r="J91">
        <f t="shared" si="17"/>
        <v>1.0756419800880679</v>
      </c>
      <c r="K91">
        <f t="shared" si="18"/>
        <v>0.41883445708083428</v>
      </c>
      <c r="L91">
        <f t="shared" si="19"/>
        <v>0.58116554291916578</v>
      </c>
      <c r="M91">
        <f t="shared" si="20"/>
        <v>2.3875781543136072</v>
      </c>
      <c r="N91">
        <f t="shared" si="21"/>
        <v>1.7206801266590057</v>
      </c>
    </row>
    <row r="92" spans="1:14" x14ac:dyDescent="0.25">
      <c r="A92" s="4">
        <f>IF('True_Odds_Calculator_2-way'!A93="","",'True_Odds_Calculator_2-way'!A93)</f>
        <v>2.1</v>
      </c>
      <c r="B92" s="4">
        <f>IF('True_Odds_Calculator_2-way'!B93="","",'True_Odds_Calculator_2-way'!B93)</f>
        <v>1.79</v>
      </c>
      <c r="C92" s="4">
        <f t="shared" si="11"/>
        <v>0.47619047619047616</v>
      </c>
      <c r="D92">
        <f t="shared" si="12"/>
        <v>0.55865921787709494</v>
      </c>
      <c r="E92">
        <f t="shared" si="13"/>
        <v>3.4849694067571102E-2</v>
      </c>
      <c r="F92">
        <f t="shared" si="14"/>
        <v>-0.2311785049215217</v>
      </c>
      <c r="G92">
        <v>0</v>
      </c>
      <c r="H92">
        <f t="shared" si="15"/>
        <v>0.2660281989890928</v>
      </c>
      <c r="I92">
        <f t="shared" si="16"/>
        <v>-1.072729223145815</v>
      </c>
      <c r="J92">
        <f t="shared" si="17"/>
        <v>1.072729223145815</v>
      </c>
      <c r="K92">
        <f t="shared" si="18"/>
        <v>0.4587151448829464</v>
      </c>
      <c r="L92">
        <f t="shared" si="19"/>
        <v>0.5412848551170536</v>
      </c>
      <c r="M92">
        <f t="shared" si="20"/>
        <v>2.1800021454603971</v>
      </c>
      <c r="N92">
        <f t="shared" si="21"/>
        <v>1.8474560862851939</v>
      </c>
    </row>
    <row r="93" spans="1:14" x14ac:dyDescent="0.25">
      <c r="A93" s="4">
        <f>IF('True_Odds_Calculator_2-way'!A94="","",'True_Odds_Calculator_2-way'!A94)</f>
        <v>2.0099999999999998</v>
      </c>
      <c r="B93" s="4">
        <f>IF('True_Odds_Calculator_2-way'!B94="","",'True_Odds_Calculator_2-way'!B94)</f>
        <v>1.88</v>
      </c>
      <c r="C93" s="4">
        <f t="shared" si="11"/>
        <v>0.49751243781094534</v>
      </c>
      <c r="D93">
        <f t="shared" si="12"/>
        <v>0.53191489361702127</v>
      </c>
      <c r="E93">
        <f t="shared" si="13"/>
        <v>2.9427331427966497E-2</v>
      </c>
      <c r="F93">
        <f t="shared" si="14"/>
        <v>-0.23520694400338749</v>
      </c>
      <c r="G93">
        <v>0</v>
      </c>
      <c r="H93">
        <f t="shared" si="15"/>
        <v>0.26463427543135393</v>
      </c>
      <c r="I93">
        <f t="shared" si="16"/>
        <v>-1.060713208766217</v>
      </c>
      <c r="J93">
        <f t="shared" si="17"/>
        <v>1.060713208766217</v>
      </c>
      <c r="K93">
        <f t="shared" si="18"/>
        <v>0.48278384578010813</v>
      </c>
      <c r="L93">
        <f t="shared" si="19"/>
        <v>0.5172161542198922</v>
      </c>
      <c r="M93">
        <f t="shared" si="20"/>
        <v>2.0713203408538785</v>
      </c>
      <c r="N93">
        <f t="shared" si="21"/>
        <v>1.9334276237142709</v>
      </c>
    </row>
    <row r="94" spans="1:14" x14ac:dyDescent="0.25">
      <c r="A94" s="4">
        <f>IF('True_Odds_Calculator_2-way'!A95="","",'True_Odds_Calculator_2-way'!A95)</f>
        <v>2.12</v>
      </c>
      <c r="B94" s="4">
        <f>IF('True_Odds_Calculator_2-way'!B95="","",'True_Odds_Calculator_2-way'!B95)</f>
        <v>1.78</v>
      </c>
      <c r="C94" s="4">
        <f t="shared" si="11"/>
        <v>0.47169811320754712</v>
      </c>
      <c r="D94">
        <f t="shared" si="12"/>
        <v>0.5617977528089888</v>
      </c>
      <c r="E94">
        <f t="shared" si="13"/>
        <v>3.3495866016535869E-2</v>
      </c>
      <c r="F94">
        <f t="shared" si="14"/>
        <v>-0.23150307398770409</v>
      </c>
      <c r="G94">
        <v>0</v>
      </c>
      <c r="H94">
        <f t="shared" si="15"/>
        <v>0.26499894000423996</v>
      </c>
      <c r="I94">
        <f t="shared" si="16"/>
        <v>-1.0699012312772822</v>
      </c>
      <c r="J94">
        <f t="shared" si="17"/>
        <v>1.0699012312772822</v>
      </c>
      <c r="K94">
        <f t="shared" si="18"/>
        <v>0.45489916365833472</v>
      </c>
      <c r="L94">
        <f t="shared" si="19"/>
        <v>0.54510083634166528</v>
      </c>
      <c r="M94">
        <f t="shared" si="20"/>
        <v>2.1982893790305562</v>
      </c>
      <c r="N94">
        <f t="shared" si="21"/>
        <v>1.83452296039628</v>
      </c>
    </row>
    <row r="95" spans="1:14" x14ac:dyDescent="0.25">
      <c r="A95" s="4">
        <f>IF('True_Odds_Calculator_2-way'!A96="","",'True_Odds_Calculator_2-way'!A96)</f>
        <v>1.65</v>
      </c>
      <c r="B95" s="4">
        <f>IF('True_Odds_Calculator_2-way'!B96="","",'True_Odds_Calculator_2-way'!B96)</f>
        <v>2.35</v>
      </c>
      <c r="C95" s="4">
        <f t="shared" si="11"/>
        <v>0.60606060606060608</v>
      </c>
      <c r="D95">
        <f t="shared" si="12"/>
        <v>0.42553191489361702</v>
      </c>
      <c r="E95">
        <f t="shared" si="13"/>
        <v>3.1592520954223158E-2</v>
      </c>
      <c r="F95">
        <f t="shared" si="14"/>
        <v>-0.22630560928433263</v>
      </c>
      <c r="G95">
        <v>0</v>
      </c>
      <c r="H95">
        <f t="shared" si="15"/>
        <v>0.25789813023855579</v>
      </c>
      <c r="I95">
        <f t="shared" si="16"/>
        <v>-1.0675210253672478</v>
      </c>
      <c r="J95">
        <f t="shared" si="17"/>
        <v>1.0675210253672478</v>
      </c>
      <c r="K95">
        <f t="shared" si="18"/>
        <v>0.59035757177177173</v>
      </c>
      <c r="L95">
        <f t="shared" si="19"/>
        <v>0.40964242822822811</v>
      </c>
      <c r="M95">
        <f t="shared" si="20"/>
        <v>1.6938886664887112</v>
      </c>
      <c r="N95">
        <f t="shared" si="21"/>
        <v>2.4411533842457849</v>
      </c>
    </row>
    <row r="96" spans="1:14" x14ac:dyDescent="0.25">
      <c r="A96" s="4">
        <f>IF('True_Odds_Calculator_2-way'!A97="","",'True_Odds_Calculator_2-way'!A97)</f>
        <v>1.29</v>
      </c>
      <c r="B96" s="4">
        <f>IF('True_Odds_Calculator_2-way'!B97="","",'True_Odds_Calculator_2-way'!B97)</f>
        <v>3.65</v>
      </c>
      <c r="C96" s="4">
        <f t="shared" si="11"/>
        <v>0.77519379844961234</v>
      </c>
      <c r="D96">
        <f t="shared" si="12"/>
        <v>0.27397260273972601</v>
      </c>
      <c r="E96">
        <f t="shared" si="13"/>
        <v>4.9166401189338238E-2</v>
      </c>
      <c r="F96">
        <f t="shared" si="14"/>
        <v>-0.16321546139959664</v>
      </c>
      <c r="G96">
        <v>0</v>
      </c>
      <c r="H96">
        <f t="shared" si="15"/>
        <v>0.21238186258893488</v>
      </c>
      <c r="I96">
        <f t="shared" si="16"/>
        <v>-1.1407173946099209</v>
      </c>
      <c r="J96">
        <f t="shared" si="17"/>
        <v>1.1407173946099209</v>
      </c>
      <c r="K96">
        <f t="shared" si="18"/>
        <v>0.7514231704416422</v>
      </c>
      <c r="L96">
        <f t="shared" si="19"/>
        <v>0.248576829558358</v>
      </c>
      <c r="M96">
        <f t="shared" si="20"/>
        <v>1.3308080444368771</v>
      </c>
      <c r="N96">
        <f t="shared" si="21"/>
        <v>4.022901095716291</v>
      </c>
    </row>
    <row r="97" spans="1:14" x14ac:dyDescent="0.25">
      <c r="A97" s="4">
        <f>IF('True_Odds_Calculator_2-way'!A98="","",'True_Odds_Calculator_2-way'!A98)</f>
        <v>1.95</v>
      </c>
      <c r="B97" s="4">
        <f>IF('True_Odds_Calculator_2-way'!B98="","",'True_Odds_Calculator_2-way'!B98)</f>
        <v>1.93</v>
      </c>
      <c r="C97" s="4">
        <f t="shared" si="11"/>
        <v>0.51282051282051289</v>
      </c>
      <c r="D97">
        <f t="shared" si="12"/>
        <v>0.5181347150259068</v>
      </c>
      <c r="E97">
        <f t="shared" si="13"/>
        <v>3.0955227846419575E-2</v>
      </c>
      <c r="F97">
        <f t="shared" si="14"/>
        <v>-0.23475488242327625</v>
      </c>
      <c r="G97">
        <v>0</v>
      </c>
      <c r="H97">
        <f t="shared" si="15"/>
        <v>0.26571011026969582</v>
      </c>
      <c r="I97">
        <f t="shared" si="16"/>
        <v>-1.0638899909514294</v>
      </c>
      <c r="J97">
        <f t="shared" si="17"/>
        <v>1.0638899909514294</v>
      </c>
      <c r="K97">
        <f t="shared" si="18"/>
        <v>0.49734035027939766</v>
      </c>
      <c r="L97">
        <f t="shared" si="19"/>
        <v>0.50265964972060251</v>
      </c>
      <c r="M97">
        <f t="shared" si="20"/>
        <v>2.0106954914038573</v>
      </c>
      <c r="N97">
        <f t="shared" si="21"/>
        <v>1.9894176915848294</v>
      </c>
    </row>
    <row r="98" spans="1:14" x14ac:dyDescent="0.25">
      <c r="A98" s="4">
        <f>IF('True_Odds_Calculator_2-way'!A99="","",'True_Odds_Calculator_2-way'!A99)</f>
        <v>2.34</v>
      </c>
      <c r="B98" s="4">
        <f>IF('True_Odds_Calculator_2-way'!B99="","",'True_Odds_Calculator_2-way'!B99)</f>
        <v>1.65</v>
      </c>
      <c r="C98" s="4">
        <f t="shared" si="11"/>
        <v>0.42735042735042739</v>
      </c>
      <c r="D98">
        <f t="shared" si="12"/>
        <v>0.60606060606060608</v>
      </c>
      <c r="E98">
        <f t="shared" si="13"/>
        <v>3.3411033411033575E-2</v>
      </c>
      <c r="F98">
        <f t="shared" si="14"/>
        <v>-0.22558922558922545</v>
      </c>
      <c r="G98">
        <v>0</v>
      </c>
      <c r="H98">
        <f t="shared" si="15"/>
        <v>0.25900025900025903</v>
      </c>
      <c r="I98">
        <f t="shared" si="16"/>
        <v>-1.0714969088698143</v>
      </c>
      <c r="J98">
        <f t="shared" si="17"/>
        <v>1.0714969088698143</v>
      </c>
      <c r="K98">
        <f t="shared" si="18"/>
        <v>0.41054175018204025</v>
      </c>
      <c r="L98">
        <f t="shared" si="19"/>
        <v>0.58945824981795969</v>
      </c>
      <c r="M98">
        <f t="shared" si="20"/>
        <v>2.4358058578855508</v>
      </c>
      <c r="N98">
        <f t="shared" si="21"/>
        <v>1.6964729907653791</v>
      </c>
    </row>
    <row r="99" spans="1:14" x14ac:dyDescent="0.25">
      <c r="A99" s="4">
        <f>IF('True_Odds_Calculator_2-way'!A100="","",'True_Odds_Calculator_2-way'!A100)</f>
        <v>1.53</v>
      </c>
      <c r="B99" s="4">
        <f>IF('True_Odds_Calculator_2-way'!B100="","",'True_Odds_Calculator_2-way'!B100)</f>
        <v>2.6</v>
      </c>
      <c r="C99" s="4">
        <f t="shared" si="11"/>
        <v>0.65359477124183007</v>
      </c>
      <c r="D99">
        <f t="shared" si="12"/>
        <v>0.38461538461538458</v>
      </c>
      <c r="E99">
        <f t="shared" si="13"/>
        <v>3.8210155857214545E-2</v>
      </c>
      <c r="F99">
        <f t="shared" si="14"/>
        <v>-0.21317244846656624</v>
      </c>
      <c r="G99">
        <v>0</v>
      </c>
      <c r="H99">
        <f t="shared" si="15"/>
        <v>0.25138260432378079</v>
      </c>
      <c r="I99">
        <f t="shared" si="16"/>
        <v>-1.0859306069076731</v>
      </c>
      <c r="J99">
        <f t="shared" si="17"/>
        <v>1.0859306069076731</v>
      </c>
      <c r="K99">
        <f t="shared" si="18"/>
        <v>0.63470172461896535</v>
      </c>
      <c r="L99">
        <f t="shared" si="19"/>
        <v>0.36529827538103465</v>
      </c>
      <c r="M99">
        <f t="shared" si="20"/>
        <v>1.575543221661067</v>
      </c>
      <c r="N99">
        <f t="shared" si="21"/>
        <v>2.7374889710522772</v>
      </c>
    </row>
    <row r="100" spans="1:14" x14ac:dyDescent="0.25">
      <c r="A100" s="4">
        <f>IF('True_Odds_Calculator_2-way'!A101="","",'True_Odds_Calculator_2-way'!A101)</f>
        <v>2.4</v>
      </c>
      <c r="B100" s="4">
        <f>IF('True_Odds_Calculator_2-way'!B101="","",'True_Odds_Calculator_2-way'!B101)</f>
        <v>1.62</v>
      </c>
      <c r="C100" s="4">
        <f t="shared" si="11"/>
        <v>0.41666666666666669</v>
      </c>
      <c r="D100">
        <f t="shared" si="12"/>
        <v>0.61728395061728392</v>
      </c>
      <c r="E100">
        <f t="shared" si="13"/>
        <v>3.3950617283950546E-2</v>
      </c>
      <c r="F100">
        <f t="shared" si="14"/>
        <v>-0.22325102880658443</v>
      </c>
      <c r="G100">
        <v>0</v>
      </c>
      <c r="H100">
        <f t="shared" si="15"/>
        <v>0.25720164609053497</v>
      </c>
      <c r="I100">
        <f t="shared" si="16"/>
        <v>-1.0733469768527295</v>
      </c>
      <c r="J100">
        <f t="shared" si="17"/>
        <v>1.0733469768527295</v>
      </c>
      <c r="K100">
        <f t="shared" si="18"/>
        <v>0.3995707383438068</v>
      </c>
      <c r="L100">
        <f t="shared" si="19"/>
        <v>0.60042926165619326</v>
      </c>
      <c r="M100">
        <f t="shared" si="20"/>
        <v>2.502685767593821</v>
      </c>
      <c r="N100">
        <f t="shared" si="21"/>
        <v>1.6654751256486924</v>
      </c>
    </row>
    <row r="101" spans="1:14" x14ac:dyDescent="0.25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2.12</v>
      </c>
      <c r="C101" s="4">
        <f t="shared" si="11"/>
        <v>0.5617977528089888</v>
      </c>
      <c r="D101">
        <f t="shared" si="12"/>
        <v>0.47169811320754712</v>
      </c>
      <c r="E101">
        <f t="shared" si="13"/>
        <v>3.3495866016535869E-2</v>
      </c>
      <c r="F101">
        <f t="shared" si="14"/>
        <v>-0.23150307398770409</v>
      </c>
      <c r="G101">
        <v>0</v>
      </c>
      <c r="H101">
        <f t="shared" si="15"/>
        <v>0.26499894000423996</v>
      </c>
      <c r="I101">
        <f t="shared" si="16"/>
        <v>-1.0699012312772822</v>
      </c>
      <c r="J101">
        <f t="shared" si="17"/>
        <v>1.0699012312772822</v>
      </c>
      <c r="K101">
        <f t="shared" si="18"/>
        <v>0.54510083634166528</v>
      </c>
      <c r="L101">
        <f t="shared" si="19"/>
        <v>0.45489916365833472</v>
      </c>
      <c r="M101">
        <f t="shared" si="20"/>
        <v>1.83452296039628</v>
      </c>
      <c r="N101">
        <f t="shared" si="21"/>
        <v>2.1982893790305562</v>
      </c>
    </row>
    <row r="102" spans="1:14" x14ac:dyDescent="0.25">
      <c r="A102" s="4">
        <f>IF('True_Odds_Calculator_2-way'!A103="","",'True_Odds_Calculator_2-way'!A103)</f>
        <v>2.0699999999999998</v>
      </c>
      <c r="B102" s="4">
        <f>IF('True_Odds_Calculator_2-way'!B103="","",'True_Odds_Calculator_2-way'!B103)</f>
        <v>1.81</v>
      </c>
      <c r="C102" s="4">
        <f t="shared" si="11"/>
        <v>0.48309178743961356</v>
      </c>
      <c r="D102">
        <f t="shared" si="12"/>
        <v>0.5524861878453039</v>
      </c>
      <c r="E102">
        <f t="shared" si="13"/>
        <v>3.5577975284917462E-2</v>
      </c>
      <c r="F102">
        <f t="shared" si="14"/>
        <v>-0.23132356473696847</v>
      </c>
      <c r="G102">
        <v>0</v>
      </c>
      <c r="H102">
        <f t="shared" si="15"/>
        <v>0.26690154002188599</v>
      </c>
      <c r="I102">
        <f t="shared" si="16"/>
        <v>-1.0741516544951821</v>
      </c>
      <c r="J102">
        <f t="shared" si="17"/>
        <v>1.0741516544951821</v>
      </c>
      <c r="K102">
        <f t="shared" si="18"/>
        <v>0.46525861134990021</v>
      </c>
      <c r="L102">
        <f t="shared" si="19"/>
        <v>0.53474138865009979</v>
      </c>
      <c r="M102">
        <f t="shared" si="20"/>
        <v>2.1493422703098441</v>
      </c>
      <c r="N102">
        <f t="shared" si="21"/>
        <v>1.8700628401410975</v>
      </c>
    </row>
    <row r="103" spans="1:14" x14ac:dyDescent="0.25">
      <c r="A103" s="4">
        <f>IF('True_Odds_Calculator_2-way'!A104="","",'True_Odds_Calculator_2-way'!A104)</f>
        <v>1.66</v>
      </c>
      <c r="B103" s="4">
        <f>IF('True_Odds_Calculator_2-way'!B104="","",'True_Odds_Calculator_2-way'!B104)</f>
        <v>2.2999999999999998</v>
      </c>
      <c r="C103" s="4">
        <f t="shared" si="11"/>
        <v>0.60240963855421692</v>
      </c>
      <c r="D103">
        <f t="shared" si="12"/>
        <v>0.43478260869565222</v>
      </c>
      <c r="E103">
        <f t="shared" si="13"/>
        <v>3.7192247249869137E-2</v>
      </c>
      <c r="F103">
        <f t="shared" si="14"/>
        <v>-0.22472498690413822</v>
      </c>
      <c r="G103">
        <v>0</v>
      </c>
      <c r="H103">
        <f t="shared" si="15"/>
        <v>0.26191723415400736</v>
      </c>
      <c r="I103">
        <f t="shared" si="16"/>
        <v>-1.0795837927188263</v>
      </c>
      <c r="J103">
        <f t="shared" si="17"/>
        <v>1.0795837927188263</v>
      </c>
      <c r="K103">
        <f t="shared" si="18"/>
        <v>0.58393297788632348</v>
      </c>
      <c r="L103">
        <f t="shared" si="19"/>
        <v>0.41606702211367647</v>
      </c>
      <c r="M103">
        <f t="shared" si="20"/>
        <v>1.7125253031944256</v>
      </c>
      <c r="N103">
        <f t="shared" si="21"/>
        <v>2.4034589305344736</v>
      </c>
    </row>
    <row r="104" spans="1:14" x14ac:dyDescent="0.25">
      <c r="A104" s="4">
        <f>IF('True_Odds_Calculator_2-way'!A105="","",'True_Odds_Calculator_2-way'!A105)</f>
        <v>2.27</v>
      </c>
      <c r="B104" s="4">
        <f>IF('True_Odds_Calculator_2-way'!B105="","",'True_Odds_Calculator_2-way'!B105)</f>
        <v>1.68</v>
      </c>
      <c r="C104" s="4">
        <f t="shared" si="11"/>
        <v>0.44052863436123346</v>
      </c>
      <c r="D104">
        <f t="shared" si="12"/>
        <v>0.59523809523809523</v>
      </c>
      <c r="E104">
        <f t="shared" si="13"/>
        <v>3.5766729599328695E-2</v>
      </c>
      <c r="F104">
        <f t="shared" si="14"/>
        <v>-0.22645269561569115</v>
      </c>
      <c r="G104">
        <v>0</v>
      </c>
      <c r="H104">
        <f t="shared" si="15"/>
        <v>0.2622194252150199</v>
      </c>
      <c r="I104">
        <f t="shared" si="16"/>
        <v>-1.0760778282064791</v>
      </c>
      <c r="J104">
        <f t="shared" si="17"/>
        <v>1.0760778282064791</v>
      </c>
      <c r="K104">
        <f t="shared" si="18"/>
        <v>0.42254374989680582</v>
      </c>
      <c r="L104">
        <f t="shared" si="19"/>
        <v>0.57745625010319412</v>
      </c>
      <c r="M104">
        <f t="shared" si="20"/>
        <v>2.3666188418222287</v>
      </c>
      <c r="N104">
        <f t="shared" si="21"/>
        <v>1.7317329231804059</v>
      </c>
    </row>
    <row r="105" spans="1:14" x14ac:dyDescent="0.25">
      <c r="A105" s="4">
        <f>IF('True_Odds_Calculator_2-way'!A106="","",'True_Odds_Calculator_2-way'!A106)</f>
        <v>2.13</v>
      </c>
      <c r="B105" s="4">
        <f>IF('True_Odds_Calculator_2-way'!B106="","",'True_Odds_Calculator_2-way'!B106)</f>
        <v>1.78</v>
      </c>
      <c r="C105" s="4">
        <f t="shared" si="11"/>
        <v>0.46948356807511737</v>
      </c>
      <c r="D105">
        <f t="shared" si="12"/>
        <v>0.5617977528089888</v>
      </c>
      <c r="E105">
        <f t="shared" si="13"/>
        <v>3.128132088410629E-2</v>
      </c>
      <c r="F105">
        <f t="shared" si="14"/>
        <v>-0.23247349264124062</v>
      </c>
      <c r="G105">
        <v>0</v>
      </c>
      <c r="H105">
        <f t="shared" si="15"/>
        <v>0.26375481352534685</v>
      </c>
      <c r="I105">
        <f t="shared" si="16"/>
        <v>-1.0651566348113084</v>
      </c>
      <c r="J105">
        <f t="shared" si="17"/>
        <v>1.0651566348113084</v>
      </c>
      <c r="K105">
        <f t="shared" si="18"/>
        <v>0.45379730835053417</v>
      </c>
      <c r="L105">
        <f t="shared" si="19"/>
        <v>0.54620269164946567</v>
      </c>
      <c r="M105">
        <f t="shared" si="20"/>
        <v>2.2036269973367788</v>
      </c>
      <c r="N105">
        <f t="shared" si="21"/>
        <v>1.8308221751528204</v>
      </c>
    </row>
    <row r="106" spans="1:14" x14ac:dyDescent="0.25">
      <c r="A106" s="4">
        <f>IF('True_Odds_Calculator_2-way'!A107="","",'True_Odds_Calculator_2-way'!A107)</f>
        <v>2.36</v>
      </c>
      <c r="B106" s="4">
        <f>IF('True_Odds_Calculator_2-way'!B107="","",'True_Odds_Calculator_2-way'!B107)</f>
        <v>1.64</v>
      </c>
      <c r="C106" s="4">
        <f t="shared" si="11"/>
        <v>0.42372881355932207</v>
      </c>
      <c r="D106">
        <f t="shared" si="12"/>
        <v>0.6097560975609756</v>
      </c>
      <c r="E106">
        <f t="shared" si="13"/>
        <v>3.3484911120297722E-2</v>
      </c>
      <c r="F106">
        <f t="shared" si="14"/>
        <v>-0.22488631665977676</v>
      </c>
      <c r="G106">
        <v>0</v>
      </c>
      <c r="H106">
        <f t="shared" si="15"/>
        <v>0.25837122778007443</v>
      </c>
      <c r="I106">
        <f t="shared" si="16"/>
        <v>-1.0718661571406802</v>
      </c>
      <c r="J106">
        <f t="shared" si="17"/>
        <v>1.0718661571406802</v>
      </c>
      <c r="K106">
        <f t="shared" si="18"/>
        <v>0.40687819885451121</v>
      </c>
      <c r="L106">
        <f t="shared" si="19"/>
        <v>0.59312180114548885</v>
      </c>
      <c r="M106">
        <f t="shared" si="20"/>
        <v>2.4577379737113252</v>
      </c>
      <c r="N106">
        <f t="shared" si="21"/>
        <v>1.6859943405700353</v>
      </c>
    </row>
    <row r="107" spans="1:14" x14ac:dyDescent="0.25">
      <c r="A107" s="4">
        <f>IF('True_Odds_Calculator_2-way'!A108="","",'True_Odds_Calculator_2-way'!A108)</f>
        <v>2.23</v>
      </c>
      <c r="B107" s="4">
        <f>IF('True_Odds_Calculator_2-way'!B108="","",'True_Odds_Calculator_2-way'!B108)</f>
        <v>1.65</v>
      </c>
      <c r="C107" s="4">
        <f t="shared" si="11"/>
        <v>0.44843049327354262</v>
      </c>
      <c r="D107">
        <f t="shared" si="12"/>
        <v>0.60606060606060608</v>
      </c>
      <c r="E107">
        <f t="shared" si="13"/>
        <v>5.4491099334148752E-2</v>
      </c>
      <c r="F107">
        <f t="shared" si="14"/>
        <v>-0.21728495719527108</v>
      </c>
      <c r="G107">
        <v>0</v>
      </c>
      <c r="H107">
        <f t="shared" si="15"/>
        <v>0.27177605652941977</v>
      </c>
      <c r="I107">
        <f t="shared" si="16"/>
        <v>-1.1183835382312353</v>
      </c>
      <c r="J107">
        <f t="shared" si="17"/>
        <v>1.1183835382312353</v>
      </c>
      <c r="K107">
        <f t="shared" si="18"/>
        <v>0.42094420485495265</v>
      </c>
      <c r="L107">
        <f t="shared" si="19"/>
        <v>0.57905579514504757</v>
      </c>
      <c r="M107">
        <f t="shared" si="20"/>
        <v>2.3756117520244189</v>
      </c>
      <c r="N107">
        <f t="shared" si="21"/>
        <v>1.7269492998503024</v>
      </c>
    </row>
    <row r="108" spans="1:14" x14ac:dyDescent="0.25">
      <c r="A108" s="4">
        <f>IF('True_Odds_Calculator_2-way'!A109="","",'True_Odds_Calculator_2-way'!A109)</f>
        <v>2.2599999999999998</v>
      </c>
      <c r="B108" s="4">
        <f>IF('True_Odds_Calculator_2-way'!B109="","",'True_Odds_Calculator_2-way'!B109)</f>
        <v>1.63</v>
      </c>
      <c r="C108" s="4">
        <f t="shared" si="11"/>
        <v>0.44247787610619471</v>
      </c>
      <c r="D108">
        <f t="shared" si="12"/>
        <v>0.61349693251533743</v>
      </c>
      <c r="E108">
        <f t="shared" si="13"/>
        <v>5.5974808621532146E-2</v>
      </c>
      <c r="F108">
        <f t="shared" si="14"/>
        <v>-0.21548401107551984</v>
      </c>
      <c r="G108">
        <v>0</v>
      </c>
      <c r="H108">
        <f t="shared" si="15"/>
        <v>0.27145881969705199</v>
      </c>
      <c r="I108">
        <f t="shared" si="16"/>
        <v>-1.122391716169123</v>
      </c>
      <c r="J108">
        <f t="shared" si="17"/>
        <v>1.122391716169123</v>
      </c>
      <c r="K108">
        <f t="shared" si="18"/>
        <v>0.41421356237309503</v>
      </c>
      <c r="L108">
        <f t="shared" si="19"/>
        <v>0.58578643762690497</v>
      </c>
      <c r="M108">
        <f t="shared" si="20"/>
        <v>2.4142135623730949</v>
      </c>
      <c r="N108">
        <f t="shared" si="21"/>
        <v>1.7071067811865475</v>
      </c>
    </row>
    <row r="109" spans="1:14" x14ac:dyDescent="0.25">
      <c r="A109" s="4">
        <f>IF('True_Odds_Calculator_2-way'!A110="","",'True_Odds_Calculator_2-way'!A110)</f>
        <v>2.09</v>
      </c>
      <c r="B109" s="4">
        <f>IF('True_Odds_Calculator_2-way'!B110="","",'True_Odds_Calculator_2-way'!B110)</f>
        <v>1.73</v>
      </c>
      <c r="C109" s="4">
        <f t="shared" si="11"/>
        <v>0.47846889952153115</v>
      </c>
      <c r="D109">
        <f t="shared" si="12"/>
        <v>0.5780346820809249</v>
      </c>
      <c r="E109">
        <f t="shared" si="13"/>
        <v>5.6503581602456165E-2</v>
      </c>
      <c r="F109">
        <f t="shared" si="14"/>
        <v>-0.22006803661808205</v>
      </c>
      <c r="G109">
        <v>0</v>
      </c>
      <c r="H109">
        <f t="shared" si="15"/>
        <v>0.27657161822053827</v>
      </c>
      <c r="I109">
        <f t="shared" si="16"/>
        <v>-1.1210508723689179</v>
      </c>
      <c r="J109">
        <f t="shared" si="17"/>
        <v>1.1210508723689179</v>
      </c>
      <c r="K109">
        <f t="shared" si="18"/>
        <v>0.45005605317763153</v>
      </c>
      <c r="L109">
        <f t="shared" si="19"/>
        <v>0.54994394682236836</v>
      </c>
      <c r="M109">
        <f t="shared" si="20"/>
        <v>2.2219454508821204</v>
      </c>
      <c r="N109">
        <f t="shared" si="21"/>
        <v>1.8183671368293095</v>
      </c>
    </row>
    <row r="110" spans="1:14" x14ac:dyDescent="0.25">
      <c r="A110" s="4">
        <f>IF('True_Odds_Calculator_2-way'!A111="","",'True_Odds_Calculator_2-way'!A111)</f>
        <v>2.2599999999999998</v>
      </c>
      <c r="B110" s="4">
        <f>IF('True_Odds_Calculator_2-way'!B111="","",'True_Odds_Calculator_2-way'!B111)</f>
        <v>1.63</v>
      </c>
      <c r="C110" s="4">
        <f t="shared" si="11"/>
        <v>0.44247787610619471</v>
      </c>
      <c r="D110">
        <f t="shared" si="12"/>
        <v>0.61349693251533743</v>
      </c>
      <c r="E110">
        <f t="shared" si="13"/>
        <v>5.5974808621532146E-2</v>
      </c>
      <c r="F110">
        <f t="shared" si="14"/>
        <v>-0.21548401107551984</v>
      </c>
      <c r="G110">
        <v>0</v>
      </c>
      <c r="H110">
        <f t="shared" si="15"/>
        <v>0.27145881969705199</v>
      </c>
      <c r="I110">
        <f t="shared" si="16"/>
        <v>-1.122391716169123</v>
      </c>
      <c r="J110">
        <f t="shared" si="17"/>
        <v>1.122391716169123</v>
      </c>
      <c r="K110">
        <f t="shared" si="18"/>
        <v>0.41421356237309503</v>
      </c>
      <c r="L110">
        <f t="shared" si="19"/>
        <v>0.58578643762690497</v>
      </c>
      <c r="M110">
        <f t="shared" si="20"/>
        <v>2.4142135623730949</v>
      </c>
      <c r="N110">
        <f t="shared" si="21"/>
        <v>1.7071067811865475</v>
      </c>
    </row>
    <row r="111" spans="1:14" x14ac:dyDescent="0.25">
      <c r="A111" s="4">
        <f>IF('True_Odds_Calculator_2-way'!A112="","",'True_Odds_Calculator_2-way'!A112)</f>
        <v>1.85</v>
      </c>
      <c r="B111" s="4">
        <f>IF('True_Odds_Calculator_2-way'!B112="","",'True_Odds_Calculator_2-way'!B112)</f>
        <v>1.96</v>
      </c>
      <c r="C111" s="4">
        <f t="shared" si="11"/>
        <v>0.54054054054054046</v>
      </c>
      <c r="D111">
        <f t="shared" si="12"/>
        <v>0.51020408163265307</v>
      </c>
      <c r="E111">
        <f t="shared" si="13"/>
        <v>5.0744622173193532E-2</v>
      </c>
      <c r="F111">
        <f t="shared" si="14"/>
        <v>-0.22504136789851081</v>
      </c>
      <c r="G111">
        <v>0</v>
      </c>
      <c r="H111">
        <f t="shared" si="15"/>
        <v>0.27578599007170435</v>
      </c>
      <c r="I111">
        <f t="shared" si="16"/>
        <v>-1.1070186069251189</v>
      </c>
      <c r="J111">
        <f t="shared" si="17"/>
        <v>1.1070186069251189</v>
      </c>
      <c r="K111">
        <f t="shared" si="18"/>
        <v>0.51520742499184358</v>
      </c>
      <c r="L111">
        <f t="shared" si="19"/>
        <v>0.48479257500815626</v>
      </c>
      <c r="M111">
        <f t="shared" si="20"/>
        <v>1.9409658158863516</v>
      </c>
      <c r="N111">
        <f t="shared" si="21"/>
        <v>2.0627378626481145</v>
      </c>
    </row>
    <row r="112" spans="1:14" x14ac:dyDescent="0.25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1.93</v>
      </c>
      <c r="C112" s="4">
        <f t="shared" si="11"/>
        <v>0.52910052910052918</v>
      </c>
      <c r="D112">
        <f t="shared" si="12"/>
        <v>0.5181347150259068</v>
      </c>
      <c r="E112">
        <f t="shared" si="13"/>
        <v>4.7235244126436093E-2</v>
      </c>
      <c r="F112">
        <f t="shared" si="14"/>
        <v>-0.22691010773912312</v>
      </c>
      <c r="G112">
        <v>0</v>
      </c>
      <c r="H112">
        <f t="shared" si="15"/>
        <v>0.27414535186555922</v>
      </c>
      <c r="I112">
        <f t="shared" si="16"/>
        <v>-1.0991665980832535</v>
      </c>
      <c r="J112">
        <f t="shared" si="17"/>
        <v>1.0991665980832535</v>
      </c>
      <c r="K112">
        <f t="shared" si="18"/>
        <v>0.50549516916228832</v>
      </c>
      <c r="L112">
        <f t="shared" si="19"/>
        <v>0.49450483083771163</v>
      </c>
      <c r="M112">
        <f t="shared" si="20"/>
        <v>1.9782582722940953</v>
      </c>
      <c r="N112">
        <f t="shared" si="21"/>
        <v>2.0222249362174249</v>
      </c>
    </row>
    <row r="113" spans="1:14" x14ac:dyDescent="0.25">
      <c r="A113" s="4">
        <f>IF('True_Odds_Calculator_2-way'!A114="","",'True_Odds_Calculator_2-way'!A114)</f>
        <v>1.89</v>
      </c>
      <c r="B113" s="4">
        <f>IF('True_Odds_Calculator_2-way'!B114="","",'True_Odds_Calculator_2-way'!B114)</f>
        <v>1.93</v>
      </c>
      <c r="C113" s="4">
        <f t="shared" si="11"/>
        <v>0.52910052910052918</v>
      </c>
      <c r="D113">
        <f t="shared" si="12"/>
        <v>0.5181347150259068</v>
      </c>
      <c r="E113">
        <f t="shared" si="13"/>
        <v>4.7235244126436093E-2</v>
      </c>
      <c r="F113">
        <f t="shared" si="14"/>
        <v>-0.22691010773912312</v>
      </c>
      <c r="G113">
        <v>0</v>
      </c>
      <c r="H113">
        <f t="shared" si="15"/>
        <v>0.27414535186555922</v>
      </c>
      <c r="I113">
        <f t="shared" si="16"/>
        <v>-1.0991665980832535</v>
      </c>
      <c r="J113">
        <f t="shared" si="17"/>
        <v>1.0991665980832535</v>
      </c>
      <c r="K113">
        <f t="shared" si="18"/>
        <v>0.50549516916228832</v>
      </c>
      <c r="L113">
        <f t="shared" si="19"/>
        <v>0.49450483083771163</v>
      </c>
      <c r="M113">
        <f t="shared" si="20"/>
        <v>1.9782582722940953</v>
      </c>
      <c r="N113">
        <f t="shared" si="21"/>
        <v>2.0222249362174249</v>
      </c>
    </row>
    <row r="114" spans="1:14" x14ac:dyDescent="0.25">
      <c r="A114" s="4">
        <f>IF('True_Odds_Calculator_2-way'!A115="","",'True_Odds_Calculator_2-way'!A115)</f>
        <v>1.89</v>
      </c>
      <c r="B114" s="4">
        <f>IF('True_Odds_Calculator_2-way'!B115="","",'True_Odds_Calculator_2-way'!B115)</f>
        <v>1.93</v>
      </c>
      <c r="C114" s="4">
        <f t="shared" si="11"/>
        <v>0.52910052910052918</v>
      </c>
      <c r="D114">
        <f t="shared" si="12"/>
        <v>0.5181347150259068</v>
      </c>
      <c r="E114">
        <f t="shared" si="13"/>
        <v>4.7235244126436093E-2</v>
      </c>
      <c r="F114">
        <f t="shared" si="14"/>
        <v>-0.22691010773912312</v>
      </c>
      <c r="G114">
        <v>0</v>
      </c>
      <c r="H114">
        <f t="shared" si="15"/>
        <v>0.27414535186555922</v>
      </c>
      <c r="I114">
        <f t="shared" si="16"/>
        <v>-1.0991665980832535</v>
      </c>
      <c r="J114">
        <f t="shared" si="17"/>
        <v>1.0991665980832535</v>
      </c>
      <c r="K114">
        <f t="shared" si="18"/>
        <v>0.50549516916228832</v>
      </c>
      <c r="L114">
        <f t="shared" si="19"/>
        <v>0.49450483083771163</v>
      </c>
      <c r="M114">
        <f t="shared" si="20"/>
        <v>1.9782582722940953</v>
      </c>
      <c r="N114">
        <f t="shared" si="21"/>
        <v>2.0222249362174249</v>
      </c>
    </row>
    <row r="115" spans="1:14" x14ac:dyDescent="0.25">
      <c r="A115" s="4">
        <f>IF('True_Odds_Calculator_2-way'!A116="","",'True_Odds_Calculator_2-way'!A116)</f>
        <v>1.88</v>
      </c>
      <c r="B115" s="4">
        <f>IF('True_Odds_Calculator_2-way'!B116="","",'True_Odds_Calculator_2-way'!B116)</f>
        <v>1.94</v>
      </c>
      <c r="C115" s="4">
        <f t="shared" si="11"/>
        <v>0.53191489361702127</v>
      </c>
      <c r="D115">
        <f t="shared" si="12"/>
        <v>0.51546391752577325</v>
      </c>
      <c r="E115">
        <f t="shared" si="13"/>
        <v>4.7378811142794408E-2</v>
      </c>
      <c r="F115">
        <f t="shared" si="14"/>
        <v>-0.22680412371134029</v>
      </c>
      <c r="G115">
        <v>0</v>
      </c>
      <c r="H115">
        <f t="shared" si="15"/>
        <v>0.2741829348541347</v>
      </c>
      <c r="I115">
        <f t="shared" si="16"/>
        <v>-1.0994987428338558</v>
      </c>
      <c r="J115">
        <f t="shared" si="17"/>
        <v>1.0994987428338558</v>
      </c>
      <c r="K115">
        <f t="shared" si="18"/>
        <v>0.50824399879723636</v>
      </c>
      <c r="L115">
        <f t="shared" si="19"/>
        <v>0.49175600120276386</v>
      </c>
      <c r="M115">
        <f t="shared" si="20"/>
        <v>1.9675588936937933</v>
      </c>
      <c r="N115">
        <f t="shared" si="21"/>
        <v>2.0335288182638238</v>
      </c>
    </row>
    <row r="116" spans="1:14" x14ac:dyDescent="0.25">
      <c r="A116" s="4">
        <f>IF('True_Odds_Calculator_2-way'!A117="","",'True_Odds_Calculator_2-way'!A117)</f>
        <v>1.97</v>
      </c>
      <c r="B116" s="4">
        <f>IF('True_Odds_Calculator_2-way'!B117="","",'True_Odds_Calculator_2-way'!B117)</f>
        <v>1.85</v>
      </c>
      <c r="C116" s="4">
        <f t="shared" si="11"/>
        <v>0.50761421319796951</v>
      </c>
      <c r="D116">
        <f t="shared" si="12"/>
        <v>0.54054054054054046</v>
      </c>
      <c r="E116">
        <f t="shared" si="13"/>
        <v>4.8154753738510081E-2</v>
      </c>
      <c r="F116">
        <f t="shared" si="14"/>
        <v>-0.22623130744958153</v>
      </c>
      <c r="G116">
        <v>0</v>
      </c>
      <c r="H116">
        <f t="shared" si="15"/>
        <v>0.27438606118809161</v>
      </c>
      <c r="I116">
        <f t="shared" si="16"/>
        <v>-1.1012975422342641</v>
      </c>
      <c r="J116">
        <f t="shared" si="17"/>
        <v>1.1012975422342641</v>
      </c>
      <c r="K116">
        <f t="shared" si="18"/>
        <v>0.48349852976792396</v>
      </c>
      <c r="L116">
        <f t="shared" si="19"/>
        <v>0.51650147023207593</v>
      </c>
      <c r="M116">
        <f t="shared" si="20"/>
        <v>2.0682586159672365</v>
      </c>
      <c r="N116">
        <f t="shared" si="21"/>
        <v>1.936102910899125</v>
      </c>
    </row>
    <row r="117" spans="1:14" x14ac:dyDescent="0.25">
      <c r="A117" s="4">
        <f>IF('True_Odds_Calculator_2-way'!A118="","",'True_Odds_Calculator_2-way'!A118)</f>
        <v>1.89</v>
      </c>
      <c r="B117" s="4">
        <f>IF('True_Odds_Calculator_2-way'!B118="","",'True_Odds_Calculator_2-way'!B118)</f>
        <v>1.92</v>
      </c>
      <c r="C117" s="4">
        <f t="shared" si="11"/>
        <v>0.52910052910052918</v>
      </c>
      <c r="D117">
        <f t="shared" si="12"/>
        <v>0.52083333333333337</v>
      </c>
      <c r="E117">
        <f t="shared" si="13"/>
        <v>4.9933862433862553E-2</v>
      </c>
      <c r="F117">
        <f t="shared" si="14"/>
        <v>-0.22563932980599644</v>
      </c>
      <c r="G117">
        <v>0</v>
      </c>
      <c r="H117">
        <f t="shared" si="15"/>
        <v>0.27557319223985899</v>
      </c>
      <c r="I117">
        <f t="shared" si="16"/>
        <v>-1.1051241842563382</v>
      </c>
      <c r="J117">
        <f t="shared" si="17"/>
        <v>1.1051241842563382</v>
      </c>
      <c r="K117">
        <f t="shared" si="18"/>
        <v>0.50414393103034882</v>
      </c>
      <c r="L117">
        <f t="shared" si="19"/>
        <v>0.49585606896965112</v>
      </c>
      <c r="M117">
        <f t="shared" si="20"/>
        <v>1.9835605239881411</v>
      </c>
      <c r="N117">
        <f t="shared" si="21"/>
        <v>2.016714249515831</v>
      </c>
    </row>
    <row r="118" spans="1:14" x14ac:dyDescent="0.25">
      <c r="A118" s="4">
        <f>IF('True_Odds_Calculator_2-way'!A119="","",'True_Odds_Calculator_2-way'!A119)</f>
        <v>2</v>
      </c>
      <c r="B118" s="4">
        <f>IF('True_Odds_Calculator_2-way'!B119="","",'True_Odds_Calculator_2-way'!B119)</f>
        <v>1.83</v>
      </c>
      <c r="C118" s="4">
        <f t="shared" si="11"/>
        <v>0.5</v>
      </c>
      <c r="D118">
        <f t="shared" si="12"/>
        <v>0.54644808743169393</v>
      </c>
      <c r="E118">
        <f t="shared" si="13"/>
        <v>4.644808743169393E-2</v>
      </c>
      <c r="F118">
        <f t="shared" si="14"/>
        <v>-0.22677595628415304</v>
      </c>
      <c r="G118">
        <v>0</v>
      </c>
      <c r="H118">
        <f t="shared" si="15"/>
        <v>0.27322404371584696</v>
      </c>
      <c r="I118">
        <f t="shared" si="16"/>
        <v>-1.0976425998969033</v>
      </c>
      <c r="J118">
        <f t="shared" si="17"/>
        <v>1.0976425998969033</v>
      </c>
      <c r="K118">
        <f t="shared" si="18"/>
        <v>0.47672563479076407</v>
      </c>
      <c r="L118">
        <f t="shared" si="19"/>
        <v>0.52327436520923598</v>
      </c>
      <c r="M118">
        <f t="shared" si="20"/>
        <v>2.0976425998969033</v>
      </c>
      <c r="N118">
        <f t="shared" si="21"/>
        <v>1.9110433579144297</v>
      </c>
    </row>
    <row r="119" spans="1:14" x14ac:dyDescent="0.25">
      <c r="A119" s="4">
        <f>IF('True_Odds_Calculator_2-way'!A120="","",'True_Odds_Calculator_2-way'!A120)</f>
        <v>1.91</v>
      </c>
      <c r="B119" s="4">
        <f>IF('True_Odds_Calculator_2-way'!B120="","",'True_Odds_Calculator_2-way'!B120)</f>
        <v>1.91</v>
      </c>
      <c r="C119" s="4">
        <f t="shared" si="11"/>
        <v>0.52356020942408377</v>
      </c>
      <c r="D119">
        <f t="shared" si="12"/>
        <v>0.52356020942408377</v>
      </c>
      <c r="E119">
        <f t="shared" si="13"/>
        <v>4.7120418848167533E-2</v>
      </c>
      <c r="F119">
        <f t="shared" si="14"/>
        <v>-0.22699487404402285</v>
      </c>
      <c r="G119">
        <v>0</v>
      </c>
      <c r="H119">
        <f t="shared" si="15"/>
        <v>0.27411529289219044</v>
      </c>
      <c r="I119">
        <f t="shared" si="16"/>
        <v>-1.098901098901099</v>
      </c>
      <c r="J119">
        <f t="shared" si="17"/>
        <v>1.098901098901099</v>
      </c>
      <c r="K119">
        <f t="shared" si="18"/>
        <v>0.50000000000000011</v>
      </c>
      <c r="L119">
        <f t="shared" si="19"/>
        <v>0.50000000000000011</v>
      </c>
      <c r="M119">
        <f t="shared" si="20"/>
        <v>1.9999999999999996</v>
      </c>
      <c r="N119">
        <f t="shared" si="21"/>
        <v>1.9999999999999996</v>
      </c>
    </row>
    <row r="120" spans="1:14" x14ac:dyDescent="0.25">
      <c r="A120" s="4">
        <f>IF('True_Odds_Calculator_2-way'!A121="","",'True_Odds_Calculator_2-way'!A121)</f>
        <v>1.95</v>
      </c>
      <c r="B120" s="4">
        <f>IF('True_Odds_Calculator_2-way'!B121="","",'True_Odds_Calculator_2-way'!B121)</f>
        <v>1.87</v>
      </c>
      <c r="C120" s="4">
        <f t="shared" si="11"/>
        <v>0.51282051282051289</v>
      </c>
      <c r="D120">
        <f t="shared" si="12"/>
        <v>0.53475935828876997</v>
      </c>
      <c r="E120">
        <f t="shared" si="13"/>
        <v>4.7579871109282745E-2</v>
      </c>
      <c r="F120">
        <f t="shared" si="14"/>
        <v>-0.22665569724393264</v>
      </c>
      <c r="G120">
        <v>0</v>
      </c>
      <c r="H120">
        <f t="shared" si="15"/>
        <v>0.27423556835321539</v>
      </c>
      <c r="I120">
        <f t="shared" si="16"/>
        <v>-1.0999642517427177</v>
      </c>
      <c r="J120">
        <f t="shared" si="17"/>
        <v>1.0999642517427177</v>
      </c>
      <c r="K120">
        <f t="shared" si="18"/>
        <v>0.48900567581695659</v>
      </c>
      <c r="L120">
        <f t="shared" si="19"/>
        <v>0.51099432418304358</v>
      </c>
      <c r="M120">
        <f t="shared" si="20"/>
        <v>2.0449660391555815</v>
      </c>
      <c r="N120">
        <f t="shared" si="21"/>
        <v>1.9569688990161649</v>
      </c>
    </row>
    <row r="121" spans="1:14" x14ac:dyDescent="0.25">
      <c r="A121" s="4">
        <f>IF('True_Odds_Calculator_2-way'!A122="","",'True_Odds_Calculator_2-way'!A122)</f>
        <v>2.2400000000000002</v>
      </c>
      <c r="B121" s="4">
        <f>IF('True_Odds_Calculator_2-way'!B122="","",'True_Odds_Calculator_2-way'!B122)</f>
        <v>1.72</v>
      </c>
      <c r="C121" s="4">
        <f t="shared" si="11"/>
        <v>0.4464285714285714</v>
      </c>
      <c r="D121">
        <f t="shared" si="12"/>
        <v>0.58139534883720934</v>
      </c>
      <c r="E121">
        <f t="shared" si="13"/>
        <v>2.7823920265780622E-2</v>
      </c>
      <c r="F121">
        <f t="shared" si="14"/>
        <v>-0.23172757475083072</v>
      </c>
      <c r="G121">
        <v>0</v>
      </c>
      <c r="H121">
        <f t="shared" si="15"/>
        <v>0.25955149501661129</v>
      </c>
      <c r="I121">
        <f t="shared" si="16"/>
        <v>-1.0583343916682537</v>
      </c>
      <c r="J121">
        <f t="shared" si="17"/>
        <v>1.0583343916682537</v>
      </c>
      <c r="K121">
        <f t="shared" si="18"/>
        <v>0.43246335554118726</v>
      </c>
      <c r="L121">
        <f t="shared" si="19"/>
        <v>0.56753664445881302</v>
      </c>
      <c r="M121">
        <f t="shared" si="20"/>
        <v>2.3123346456686344</v>
      </c>
      <c r="N121">
        <f t="shared" si="21"/>
        <v>1.7620007620011424</v>
      </c>
    </row>
    <row r="122" spans="1:14" x14ac:dyDescent="0.25">
      <c r="A122" s="4">
        <f>IF('True_Odds_Calculator_2-way'!A123="","",'True_Odds_Calculator_2-way'!A123)</f>
        <v>2.35</v>
      </c>
      <c r="B122" s="4">
        <f>IF('True_Odds_Calculator_2-way'!B123="","",'True_Odds_Calculator_2-way'!B123)</f>
        <v>1.66</v>
      </c>
      <c r="C122" s="4">
        <f t="shared" si="11"/>
        <v>0.42553191489361702</v>
      </c>
      <c r="D122">
        <f t="shared" si="12"/>
        <v>0.60240963855421692</v>
      </c>
      <c r="E122">
        <f t="shared" si="13"/>
        <v>2.7941553447834E-2</v>
      </c>
      <c r="F122">
        <f t="shared" si="14"/>
        <v>-0.22840297359651363</v>
      </c>
      <c r="G122">
        <v>0</v>
      </c>
      <c r="H122">
        <f t="shared" si="15"/>
        <v>0.25634452704434763</v>
      </c>
      <c r="I122">
        <f t="shared" si="16"/>
        <v>-1.0594028769395474</v>
      </c>
      <c r="J122">
        <f t="shared" si="17"/>
        <v>1.0594028769395474</v>
      </c>
      <c r="K122">
        <f t="shared" si="18"/>
        <v>0.41148980196106721</v>
      </c>
      <c r="L122">
        <f t="shared" si="19"/>
        <v>0.58851019803893267</v>
      </c>
      <c r="M122">
        <f t="shared" si="20"/>
        <v>2.4301938838683887</v>
      </c>
      <c r="N122">
        <f t="shared" si="21"/>
        <v>1.6992058987801013</v>
      </c>
    </row>
    <row r="123" spans="1:14" x14ac:dyDescent="0.25">
      <c r="A123" s="4">
        <f>IF('True_Odds_Calculator_2-way'!A124="","",'True_Odds_Calculator_2-way'!A124)</f>
        <v>2</v>
      </c>
      <c r="B123" s="4">
        <f>IF('True_Odds_Calculator_2-way'!B124="","",'True_Odds_Calculator_2-way'!B124)</f>
        <v>1.91</v>
      </c>
      <c r="C123" s="4">
        <f t="shared" si="11"/>
        <v>0.5</v>
      </c>
      <c r="D123">
        <f t="shared" si="12"/>
        <v>0.52356020942408377</v>
      </c>
      <c r="E123">
        <f t="shared" si="13"/>
        <v>2.3560209424083656E-2</v>
      </c>
      <c r="F123">
        <f t="shared" si="14"/>
        <v>-0.23821989528795817</v>
      </c>
      <c r="G123">
        <v>0</v>
      </c>
      <c r="H123">
        <f t="shared" si="15"/>
        <v>0.26178010471204188</v>
      </c>
      <c r="I123">
        <f t="shared" si="16"/>
        <v>-1.0482848367219182</v>
      </c>
      <c r="J123">
        <f t="shared" si="17"/>
        <v>1.0482848367219182</v>
      </c>
      <c r="K123">
        <f t="shared" si="18"/>
        <v>0.4882133490771739</v>
      </c>
      <c r="L123">
        <f t="shared" si="19"/>
        <v>0.51178665092282616</v>
      </c>
      <c r="M123">
        <f t="shared" si="20"/>
        <v>2.0482848367219182</v>
      </c>
      <c r="N123">
        <f t="shared" si="21"/>
        <v>1.9539392014169454</v>
      </c>
    </row>
    <row r="124" spans="1:14" x14ac:dyDescent="0.25">
      <c r="A124" s="4">
        <f>IF('True_Odds_Calculator_2-way'!A125="","",'True_Odds_Calculator_2-way'!A125)</f>
        <v>2.09</v>
      </c>
      <c r="B124" s="4">
        <f>IF('True_Odds_Calculator_2-way'!B125="","",'True_Odds_Calculator_2-way'!B125)</f>
        <v>1.83</v>
      </c>
      <c r="C124" s="4">
        <f t="shared" si="11"/>
        <v>0.47846889952153115</v>
      </c>
      <c r="D124">
        <f t="shared" si="12"/>
        <v>0.54644808743169393</v>
      </c>
      <c r="E124">
        <f t="shared" si="13"/>
        <v>2.4916986953225084E-2</v>
      </c>
      <c r="F124">
        <f t="shared" si="14"/>
        <v>-0.23654142808586287</v>
      </c>
      <c r="G124">
        <v>0</v>
      </c>
      <c r="H124">
        <f t="shared" si="15"/>
        <v>0.26145841503908801</v>
      </c>
      <c r="I124">
        <f t="shared" si="16"/>
        <v>-1.0513509339597378</v>
      </c>
      <c r="J124">
        <f t="shared" si="17"/>
        <v>1.0513509339597378</v>
      </c>
      <c r="K124">
        <f t="shared" si="18"/>
        <v>0.46598919212836404</v>
      </c>
      <c r="L124">
        <f t="shared" si="19"/>
        <v>0.53401080787163591</v>
      </c>
      <c r="M124">
        <f t="shared" si="20"/>
        <v>2.145972518016114</v>
      </c>
      <c r="N124">
        <f t="shared" si="21"/>
        <v>1.8726212751865827</v>
      </c>
    </row>
    <row r="125" spans="1:14" x14ac:dyDescent="0.25">
      <c r="A125" s="4">
        <f>IF('True_Odds_Calculator_2-way'!A126="","",'True_Odds_Calculator_2-way'!A126)</f>
        <v>2.27</v>
      </c>
      <c r="B125" s="4">
        <f>IF('True_Odds_Calculator_2-way'!B126="","",'True_Odds_Calculator_2-way'!B126)</f>
        <v>1.66</v>
      </c>
      <c r="C125" s="4">
        <f t="shared" si="11"/>
        <v>0.44052863436123346</v>
      </c>
      <c r="D125">
        <f t="shared" si="12"/>
        <v>0.60240963855421692</v>
      </c>
      <c r="E125">
        <f t="shared" si="13"/>
        <v>4.2938272915450382E-2</v>
      </c>
      <c r="F125">
        <f t="shared" si="14"/>
        <v>-0.22244042248288309</v>
      </c>
      <c r="G125">
        <v>0</v>
      </c>
      <c r="H125">
        <f t="shared" si="15"/>
        <v>0.26537869539833342</v>
      </c>
      <c r="I125">
        <f t="shared" si="16"/>
        <v>-1.0922603577424574</v>
      </c>
      <c r="J125">
        <f t="shared" si="17"/>
        <v>1.0922603577424574</v>
      </c>
      <c r="K125">
        <f t="shared" si="18"/>
        <v>0.41890595386840634</v>
      </c>
      <c r="L125">
        <f t="shared" si="19"/>
        <v>0.58109404613159377</v>
      </c>
      <c r="M125">
        <f t="shared" si="20"/>
        <v>2.387170654332921</v>
      </c>
      <c r="N125">
        <f t="shared" si="21"/>
        <v>1.7208918361100216</v>
      </c>
    </row>
    <row r="126" spans="1:14" x14ac:dyDescent="0.25">
      <c r="A126" s="4">
        <f>IF('True_Odds_Calculator_2-way'!A127="","",'True_Odds_Calculator_2-way'!A127)</f>
        <v>2.4500000000000002</v>
      </c>
      <c r="B126" s="4">
        <f>IF('True_Odds_Calculator_2-way'!B127="","",'True_Odds_Calculator_2-way'!B127)</f>
        <v>1.57</v>
      </c>
      <c r="C126" s="4">
        <f t="shared" si="11"/>
        <v>0.4081632653061224</v>
      </c>
      <c r="D126">
        <f t="shared" si="12"/>
        <v>0.63694267515923564</v>
      </c>
      <c r="E126">
        <f t="shared" si="13"/>
        <v>4.5105940465357985E-2</v>
      </c>
      <c r="F126">
        <f t="shared" si="14"/>
        <v>-0.21487066164045243</v>
      </c>
      <c r="G126">
        <v>0</v>
      </c>
      <c r="H126">
        <f t="shared" si="15"/>
        <v>0.25997660210581042</v>
      </c>
      <c r="I126">
        <f t="shared" si="16"/>
        <v>-1.0999642517427177</v>
      </c>
      <c r="J126">
        <f t="shared" si="17"/>
        <v>1.0999642517427177</v>
      </c>
      <c r="K126">
        <f t="shared" si="18"/>
        <v>0.38536415234699606</v>
      </c>
      <c r="L126">
        <f t="shared" si="19"/>
        <v>0.61463584765300416</v>
      </c>
      <c r="M126">
        <f t="shared" si="20"/>
        <v>2.594948165026941</v>
      </c>
      <c r="N126">
        <f t="shared" si="21"/>
        <v>1.6269796234933487</v>
      </c>
    </row>
    <row r="127" spans="1:14" x14ac:dyDescent="0.25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1.73</v>
      </c>
      <c r="C127" s="4">
        <f t="shared" si="11"/>
        <v>0.46511627906976744</v>
      </c>
      <c r="D127">
        <f t="shared" si="12"/>
        <v>0.5780346820809249</v>
      </c>
      <c r="E127">
        <f t="shared" si="13"/>
        <v>4.3150961150692391E-2</v>
      </c>
      <c r="F127">
        <f t="shared" si="14"/>
        <v>-0.22570237935206339</v>
      </c>
      <c r="G127">
        <v>0</v>
      </c>
      <c r="H127">
        <f t="shared" si="15"/>
        <v>0.26885334050275578</v>
      </c>
      <c r="I127">
        <f t="shared" si="16"/>
        <v>-1.0914143252235409</v>
      </c>
      <c r="J127">
        <f t="shared" si="17"/>
        <v>1.0914143252235409</v>
      </c>
      <c r="K127">
        <f t="shared" si="18"/>
        <v>0.44343410958372004</v>
      </c>
      <c r="L127">
        <f t="shared" si="19"/>
        <v>0.55656589041628013</v>
      </c>
      <c r="M127">
        <f t="shared" si="20"/>
        <v>2.2551264740070716</v>
      </c>
      <c r="N127">
        <f t="shared" si="21"/>
        <v>1.7967324574131842</v>
      </c>
    </row>
    <row r="128" spans="1:14" x14ac:dyDescent="0.25">
      <c r="A128" s="4">
        <f>IF('True_Odds_Calculator_2-way'!A129="","",'True_Odds_Calculator_2-way'!A129)</f>
        <v>2.1</v>
      </c>
      <c r="B128" s="4">
        <f>IF('True_Odds_Calculator_2-way'!B129="","",'True_Odds_Calculator_2-way'!B129)</f>
        <v>1.76</v>
      </c>
      <c r="C128" s="4">
        <f t="shared" si="11"/>
        <v>0.47619047619047616</v>
      </c>
      <c r="D128">
        <f t="shared" si="12"/>
        <v>0.56818181818181823</v>
      </c>
      <c r="E128">
        <f t="shared" si="13"/>
        <v>4.4372294372294396E-2</v>
      </c>
      <c r="F128">
        <f t="shared" si="14"/>
        <v>-0.22619047619047616</v>
      </c>
      <c r="G128">
        <v>0</v>
      </c>
      <c r="H128">
        <f t="shared" si="15"/>
        <v>0.27056277056277056</v>
      </c>
      <c r="I128">
        <f t="shared" si="16"/>
        <v>-1.0936965981495177</v>
      </c>
      <c r="J128">
        <f t="shared" si="17"/>
        <v>1.0936965981495177</v>
      </c>
      <c r="K128">
        <f t="shared" si="18"/>
        <v>0.45391281192057903</v>
      </c>
      <c r="L128">
        <f t="shared" si="19"/>
        <v>0.54608718807942114</v>
      </c>
      <c r="M128">
        <f t="shared" si="20"/>
        <v>2.2030662579644695</v>
      </c>
      <c r="N128">
        <f t="shared" si="21"/>
        <v>1.8312094145936331</v>
      </c>
    </row>
    <row r="129" spans="1:14" x14ac:dyDescent="0.25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2.08</v>
      </c>
      <c r="C129" s="4">
        <f t="shared" si="11"/>
        <v>0.5524861878453039</v>
      </c>
      <c r="D129">
        <f t="shared" si="12"/>
        <v>0.48076923076923073</v>
      </c>
      <c r="E129">
        <f t="shared" si="13"/>
        <v>3.3255418614534626E-2</v>
      </c>
      <c r="F129">
        <f t="shared" si="14"/>
        <v>-0.23236294092647691</v>
      </c>
      <c r="G129">
        <v>0</v>
      </c>
      <c r="H129">
        <f t="shared" si="15"/>
        <v>0.26561835954101148</v>
      </c>
      <c r="I129">
        <f t="shared" si="16"/>
        <v>-1.0691671651659735</v>
      </c>
      <c r="J129">
        <f t="shared" si="17"/>
        <v>1.0691671651659735</v>
      </c>
      <c r="K129">
        <f t="shared" si="18"/>
        <v>0.5358983848622455</v>
      </c>
      <c r="L129">
        <f t="shared" si="19"/>
        <v>0.4641016151377545</v>
      </c>
      <c r="M129">
        <f t="shared" si="20"/>
        <v>1.8660254037844384</v>
      </c>
      <c r="N129">
        <f t="shared" si="21"/>
        <v>2.1547005383792519</v>
      </c>
    </row>
    <row r="130" spans="1:14" x14ac:dyDescent="0.25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2.0699999999999998</v>
      </c>
      <c r="C130" s="4">
        <f t="shared" si="11"/>
        <v>0.5524861878453039</v>
      </c>
      <c r="D130">
        <f t="shared" si="12"/>
        <v>0.48309178743961356</v>
      </c>
      <c r="E130">
        <f t="shared" si="13"/>
        <v>3.5577975284917462E-2</v>
      </c>
      <c r="F130">
        <f t="shared" si="14"/>
        <v>-0.23132356473696847</v>
      </c>
      <c r="G130">
        <v>0</v>
      </c>
      <c r="H130">
        <f t="shared" si="15"/>
        <v>0.26690154002188599</v>
      </c>
      <c r="I130">
        <f t="shared" si="16"/>
        <v>-1.0741516544951821</v>
      </c>
      <c r="J130">
        <f t="shared" si="17"/>
        <v>1.0741516544951821</v>
      </c>
      <c r="K130">
        <f t="shared" si="18"/>
        <v>0.53474138865009979</v>
      </c>
      <c r="L130">
        <f t="shared" si="19"/>
        <v>0.46525861134990021</v>
      </c>
      <c r="M130">
        <f t="shared" si="20"/>
        <v>1.8700628401410975</v>
      </c>
      <c r="N130">
        <f t="shared" si="21"/>
        <v>2.1493422703098441</v>
      </c>
    </row>
    <row r="131" spans="1:14" x14ac:dyDescent="0.25">
      <c r="A131" s="4">
        <f>IF('True_Odds_Calculator_2-way'!A132="","",'True_Odds_Calculator_2-way'!A132)</f>
        <v>1.89</v>
      </c>
      <c r="B131" s="4">
        <f>IF('True_Odds_Calculator_2-way'!B132="","",'True_Odds_Calculator_2-way'!B132)</f>
        <v>2</v>
      </c>
      <c r="C131" s="4">
        <f t="shared" ref="C131:C194" si="22">1/A131</f>
        <v>0.52910052910052918</v>
      </c>
      <c r="D131">
        <f t="shared" ref="D131:D194" si="23">1/B131</f>
        <v>0.5</v>
      </c>
      <c r="E131">
        <f t="shared" ref="E131:E194" si="24">C131+D131-1</f>
        <v>2.9100529100529293E-2</v>
      </c>
      <c r="F131">
        <f t="shared" ref="F131:F194" si="25">C131+D131-(C131*D131)-1</f>
        <v>-0.23544973544973535</v>
      </c>
      <c r="G131">
        <v>0</v>
      </c>
      <c r="H131">
        <f t="shared" ref="H131:H194" si="26">C131*D131</f>
        <v>0.26455026455026459</v>
      </c>
      <c r="I131">
        <f t="shared" ref="I131:I194" si="27">((-4*F131*H131)^0.5)/(2*F131)</f>
        <v>-1.0599978800063603</v>
      </c>
      <c r="J131">
        <f t="shared" ref="J131:J194" si="28">(-((-4*F131*H131)^0.5))/(2*F131)</f>
        <v>1.0599978800063603</v>
      </c>
      <c r="K131">
        <f t="shared" ref="K131:K194" si="29">IF(A131="","",(C131/($J131+C131-($J131*C131))))</f>
        <v>0.51456260722126923</v>
      </c>
      <c r="L131">
        <f t="shared" ref="L131:L194" si="30">IF(B131="","",(D131/($J131+D131-($J131*D131))))</f>
        <v>0.48543739277873066</v>
      </c>
      <c r="M131">
        <f t="shared" ref="M131:M194" si="31">IF(A131="","",1/K131)</f>
        <v>1.9433981132056606</v>
      </c>
      <c r="N131">
        <f t="shared" ref="N131:N194" si="32">IF(B131="","",1/L131)</f>
        <v>2.0599978800063603</v>
      </c>
    </row>
    <row r="132" spans="1:14" x14ac:dyDescent="0.25">
      <c r="A132" s="4">
        <f>IF('True_Odds_Calculator_2-way'!A133="","",'True_Odds_Calculator_2-way'!A133)</f>
        <v>1.7</v>
      </c>
      <c r="B132" s="4">
        <f>IF('True_Odds_Calculator_2-way'!B133="","",'True_Odds_Calculator_2-way'!B133)</f>
        <v>2.2400000000000002</v>
      </c>
      <c r="C132" s="4">
        <f t="shared" si="22"/>
        <v>0.58823529411764708</v>
      </c>
      <c r="D132">
        <f t="shared" si="23"/>
        <v>0.4464285714285714</v>
      </c>
      <c r="E132">
        <f t="shared" si="24"/>
        <v>3.4663865546218364E-2</v>
      </c>
      <c r="F132">
        <f t="shared" si="25"/>
        <v>-0.22794117647058831</v>
      </c>
      <c r="G132">
        <v>0</v>
      </c>
      <c r="H132">
        <f t="shared" si="26"/>
        <v>0.26260504201680673</v>
      </c>
      <c r="I132">
        <f t="shared" si="27"/>
        <v>-1.0733469768527293</v>
      </c>
      <c r="J132">
        <f t="shared" si="28"/>
        <v>1.0733469768527293</v>
      </c>
      <c r="K132">
        <f t="shared" si="29"/>
        <v>0.5709904149848718</v>
      </c>
      <c r="L132">
        <f t="shared" si="30"/>
        <v>0.42900958501512831</v>
      </c>
      <c r="M132">
        <f t="shared" si="31"/>
        <v>1.7513428837969105</v>
      </c>
      <c r="N132">
        <f t="shared" si="32"/>
        <v>2.3309502512973848</v>
      </c>
    </row>
    <row r="133" spans="1:14" x14ac:dyDescent="0.25">
      <c r="A133" s="4">
        <f>IF('True_Odds_Calculator_2-way'!A134="","",'True_Odds_Calculator_2-way'!A134)</f>
        <v>1.86</v>
      </c>
      <c r="B133" s="4">
        <f>IF('True_Odds_Calculator_2-way'!B134="","",'True_Odds_Calculator_2-way'!B134)</f>
        <v>2.0299999999999998</v>
      </c>
      <c r="C133" s="4">
        <f t="shared" si="22"/>
        <v>0.5376344086021505</v>
      </c>
      <c r="D133">
        <f t="shared" si="23"/>
        <v>0.49261083743842371</v>
      </c>
      <c r="E133">
        <f t="shared" si="24"/>
        <v>3.0245246040574214E-2</v>
      </c>
      <c r="F133">
        <f t="shared" si="25"/>
        <v>-0.23459929021664283</v>
      </c>
      <c r="G133">
        <v>0</v>
      </c>
      <c r="H133">
        <f t="shared" si="26"/>
        <v>0.26484453625721704</v>
      </c>
      <c r="I133">
        <f t="shared" si="27"/>
        <v>-1.0625078858299792</v>
      </c>
      <c r="J133">
        <f t="shared" si="28"/>
        <v>1.0625078858299792</v>
      </c>
      <c r="K133">
        <f t="shared" si="29"/>
        <v>0.5225324395988501</v>
      </c>
      <c r="L133">
        <f t="shared" si="30"/>
        <v>0.47746756040114985</v>
      </c>
      <c r="M133">
        <f t="shared" si="31"/>
        <v>1.9137567818137824</v>
      </c>
      <c r="N133">
        <f t="shared" si="32"/>
        <v>2.0943831224048783</v>
      </c>
    </row>
    <row r="134" spans="1:14" x14ac:dyDescent="0.25">
      <c r="A134" s="4">
        <f>IF('True_Odds_Calculator_2-way'!A135="","",'True_Odds_Calculator_2-way'!A135)</f>
        <v>1.65</v>
      </c>
      <c r="B134" s="4">
        <f>IF('True_Odds_Calculator_2-way'!B135="","",'True_Odds_Calculator_2-way'!B135)</f>
        <v>2.2799999999999998</v>
      </c>
      <c r="C134" s="4">
        <f t="shared" si="22"/>
        <v>0.60606060606060608</v>
      </c>
      <c r="D134">
        <f t="shared" si="23"/>
        <v>0.43859649122807021</v>
      </c>
      <c r="E134">
        <f t="shared" si="24"/>
        <v>4.4657097288676173E-2</v>
      </c>
      <c r="F134">
        <f t="shared" si="25"/>
        <v>-0.22115895800106333</v>
      </c>
      <c r="G134">
        <v>0</v>
      </c>
      <c r="H134">
        <f t="shared" si="26"/>
        <v>0.26581605528973951</v>
      </c>
      <c r="I134">
        <f t="shared" si="27"/>
        <v>-1.0963225241337864</v>
      </c>
      <c r="J134">
        <f t="shared" si="28"/>
        <v>1.0963225241337864</v>
      </c>
      <c r="K134">
        <f t="shared" si="29"/>
        <v>0.58390422209633297</v>
      </c>
      <c r="L134">
        <f t="shared" si="30"/>
        <v>0.41609577790366731</v>
      </c>
      <c r="M134">
        <f t="shared" si="31"/>
        <v>1.7126096406869604</v>
      </c>
      <c r="N134">
        <f t="shared" si="32"/>
        <v>2.4032928308912465</v>
      </c>
    </row>
    <row r="135" spans="1:14" x14ac:dyDescent="0.25">
      <c r="A135" s="4">
        <f>IF('True_Odds_Calculator_2-way'!A136="","",'True_Odds_Calculator_2-way'!A136)</f>
        <v>1.46</v>
      </c>
      <c r="B135" s="4">
        <f>IF('True_Odds_Calculator_2-way'!B136="","",'True_Odds_Calculator_2-way'!B136)</f>
        <v>2.72</v>
      </c>
      <c r="C135" s="4">
        <f t="shared" si="22"/>
        <v>0.68493150684931503</v>
      </c>
      <c r="D135">
        <f t="shared" si="23"/>
        <v>0.36764705882352938</v>
      </c>
      <c r="E135">
        <f t="shared" si="24"/>
        <v>5.2578565672844357E-2</v>
      </c>
      <c r="F135">
        <f t="shared" si="25"/>
        <v>-0.19923448831587431</v>
      </c>
      <c r="G135">
        <v>0</v>
      </c>
      <c r="H135">
        <f t="shared" si="26"/>
        <v>0.25181305398871873</v>
      </c>
      <c r="I135">
        <f t="shared" si="27"/>
        <v>-1.1242343760332196</v>
      </c>
      <c r="J135">
        <f t="shared" si="28"/>
        <v>1.1242343760332196</v>
      </c>
      <c r="K135">
        <f t="shared" si="29"/>
        <v>0.65913155689088598</v>
      </c>
      <c r="L135">
        <f t="shared" si="30"/>
        <v>0.34086844310911379</v>
      </c>
      <c r="M135">
        <f t="shared" si="31"/>
        <v>1.5171478129752816</v>
      </c>
      <c r="N135">
        <f t="shared" si="32"/>
        <v>2.9336831267771384</v>
      </c>
    </row>
    <row r="136" spans="1:14" x14ac:dyDescent="0.25">
      <c r="A136" s="4">
        <f>IF('True_Odds_Calculator_2-way'!A137="","",'True_Odds_Calculator_2-way'!A137)</f>
        <v>1.46</v>
      </c>
      <c r="B136" s="4">
        <f>IF('True_Odds_Calculator_2-way'!B137="","",'True_Odds_Calculator_2-way'!B137)</f>
        <v>2.7</v>
      </c>
      <c r="C136" s="4">
        <f t="shared" si="22"/>
        <v>0.68493150684931503</v>
      </c>
      <c r="D136">
        <f t="shared" si="23"/>
        <v>0.37037037037037035</v>
      </c>
      <c r="E136">
        <f t="shared" si="24"/>
        <v>5.530187721968538E-2</v>
      </c>
      <c r="F136">
        <f t="shared" si="25"/>
        <v>-0.1983764586504313</v>
      </c>
      <c r="G136">
        <v>0</v>
      </c>
      <c r="H136">
        <f t="shared" si="26"/>
        <v>0.25367833587011668</v>
      </c>
      <c r="I136">
        <f t="shared" si="27"/>
        <v>-1.1308281825797513</v>
      </c>
      <c r="J136">
        <f t="shared" si="28"/>
        <v>1.1308281825797513</v>
      </c>
      <c r="K136">
        <f t="shared" si="29"/>
        <v>0.65781642034083421</v>
      </c>
      <c r="L136">
        <f t="shared" si="30"/>
        <v>0.34218357965916596</v>
      </c>
      <c r="M136">
        <f t="shared" si="31"/>
        <v>1.5201809639866855</v>
      </c>
      <c r="N136">
        <f t="shared" si="32"/>
        <v>2.9224079103855773</v>
      </c>
    </row>
    <row r="137" spans="1:14" x14ac:dyDescent="0.25">
      <c r="A137" s="4">
        <f>IF('True_Odds_Calculator_2-way'!A138="","",'True_Odds_Calculator_2-way'!A138)</f>
        <v>1.62</v>
      </c>
      <c r="B137" s="4">
        <f>IF('True_Odds_Calculator_2-way'!B138="","",'True_Odds_Calculator_2-way'!B138)</f>
        <v>2.33</v>
      </c>
      <c r="C137" s="4">
        <f t="shared" si="22"/>
        <v>0.61728395061728392</v>
      </c>
      <c r="D137">
        <f t="shared" si="23"/>
        <v>0.42918454935622319</v>
      </c>
      <c r="E137">
        <f t="shared" si="24"/>
        <v>4.6468499973506994E-2</v>
      </c>
      <c r="F137">
        <f t="shared" si="25"/>
        <v>-0.21846023419700111</v>
      </c>
      <c r="G137">
        <v>0</v>
      </c>
      <c r="H137">
        <f t="shared" si="26"/>
        <v>0.26492873417050811</v>
      </c>
      <c r="I137">
        <f t="shared" si="27"/>
        <v>-1.1012307625269453</v>
      </c>
      <c r="J137">
        <f t="shared" si="28"/>
        <v>1.1012307625269453</v>
      </c>
      <c r="K137">
        <f t="shared" si="29"/>
        <v>0.59426072284546572</v>
      </c>
      <c r="L137">
        <f t="shared" si="30"/>
        <v>0.40573927715453428</v>
      </c>
      <c r="M137">
        <f t="shared" si="31"/>
        <v>1.6827630727667064</v>
      </c>
      <c r="N137">
        <f t="shared" si="32"/>
        <v>2.4646369141608373</v>
      </c>
    </row>
    <row r="138" spans="1:14" x14ac:dyDescent="0.25">
      <c r="A138" s="4">
        <f>IF('True_Odds_Calculator_2-way'!A139="","",'True_Odds_Calculator_2-way'!A139)</f>
        <v>1.58</v>
      </c>
      <c r="B138" s="4">
        <f>IF('True_Odds_Calculator_2-way'!B139="","",'True_Odds_Calculator_2-way'!B139)</f>
        <v>2.41</v>
      </c>
      <c r="C138" s="4">
        <f t="shared" si="22"/>
        <v>0.63291139240506322</v>
      </c>
      <c r="D138">
        <f t="shared" si="23"/>
        <v>0.41493775933609955</v>
      </c>
      <c r="E138">
        <f t="shared" si="24"/>
        <v>4.7849151741162776E-2</v>
      </c>
      <c r="F138">
        <f t="shared" si="25"/>
        <v>-0.214769683281685</v>
      </c>
      <c r="G138">
        <v>0</v>
      </c>
      <c r="H138">
        <f t="shared" si="26"/>
        <v>0.26261883502284777</v>
      </c>
      <c r="I138">
        <f t="shared" si="27"/>
        <v>-1.1057996468120721</v>
      </c>
      <c r="J138">
        <f t="shared" si="28"/>
        <v>1.1057996468120721</v>
      </c>
      <c r="K138">
        <f t="shared" si="29"/>
        <v>0.60924945643022566</v>
      </c>
      <c r="L138">
        <f t="shared" si="30"/>
        <v>0.39075054356977457</v>
      </c>
      <c r="M138">
        <f t="shared" si="31"/>
        <v>1.6413637951510016</v>
      </c>
      <c r="N138">
        <f t="shared" si="32"/>
        <v>2.5591775020050216</v>
      </c>
    </row>
    <row r="139" spans="1:14" x14ac:dyDescent="0.25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1.95</v>
      </c>
      <c r="C139" s="4">
        <f t="shared" si="22"/>
        <v>0.53191489361702127</v>
      </c>
      <c r="D139">
        <f t="shared" si="23"/>
        <v>0.51282051282051289</v>
      </c>
      <c r="E139">
        <f t="shared" si="24"/>
        <v>4.4735406437534042E-2</v>
      </c>
      <c r="F139">
        <f t="shared" si="25"/>
        <v>-0.22804146208401543</v>
      </c>
      <c r="G139">
        <v>0</v>
      </c>
      <c r="H139">
        <f t="shared" si="26"/>
        <v>0.27277686852154942</v>
      </c>
      <c r="I139">
        <f t="shared" si="27"/>
        <v>-1.0936965981495175</v>
      </c>
      <c r="J139">
        <f t="shared" si="28"/>
        <v>1.0936965981495175</v>
      </c>
      <c r="K139">
        <f t="shared" si="29"/>
        <v>0.50956634210004492</v>
      </c>
      <c r="L139">
        <f t="shared" si="30"/>
        <v>0.49043365789995519</v>
      </c>
      <c r="M139">
        <f t="shared" si="31"/>
        <v>1.9624530063715757</v>
      </c>
      <c r="N139">
        <f t="shared" si="32"/>
        <v>2.0390117682420414</v>
      </c>
    </row>
    <row r="140" spans="1:14" x14ac:dyDescent="0.25">
      <c r="A140" s="4">
        <f>IF('True_Odds_Calculator_2-way'!A141="","",'True_Odds_Calculator_2-way'!A141)</f>
        <v>1.46</v>
      </c>
      <c r="B140" s="4">
        <f>IF('True_Odds_Calculator_2-way'!B141="","",'True_Odds_Calculator_2-way'!B141)</f>
        <v>2.68</v>
      </c>
      <c r="C140" s="4">
        <f t="shared" si="22"/>
        <v>0.68493150684931503</v>
      </c>
      <c r="D140">
        <f t="shared" si="23"/>
        <v>0.37313432835820892</v>
      </c>
      <c r="E140">
        <f t="shared" si="24"/>
        <v>5.8065835207524064E-2</v>
      </c>
      <c r="F140">
        <f t="shared" si="25"/>
        <v>-0.19750562257207105</v>
      </c>
      <c r="G140">
        <v>0</v>
      </c>
      <c r="H140">
        <f t="shared" si="26"/>
        <v>0.25557145777959511</v>
      </c>
      <c r="I140">
        <f t="shared" si="27"/>
        <v>-1.1375393879832254</v>
      </c>
      <c r="J140">
        <f t="shared" si="28"/>
        <v>1.1375393879832254</v>
      </c>
      <c r="K140">
        <f t="shared" si="29"/>
        <v>0.65648324669390445</v>
      </c>
      <c r="L140">
        <f t="shared" si="30"/>
        <v>0.34351675330609538</v>
      </c>
      <c r="M140">
        <f t="shared" si="31"/>
        <v>1.5232681184722838</v>
      </c>
      <c r="N140">
        <f t="shared" si="32"/>
        <v>2.9110661718118189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2.33</v>
      </c>
      <c r="C141" s="4">
        <f t="shared" si="22"/>
        <v>0.5988023952095809</v>
      </c>
      <c r="D141">
        <f t="shared" si="23"/>
        <v>0.42918454935622319</v>
      </c>
      <c r="E141">
        <f t="shared" si="24"/>
        <v>2.7986944565804084E-2</v>
      </c>
      <c r="F141">
        <f t="shared" si="25"/>
        <v>-0.22900979157564694</v>
      </c>
      <c r="G141">
        <v>0</v>
      </c>
      <c r="H141">
        <f t="shared" si="26"/>
        <v>0.25699673614145102</v>
      </c>
      <c r="I141">
        <f t="shared" si="27"/>
        <v>-1.0593434317257451</v>
      </c>
      <c r="J141">
        <f t="shared" si="28"/>
        <v>1.0593434317257451</v>
      </c>
      <c r="K141">
        <f t="shared" si="29"/>
        <v>0.58487737574119503</v>
      </c>
      <c r="L141">
        <f t="shared" si="30"/>
        <v>0.41512262425880503</v>
      </c>
      <c r="M141">
        <f t="shared" si="31"/>
        <v>1.7097600992562489</v>
      </c>
      <c r="N141">
        <f t="shared" si="32"/>
        <v>2.408926764195241</v>
      </c>
    </row>
    <row r="142" spans="1:14" x14ac:dyDescent="0.25">
      <c r="A142" s="4">
        <f>IF('True_Odds_Calculator_2-way'!A143="","",'True_Odds_Calculator_2-way'!A143)</f>
        <v>1.86</v>
      </c>
      <c r="B142" s="4">
        <f>IF('True_Odds_Calculator_2-way'!B143="","",'True_Odds_Calculator_2-way'!B143)</f>
        <v>2.0499999999999998</v>
      </c>
      <c r="C142" s="4">
        <f t="shared" si="22"/>
        <v>0.5376344086021505</v>
      </c>
      <c r="D142">
        <f t="shared" si="23"/>
        <v>0.48780487804878053</v>
      </c>
      <c r="E142">
        <f t="shared" si="24"/>
        <v>2.5439286650930981E-2</v>
      </c>
      <c r="F142">
        <f t="shared" si="25"/>
        <v>-0.23682140047206923</v>
      </c>
      <c r="G142">
        <v>0</v>
      </c>
      <c r="H142">
        <f t="shared" si="26"/>
        <v>0.26226068712300027</v>
      </c>
      <c r="I142">
        <f t="shared" si="27"/>
        <v>-1.0523401123547818</v>
      </c>
      <c r="J142">
        <f t="shared" si="28"/>
        <v>1.0523401123547818</v>
      </c>
      <c r="K142">
        <f t="shared" si="29"/>
        <v>0.52493093970332627</v>
      </c>
      <c r="L142">
        <f t="shared" si="30"/>
        <v>0.47506906029667378</v>
      </c>
      <c r="M142">
        <f t="shared" si="31"/>
        <v>1.9050124966251125</v>
      </c>
      <c r="N142">
        <f t="shared" si="32"/>
        <v>2.1049571179725204</v>
      </c>
    </row>
    <row r="143" spans="1:14" x14ac:dyDescent="0.25">
      <c r="A143" s="4">
        <f>IF('True_Odds_Calculator_2-way'!A144="","",'True_Odds_Calculator_2-way'!A144)</f>
        <v>1.5</v>
      </c>
      <c r="B143" s="4">
        <f>IF('True_Odds_Calculator_2-way'!B144="","",'True_Odds_Calculator_2-way'!B144)</f>
        <v>2.74</v>
      </c>
      <c r="C143" s="4">
        <f t="shared" si="22"/>
        <v>0.66666666666666663</v>
      </c>
      <c r="D143">
        <f t="shared" si="23"/>
        <v>0.36496350364963503</v>
      </c>
      <c r="E143">
        <f t="shared" si="24"/>
        <v>3.1630170316301776E-2</v>
      </c>
      <c r="F143">
        <f t="shared" si="25"/>
        <v>-0.21167883211678817</v>
      </c>
      <c r="G143">
        <v>0</v>
      </c>
      <c r="H143">
        <f t="shared" si="26"/>
        <v>0.24330900243309</v>
      </c>
      <c r="I143">
        <f t="shared" si="27"/>
        <v>-1.0721125348377951</v>
      </c>
      <c r="J143">
        <f t="shared" si="28"/>
        <v>1.0721125348377951</v>
      </c>
      <c r="K143">
        <f t="shared" si="29"/>
        <v>0.65101781829928906</v>
      </c>
      <c r="L143">
        <f t="shared" si="30"/>
        <v>0.34898218170071083</v>
      </c>
      <c r="M143">
        <f t="shared" si="31"/>
        <v>1.5360562674188976</v>
      </c>
      <c r="N143">
        <f t="shared" si="32"/>
        <v>2.8654758106177636</v>
      </c>
    </row>
    <row r="144" spans="1:14" x14ac:dyDescent="0.25">
      <c r="A144" s="4">
        <f>IF('True_Odds_Calculator_2-way'!A145="","",'True_Odds_Calculator_2-way'!A145)</f>
        <v>1.58</v>
      </c>
      <c r="B144" s="4">
        <f>IF('True_Odds_Calculator_2-way'!B145="","",'True_Odds_Calculator_2-way'!B145)</f>
        <v>2.48</v>
      </c>
      <c r="C144" s="4">
        <f t="shared" si="22"/>
        <v>0.63291139240506322</v>
      </c>
      <c r="D144">
        <f t="shared" si="23"/>
        <v>0.40322580645161293</v>
      </c>
      <c r="E144">
        <f t="shared" si="24"/>
        <v>3.61371988566761E-2</v>
      </c>
      <c r="F144">
        <f t="shared" si="25"/>
        <v>-0.21906900775826876</v>
      </c>
      <c r="G144">
        <v>0</v>
      </c>
      <c r="H144">
        <f t="shared" si="26"/>
        <v>0.25520620661494486</v>
      </c>
      <c r="I144">
        <f t="shared" si="27"/>
        <v>-1.0793322294408636</v>
      </c>
      <c r="J144">
        <f t="shared" si="28"/>
        <v>1.0793322294408636</v>
      </c>
      <c r="K144">
        <f t="shared" si="29"/>
        <v>0.61500134916440274</v>
      </c>
      <c r="L144">
        <f t="shared" si="30"/>
        <v>0.38499865083559737</v>
      </c>
      <c r="M144">
        <f t="shared" si="31"/>
        <v>1.6260126930757011</v>
      </c>
      <c r="N144">
        <f t="shared" si="32"/>
        <v>2.5974116995724779</v>
      </c>
    </row>
    <row r="145" spans="1:14" x14ac:dyDescent="0.25">
      <c r="A145" s="4">
        <f>IF('True_Odds_Calculator_2-way'!A146="","",'True_Odds_Calculator_2-way'!A146)</f>
        <v>1.67</v>
      </c>
      <c r="B145" s="4">
        <f>IF('True_Odds_Calculator_2-way'!B146="","",'True_Odds_Calculator_2-way'!B146)</f>
        <v>2.2999999999999998</v>
      </c>
      <c r="C145" s="4">
        <f t="shared" si="22"/>
        <v>0.5988023952095809</v>
      </c>
      <c r="D145">
        <f t="shared" si="23"/>
        <v>0.43478260869565222</v>
      </c>
      <c r="E145">
        <f t="shared" si="24"/>
        <v>3.3585003905233002E-2</v>
      </c>
      <c r="F145">
        <f t="shared" si="25"/>
        <v>-0.22676386357719358</v>
      </c>
      <c r="G145">
        <v>0</v>
      </c>
      <c r="H145">
        <f t="shared" si="26"/>
        <v>0.26034886748242653</v>
      </c>
      <c r="I145">
        <f t="shared" si="27"/>
        <v>-1.0714969088698136</v>
      </c>
      <c r="J145">
        <f t="shared" si="28"/>
        <v>1.0714969088698136</v>
      </c>
      <c r="K145">
        <f t="shared" si="29"/>
        <v>0.58210506726094002</v>
      </c>
      <c r="L145">
        <f t="shared" si="30"/>
        <v>0.41789493273906014</v>
      </c>
      <c r="M145">
        <f t="shared" si="31"/>
        <v>1.7179029289427752</v>
      </c>
      <c r="N145">
        <f t="shared" si="32"/>
        <v>2.3929459815307572</v>
      </c>
    </row>
    <row r="146" spans="1:14" x14ac:dyDescent="0.25">
      <c r="A146" s="4">
        <f>IF('True_Odds_Calculator_2-way'!A147="","",'True_Odds_Calculator_2-way'!A147)</f>
        <v>2.23</v>
      </c>
      <c r="B146" s="4">
        <f>IF('True_Odds_Calculator_2-way'!B147="","",'True_Odds_Calculator_2-way'!B147)</f>
        <v>1.71</v>
      </c>
      <c r="C146" s="4">
        <f t="shared" si="22"/>
        <v>0.44843049327354262</v>
      </c>
      <c r="D146">
        <f t="shared" si="23"/>
        <v>0.58479532163742687</v>
      </c>
      <c r="E146">
        <f t="shared" si="24"/>
        <v>3.3225814910969431E-2</v>
      </c>
      <c r="F146">
        <f t="shared" si="25"/>
        <v>-0.22901423963496192</v>
      </c>
      <c r="G146">
        <v>0</v>
      </c>
      <c r="H146">
        <f t="shared" si="26"/>
        <v>0.26224005454593136</v>
      </c>
      <c r="I146">
        <f t="shared" si="27"/>
        <v>-1.070084984173661</v>
      </c>
      <c r="J146">
        <f t="shared" si="28"/>
        <v>1.070084984173661</v>
      </c>
      <c r="K146">
        <f t="shared" si="29"/>
        <v>0.43174080130549697</v>
      </c>
      <c r="L146">
        <f t="shared" si="30"/>
        <v>0.56825919869450314</v>
      </c>
      <c r="M146">
        <f t="shared" si="31"/>
        <v>2.3162045305336028</v>
      </c>
      <c r="N146">
        <f t="shared" si="32"/>
        <v>1.7597603387632996</v>
      </c>
    </row>
    <row r="147" spans="1:14" x14ac:dyDescent="0.25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1.79</v>
      </c>
      <c r="C147" s="4">
        <f t="shared" si="22"/>
        <v>0.47169811320754712</v>
      </c>
      <c r="D147">
        <f t="shared" si="23"/>
        <v>0.55865921787709494</v>
      </c>
      <c r="E147">
        <f t="shared" si="24"/>
        <v>3.0357331084642114E-2</v>
      </c>
      <c r="F147">
        <f t="shared" si="25"/>
        <v>-0.23316116791398755</v>
      </c>
      <c r="G147">
        <v>0</v>
      </c>
      <c r="H147">
        <f t="shared" si="26"/>
        <v>0.26351849899862967</v>
      </c>
      <c r="I147">
        <f t="shared" si="27"/>
        <v>-1.0631081389064057</v>
      </c>
      <c r="J147">
        <f t="shared" si="28"/>
        <v>1.0631081389064057</v>
      </c>
      <c r="K147">
        <f t="shared" si="29"/>
        <v>0.4564790342557204</v>
      </c>
      <c r="L147">
        <f t="shared" si="30"/>
        <v>0.54352096574427933</v>
      </c>
      <c r="M147">
        <f t="shared" si="31"/>
        <v>2.1906811155751749</v>
      </c>
      <c r="N147">
        <f t="shared" si="32"/>
        <v>1.8398554297360612</v>
      </c>
    </row>
    <row r="148" spans="1:14" x14ac:dyDescent="0.25">
      <c r="A148" s="4">
        <f>IF('True_Odds_Calculator_2-way'!A149="","",'True_Odds_Calculator_2-way'!A149)</f>
        <v>1.99</v>
      </c>
      <c r="B148" s="4">
        <f>IF('True_Odds_Calculator_2-way'!B149="","",'True_Odds_Calculator_2-way'!B149)</f>
        <v>1.92</v>
      </c>
      <c r="C148" s="4">
        <f t="shared" si="22"/>
        <v>0.50251256281407031</v>
      </c>
      <c r="D148">
        <f t="shared" si="23"/>
        <v>0.52083333333333337</v>
      </c>
      <c r="E148">
        <f t="shared" si="24"/>
        <v>2.3345896147403788E-2</v>
      </c>
      <c r="F148">
        <f t="shared" si="25"/>
        <v>-0.2383793969849245</v>
      </c>
      <c r="G148">
        <v>0</v>
      </c>
      <c r="H148">
        <f t="shared" si="26"/>
        <v>0.26172529313232828</v>
      </c>
      <c r="I148">
        <f t="shared" si="27"/>
        <v>-1.0478243557698861</v>
      </c>
      <c r="J148">
        <f t="shared" si="28"/>
        <v>1.0478243557698861</v>
      </c>
      <c r="K148">
        <f t="shared" si="29"/>
        <v>0.49083461764588526</v>
      </c>
      <c r="L148">
        <f t="shared" si="30"/>
        <v>0.50916538235411457</v>
      </c>
      <c r="M148">
        <f t="shared" si="31"/>
        <v>2.0373461122121879</v>
      </c>
      <c r="N148">
        <f t="shared" si="32"/>
        <v>1.9639984073082948</v>
      </c>
    </row>
    <row r="149" spans="1:14" x14ac:dyDescent="0.25">
      <c r="A149" s="4">
        <f>IF('True_Odds_Calculator_2-way'!A150="","",'True_Odds_Calculator_2-way'!A150)</f>
        <v>2.39</v>
      </c>
      <c r="B149" s="4">
        <f>IF('True_Odds_Calculator_2-way'!B150="","",'True_Odds_Calculator_2-way'!B150)</f>
        <v>1.64</v>
      </c>
      <c r="C149" s="4">
        <f t="shared" si="22"/>
        <v>0.41841004184100417</v>
      </c>
      <c r="D149">
        <f t="shared" si="23"/>
        <v>0.6097560975609756</v>
      </c>
      <c r="E149">
        <f t="shared" si="24"/>
        <v>2.8166139401979873E-2</v>
      </c>
      <c r="F149">
        <f t="shared" si="25"/>
        <v>-0.22696193489131533</v>
      </c>
      <c r="G149">
        <v>0</v>
      </c>
      <c r="H149">
        <f t="shared" si="26"/>
        <v>0.2551280742932952</v>
      </c>
      <c r="I149">
        <f t="shared" si="27"/>
        <v>-1.0602361620999639</v>
      </c>
      <c r="J149">
        <f t="shared" si="28"/>
        <v>1.0602361620999639</v>
      </c>
      <c r="K149">
        <f t="shared" si="29"/>
        <v>0.4042481197388369</v>
      </c>
      <c r="L149">
        <f t="shared" si="30"/>
        <v>0.59575188026116299</v>
      </c>
      <c r="M149">
        <f t="shared" si="31"/>
        <v>2.4737282653189494</v>
      </c>
      <c r="N149">
        <f t="shared" si="32"/>
        <v>1.6785511437439771</v>
      </c>
    </row>
    <row r="150" spans="1:14" x14ac:dyDescent="0.25">
      <c r="A150" s="4">
        <f>IF('True_Odds_Calculator_2-way'!A151="","",'True_Odds_Calculator_2-way'!A151)</f>
        <v>1.74</v>
      </c>
      <c r="B150" s="4">
        <f>IF('True_Odds_Calculator_2-way'!B151="","",'True_Odds_Calculator_2-way'!B151)</f>
        <v>2.2000000000000002</v>
      </c>
      <c r="C150" s="4">
        <f t="shared" si="22"/>
        <v>0.57471264367816088</v>
      </c>
      <c r="D150">
        <f t="shared" si="23"/>
        <v>0.45454545454545453</v>
      </c>
      <c r="E150">
        <f t="shared" si="24"/>
        <v>2.925809822361547E-2</v>
      </c>
      <c r="F150">
        <f t="shared" si="25"/>
        <v>-0.23197492163009403</v>
      </c>
      <c r="G150">
        <v>0</v>
      </c>
      <c r="H150">
        <f t="shared" si="26"/>
        <v>0.2612330198537095</v>
      </c>
      <c r="I150">
        <f t="shared" si="27"/>
        <v>-1.0611908999450221</v>
      </c>
      <c r="J150">
        <f t="shared" si="28"/>
        <v>1.0611908999450221</v>
      </c>
      <c r="K150">
        <f t="shared" si="29"/>
        <v>0.56013582793221794</v>
      </c>
      <c r="L150">
        <f t="shared" si="30"/>
        <v>0.43986417206778194</v>
      </c>
      <c r="M150">
        <f t="shared" si="31"/>
        <v>1.7852812659593167</v>
      </c>
      <c r="N150">
        <f t="shared" si="32"/>
        <v>2.2734290799340271</v>
      </c>
    </row>
    <row r="151" spans="1:14" x14ac:dyDescent="0.25">
      <c r="A151" s="4">
        <f>IF('True_Odds_Calculator_2-way'!A152="","",'True_Odds_Calculator_2-way'!A152)</f>
        <v>1.72</v>
      </c>
      <c r="B151" s="4">
        <f>IF('True_Odds_Calculator_2-way'!B152="","",'True_Odds_Calculator_2-way'!B152)</f>
        <v>2.21</v>
      </c>
      <c r="C151" s="4">
        <f t="shared" si="22"/>
        <v>0.58139534883720934</v>
      </c>
      <c r="D151">
        <f t="shared" si="23"/>
        <v>0.45248868778280543</v>
      </c>
      <c r="E151">
        <f t="shared" si="24"/>
        <v>3.3884036620014824E-2</v>
      </c>
      <c r="F151">
        <f t="shared" si="25"/>
        <v>-0.2291907818583605</v>
      </c>
      <c r="G151">
        <v>0</v>
      </c>
      <c r="H151">
        <f t="shared" si="26"/>
        <v>0.26307481847837527</v>
      </c>
      <c r="I151">
        <f t="shared" si="27"/>
        <v>-1.0713739108887084</v>
      </c>
      <c r="J151">
        <f t="shared" si="28"/>
        <v>1.0713739108887084</v>
      </c>
      <c r="K151">
        <f t="shared" si="29"/>
        <v>0.56452867108930049</v>
      </c>
      <c r="L151">
        <f t="shared" si="30"/>
        <v>0.43547132891069945</v>
      </c>
      <c r="M151">
        <f t="shared" si="31"/>
        <v>1.7713892158398703</v>
      </c>
      <c r="N151">
        <f t="shared" si="32"/>
        <v>2.2963624321753371</v>
      </c>
    </row>
    <row r="152" spans="1:14" x14ac:dyDescent="0.25">
      <c r="A152" s="4">
        <f>IF('True_Odds_Calculator_2-way'!A153="","",'True_Odds_Calculator_2-way'!A153)</f>
        <v>2.21</v>
      </c>
      <c r="B152" s="4">
        <f>IF('True_Odds_Calculator_2-way'!B153="","",'True_Odds_Calculator_2-way'!B153)</f>
        <v>1.74</v>
      </c>
      <c r="C152" s="4">
        <f t="shared" si="22"/>
        <v>0.45248868778280543</v>
      </c>
      <c r="D152">
        <f t="shared" si="23"/>
        <v>0.57471264367816088</v>
      </c>
      <c r="E152">
        <f t="shared" si="24"/>
        <v>2.720133146096626E-2</v>
      </c>
      <c r="F152">
        <f t="shared" si="25"/>
        <v>-0.23284963852915186</v>
      </c>
      <c r="G152">
        <v>0</v>
      </c>
      <c r="H152">
        <f t="shared" si="26"/>
        <v>0.26005096999011806</v>
      </c>
      <c r="I152">
        <f t="shared" si="27"/>
        <v>-1.0567967158529021</v>
      </c>
      <c r="J152">
        <f t="shared" si="28"/>
        <v>1.0567967158529021</v>
      </c>
      <c r="K152">
        <f t="shared" si="29"/>
        <v>0.43884208377593403</v>
      </c>
      <c r="L152">
        <f t="shared" si="30"/>
        <v>0.56115791622406608</v>
      </c>
      <c r="M152">
        <f t="shared" si="31"/>
        <v>2.2787240261820116</v>
      </c>
      <c r="N152">
        <f t="shared" si="32"/>
        <v>1.7820295697311479</v>
      </c>
    </row>
    <row r="153" spans="1:14" x14ac:dyDescent="0.25">
      <c r="A153" s="4">
        <f>IF('True_Odds_Calculator_2-way'!A154="","",'True_Odds_Calculator_2-way'!A154)</f>
        <v>2.4500000000000002</v>
      </c>
      <c r="B153" s="4">
        <f>IF('True_Odds_Calculator_2-way'!B154="","",'True_Odds_Calculator_2-way'!B154)</f>
        <v>1.61</v>
      </c>
      <c r="C153" s="4">
        <f t="shared" si="22"/>
        <v>0.4081632653061224</v>
      </c>
      <c r="D153">
        <f t="shared" si="23"/>
        <v>0.6211180124223602</v>
      </c>
      <c r="E153">
        <f t="shared" si="24"/>
        <v>2.9281277728482547E-2</v>
      </c>
      <c r="F153">
        <f t="shared" si="25"/>
        <v>-0.22423627836227666</v>
      </c>
      <c r="G153">
        <v>0</v>
      </c>
      <c r="H153">
        <f t="shared" si="26"/>
        <v>0.25351755609075921</v>
      </c>
      <c r="I153">
        <f t="shared" si="27"/>
        <v>-1.0632884133003033</v>
      </c>
      <c r="J153">
        <f t="shared" si="28"/>
        <v>1.0632884133003033</v>
      </c>
      <c r="K153">
        <f t="shared" si="29"/>
        <v>0.39342690662395058</v>
      </c>
      <c r="L153">
        <f t="shared" si="30"/>
        <v>0.60657309337604948</v>
      </c>
      <c r="M153">
        <f t="shared" si="31"/>
        <v>2.5417681992854404</v>
      </c>
      <c r="N153">
        <f t="shared" si="32"/>
        <v>1.648605932113185</v>
      </c>
    </row>
    <row r="154" spans="1:14" x14ac:dyDescent="0.25">
      <c r="A154" s="4">
        <f>IF('True_Odds_Calculator_2-way'!A155="","",'True_Odds_Calculator_2-way'!A155)</f>
        <v>2.21</v>
      </c>
      <c r="B154" s="4">
        <f>IF('True_Odds_Calculator_2-way'!B155="","",'True_Odds_Calculator_2-way'!B155)</f>
        <v>1.73</v>
      </c>
      <c r="C154" s="4">
        <f t="shared" si="22"/>
        <v>0.45248868778280543</v>
      </c>
      <c r="D154">
        <f t="shared" si="23"/>
        <v>0.5780346820809249</v>
      </c>
      <c r="E154">
        <f t="shared" si="24"/>
        <v>3.0523369863730387E-2</v>
      </c>
      <c r="F154">
        <f t="shared" si="25"/>
        <v>-0.23103078492401852</v>
      </c>
      <c r="G154">
        <v>0</v>
      </c>
      <c r="H154">
        <f t="shared" si="26"/>
        <v>0.26155415478774885</v>
      </c>
      <c r="I154">
        <f t="shared" si="27"/>
        <v>-1.0640104290557326</v>
      </c>
      <c r="J154">
        <f t="shared" si="28"/>
        <v>1.0640104290557326</v>
      </c>
      <c r="K154">
        <f t="shared" si="29"/>
        <v>0.43716752496860084</v>
      </c>
      <c r="L154">
        <f t="shared" si="30"/>
        <v>0.56283247503139899</v>
      </c>
      <c r="M154">
        <f t="shared" si="31"/>
        <v>2.2874526191574365</v>
      </c>
      <c r="N154">
        <f t="shared" si="32"/>
        <v>1.7767276132106851</v>
      </c>
    </row>
    <row r="155" spans="1:14" x14ac:dyDescent="0.25">
      <c r="A155" s="4">
        <f>IF('True_Odds_Calculator_2-way'!A156="","",'True_Odds_Calculator_2-way'!A156)</f>
        <v>1.81</v>
      </c>
      <c r="B155" s="4">
        <f>IF('True_Odds_Calculator_2-way'!B156="","",'True_Odds_Calculator_2-way'!B156)</f>
        <v>2.1</v>
      </c>
      <c r="C155" s="4">
        <f t="shared" si="22"/>
        <v>0.5524861878453039</v>
      </c>
      <c r="D155">
        <f t="shared" si="23"/>
        <v>0.47619047619047616</v>
      </c>
      <c r="E155">
        <f t="shared" si="24"/>
        <v>2.8676664035780064E-2</v>
      </c>
      <c r="F155">
        <f t="shared" si="25"/>
        <v>-0.23441199684293612</v>
      </c>
      <c r="G155">
        <v>0</v>
      </c>
      <c r="H155">
        <f t="shared" si="26"/>
        <v>0.26308866087871613</v>
      </c>
      <c r="I155">
        <f t="shared" si="27"/>
        <v>-1.0594028769395469</v>
      </c>
      <c r="J155">
        <f t="shared" si="28"/>
        <v>1.0594028769395469</v>
      </c>
      <c r="K155">
        <f t="shared" si="29"/>
        <v>0.5381794367133228</v>
      </c>
      <c r="L155">
        <f t="shared" si="30"/>
        <v>0.46182056328667725</v>
      </c>
      <c r="M155">
        <f t="shared" si="31"/>
        <v>1.8581163303210331</v>
      </c>
      <c r="N155">
        <f t="shared" si="32"/>
        <v>2.1653431646335015</v>
      </c>
    </row>
    <row r="156" spans="1:14" x14ac:dyDescent="0.25">
      <c r="A156" s="4">
        <f>IF('True_Odds_Calculator_2-way'!A157="","",'True_Odds_Calculator_2-way'!A157)</f>
        <v>2.06</v>
      </c>
      <c r="B156" s="4">
        <f>IF('True_Odds_Calculator_2-way'!B157="","",'True_Odds_Calculator_2-way'!B157)</f>
        <v>1.85</v>
      </c>
      <c r="C156" s="4">
        <f t="shared" si="22"/>
        <v>0.4854368932038835</v>
      </c>
      <c r="D156">
        <f t="shared" si="23"/>
        <v>0.54054054054054046</v>
      </c>
      <c r="E156">
        <f t="shared" si="24"/>
        <v>2.5977433744424072E-2</v>
      </c>
      <c r="F156">
        <f t="shared" si="25"/>
        <v>-0.23642088690632379</v>
      </c>
      <c r="G156">
        <v>0</v>
      </c>
      <c r="H156">
        <f t="shared" si="26"/>
        <v>0.26239832065074781</v>
      </c>
      <c r="I156">
        <f t="shared" si="27"/>
        <v>-1.0535074339697479</v>
      </c>
      <c r="J156">
        <f t="shared" si="28"/>
        <v>1.0535074339697479</v>
      </c>
      <c r="K156">
        <f t="shared" si="29"/>
        <v>0.47242951431782315</v>
      </c>
      <c r="L156">
        <f t="shared" si="30"/>
        <v>0.52757048568217679</v>
      </c>
      <c r="M156">
        <f t="shared" si="31"/>
        <v>2.1167178800079327</v>
      </c>
      <c r="N156">
        <f t="shared" si="32"/>
        <v>1.8954813188742858</v>
      </c>
    </row>
    <row r="157" spans="1:14" x14ac:dyDescent="0.25">
      <c r="A157" s="4">
        <f>IF('True_Odds_Calculator_2-way'!A158="","",'True_Odds_Calculator_2-way'!A158)</f>
        <v>1.92</v>
      </c>
      <c r="B157" s="4">
        <f>IF('True_Odds_Calculator_2-way'!B158="","",'True_Odds_Calculator_2-way'!B158)</f>
        <v>1.99</v>
      </c>
      <c r="C157" s="4">
        <f t="shared" si="22"/>
        <v>0.52083333333333337</v>
      </c>
      <c r="D157">
        <f t="shared" si="23"/>
        <v>0.50251256281407031</v>
      </c>
      <c r="E157">
        <f t="shared" si="24"/>
        <v>2.3345896147403788E-2</v>
      </c>
      <c r="F157">
        <f t="shared" si="25"/>
        <v>-0.2383793969849245</v>
      </c>
      <c r="G157">
        <v>0</v>
      </c>
      <c r="H157">
        <f t="shared" si="26"/>
        <v>0.26172529313232828</v>
      </c>
      <c r="I157">
        <f t="shared" si="27"/>
        <v>-1.0478243557698861</v>
      </c>
      <c r="J157">
        <f t="shared" si="28"/>
        <v>1.0478243557698861</v>
      </c>
      <c r="K157">
        <f t="shared" si="29"/>
        <v>0.50916538235411457</v>
      </c>
      <c r="L157">
        <f t="shared" si="30"/>
        <v>0.49083461764588526</v>
      </c>
      <c r="M157">
        <f t="shared" si="31"/>
        <v>1.9639984073082948</v>
      </c>
      <c r="N157">
        <f t="shared" si="32"/>
        <v>2.0373461122121879</v>
      </c>
    </row>
    <row r="158" spans="1:14" x14ac:dyDescent="0.25">
      <c r="A158" s="4">
        <f>IF('True_Odds_Calculator_2-way'!A159="","",'True_Odds_Calculator_2-way'!A159)</f>
        <v>1.79</v>
      </c>
      <c r="B158" s="4">
        <f>IF('True_Odds_Calculator_2-way'!B159="","",'True_Odds_Calculator_2-way'!B159)</f>
        <v>2.12</v>
      </c>
      <c r="C158" s="4">
        <f t="shared" si="22"/>
        <v>0.55865921787709494</v>
      </c>
      <c r="D158">
        <f t="shared" si="23"/>
        <v>0.47169811320754712</v>
      </c>
      <c r="E158">
        <f t="shared" si="24"/>
        <v>3.0357331084642114E-2</v>
      </c>
      <c r="F158">
        <f t="shared" si="25"/>
        <v>-0.23316116791398755</v>
      </c>
      <c r="G158">
        <v>0</v>
      </c>
      <c r="H158">
        <f t="shared" si="26"/>
        <v>0.26351849899862967</v>
      </c>
      <c r="I158">
        <f t="shared" si="27"/>
        <v>-1.0631081389064057</v>
      </c>
      <c r="J158">
        <f t="shared" si="28"/>
        <v>1.0631081389064057</v>
      </c>
      <c r="K158">
        <f t="shared" si="29"/>
        <v>0.54352096574427933</v>
      </c>
      <c r="L158">
        <f t="shared" si="30"/>
        <v>0.4564790342557204</v>
      </c>
      <c r="M158">
        <f t="shared" si="31"/>
        <v>1.8398554297360612</v>
      </c>
      <c r="N158">
        <f t="shared" si="32"/>
        <v>2.1906811155751749</v>
      </c>
    </row>
    <row r="159" spans="1:14" x14ac:dyDescent="0.25">
      <c r="A159" s="4">
        <f>IF('True_Odds_Calculator_2-way'!A160="","",'True_Odds_Calculator_2-way'!A160)</f>
        <v>2.48</v>
      </c>
      <c r="B159" s="4">
        <f>IF('True_Odds_Calculator_2-way'!B160="","",'True_Odds_Calculator_2-way'!B160)</f>
        <v>1.53</v>
      </c>
      <c r="C159" s="4">
        <f t="shared" si="22"/>
        <v>0.40322580645161293</v>
      </c>
      <c r="D159">
        <f t="shared" si="23"/>
        <v>0.65359477124183007</v>
      </c>
      <c r="E159">
        <f t="shared" si="24"/>
        <v>5.6820577693442953E-2</v>
      </c>
      <c r="F159">
        <f t="shared" si="25"/>
        <v>-0.20672570103310139</v>
      </c>
      <c r="G159">
        <v>0</v>
      </c>
      <c r="H159">
        <f t="shared" si="26"/>
        <v>0.2635462787265444</v>
      </c>
      <c r="I159">
        <f t="shared" si="27"/>
        <v>-1.1290968804428625</v>
      </c>
      <c r="J159">
        <f t="shared" si="28"/>
        <v>1.1290968804428625</v>
      </c>
      <c r="K159">
        <f t="shared" si="29"/>
        <v>0.37438272949408541</v>
      </c>
      <c r="L159">
        <f t="shared" si="30"/>
        <v>0.62561727050591454</v>
      </c>
      <c r="M159">
        <f t="shared" si="31"/>
        <v>2.671063383055436</v>
      </c>
      <c r="N159">
        <f t="shared" si="32"/>
        <v>1.598421346634717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1.51</v>
      </c>
      <c r="C160" s="4">
        <f t="shared" si="22"/>
        <v>0.39525691699604748</v>
      </c>
      <c r="D160">
        <f t="shared" si="23"/>
        <v>0.66225165562913912</v>
      </c>
      <c r="E160">
        <f t="shared" si="24"/>
        <v>5.7508572625186716E-2</v>
      </c>
      <c r="F160">
        <f t="shared" si="25"/>
        <v>-0.20425097505431489</v>
      </c>
      <c r="G160">
        <v>0</v>
      </c>
      <c r="H160">
        <f t="shared" si="26"/>
        <v>0.26175954767950166</v>
      </c>
      <c r="I160">
        <f t="shared" si="27"/>
        <v>-1.1320593513522081</v>
      </c>
      <c r="J160">
        <f t="shared" si="28"/>
        <v>1.1320593513522081</v>
      </c>
      <c r="K160">
        <f t="shared" si="29"/>
        <v>0.36602540378443854</v>
      </c>
      <c r="L160">
        <f t="shared" si="30"/>
        <v>0.63397459621556129</v>
      </c>
      <c r="M160">
        <f t="shared" si="31"/>
        <v>2.7320508075688781</v>
      </c>
      <c r="N160">
        <f t="shared" si="32"/>
        <v>1.577350269189626</v>
      </c>
    </row>
    <row r="161" spans="1:14" x14ac:dyDescent="0.25">
      <c r="A161" s="4">
        <f>IF('True_Odds_Calculator_2-way'!A162="","",'True_Odds_Calculator_2-way'!A162)</f>
        <v>2.0699999999999998</v>
      </c>
      <c r="B161" s="4">
        <f>IF('True_Odds_Calculator_2-way'!B162="","",'True_Odds_Calculator_2-way'!B162)</f>
        <v>1.85</v>
      </c>
      <c r="C161" s="4">
        <f t="shared" si="22"/>
        <v>0.48309178743961356</v>
      </c>
      <c r="D161">
        <f t="shared" si="23"/>
        <v>0.54054054054054046</v>
      </c>
      <c r="E161">
        <f t="shared" si="24"/>
        <v>2.3632327980154022E-2</v>
      </c>
      <c r="F161">
        <f t="shared" si="25"/>
        <v>-0.2374983679331506</v>
      </c>
      <c r="G161">
        <v>0</v>
      </c>
      <c r="H161">
        <f t="shared" si="26"/>
        <v>0.26113069591330457</v>
      </c>
      <c r="I161">
        <f t="shared" si="27"/>
        <v>-1.0485729457933801</v>
      </c>
      <c r="J161">
        <f t="shared" si="28"/>
        <v>1.0485729457933801</v>
      </c>
      <c r="K161">
        <f t="shared" si="29"/>
        <v>0.47125951908672531</v>
      </c>
      <c r="L161">
        <f t="shared" si="30"/>
        <v>0.52874048091327497</v>
      </c>
      <c r="M161">
        <f t="shared" si="31"/>
        <v>2.1219730519989164</v>
      </c>
      <c r="N161">
        <f t="shared" si="32"/>
        <v>1.8912870039243732</v>
      </c>
    </row>
    <row r="162" spans="1:14" x14ac:dyDescent="0.25">
      <c r="A162" s="4">
        <f>IF('True_Odds_Calculator_2-way'!A163="","",'True_Odds_Calculator_2-way'!A163)</f>
        <v>1.86</v>
      </c>
      <c r="B162" s="4">
        <f>IF('True_Odds_Calculator_2-way'!B163="","",'True_Odds_Calculator_2-way'!B163)</f>
        <v>2.0499999999999998</v>
      </c>
      <c r="C162" s="4">
        <f t="shared" si="22"/>
        <v>0.5376344086021505</v>
      </c>
      <c r="D162">
        <f t="shared" si="23"/>
        <v>0.48780487804878053</v>
      </c>
      <c r="E162">
        <f t="shared" si="24"/>
        <v>2.5439286650930981E-2</v>
      </c>
      <c r="F162">
        <f t="shared" si="25"/>
        <v>-0.23682140047206923</v>
      </c>
      <c r="G162">
        <v>0</v>
      </c>
      <c r="H162">
        <f t="shared" si="26"/>
        <v>0.26226068712300027</v>
      </c>
      <c r="I162">
        <f t="shared" si="27"/>
        <v>-1.0523401123547818</v>
      </c>
      <c r="J162">
        <f t="shared" si="28"/>
        <v>1.0523401123547818</v>
      </c>
      <c r="K162">
        <f t="shared" si="29"/>
        <v>0.52493093970332627</v>
      </c>
      <c r="L162">
        <f t="shared" si="30"/>
        <v>0.47506906029667378</v>
      </c>
      <c r="M162">
        <f t="shared" si="31"/>
        <v>1.9050124966251125</v>
      </c>
      <c r="N162">
        <f t="shared" si="32"/>
        <v>2.1049571179725204</v>
      </c>
    </row>
    <row r="163" spans="1:14" x14ac:dyDescent="0.25">
      <c r="A163" s="4">
        <f>IF('True_Odds_Calculator_2-way'!A164="","",'True_Odds_Calculator_2-way'!A164)</f>
        <v>1.56</v>
      </c>
      <c r="B163" s="4">
        <f>IF('True_Odds_Calculator_2-way'!B164="","",'True_Odds_Calculator_2-way'!B164)</f>
        <v>2.57</v>
      </c>
      <c r="C163" s="4">
        <f t="shared" si="22"/>
        <v>0.64102564102564097</v>
      </c>
      <c r="D163">
        <f t="shared" si="23"/>
        <v>0.38910505836575876</v>
      </c>
      <c r="E163">
        <f t="shared" si="24"/>
        <v>3.0130699391399673E-2</v>
      </c>
      <c r="F163">
        <f t="shared" si="25"/>
        <v>-0.2192956200738303</v>
      </c>
      <c r="G163">
        <v>0</v>
      </c>
      <c r="H163">
        <f t="shared" si="26"/>
        <v>0.24942631946522995</v>
      </c>
      <c r="I163">
        <f t="shared" si="27"/>
        <v>-1.066488459484171</v>
      </c>
      <c r="J163">
        <f t="shared" si="28"/>
        <v>1.066488459484171</v>
      </c>
      <c r="K163">
        <f t="shared" si="29"/>
        <v>0.62608252120942243</v>
      </c>
      <c r="L163">
        <f t="shared" si="30"/>
        <v>0.37391747879057763</v>
      </c>
      <c r="M163">
        <f t="shared" si="31"/>
        <v>1.5972335373111359</v>
      </c>
      <c r="N163">
        <f t="shared" si="32"/>
        <v>2.6743868813901486</v>
      </c>
    </row>
    <row r="164" spans="1:14" x14ac:dyDescent="0.25">
      <c r="A164" s="4">
        <f>IF('True_Odds_Calculator_2-way'!A165="","",'True_Odds_Calculator_2-way'!A165)</f>
        <v>2.12</v>
      </c>
      <c r="B164" s="4">
        <f>IF('True_Odds_Calculator_2-way'!B165="","",'True_Odds_Calculator_2-way'!B165)</f>
        <v>1.79</v>
      </c>
      <c r="C164" s="4">
        <f t="shared" si="22"/>
        <v>0.47169811320754712</v>
      </c>
      <c r="D164">
        <f t="shared" si="23"/>
        <v>0.55865921787709494</v>
      </c>
      <c r="E164">
        <f t="shared" si="24"/>
        <v>3.0357331084642114E-2</v>
      </c>
      <c r="F164">
        <f t="shared" si="25"/>
        <v>-0.23316116791398755</v>
      </c>
      <c r="G164">
        <v>0</v>
      </c>
      <c r="H164">
        <f t="shared" si="26"/>
        <v>0.26351849899862967</v>
      </c>
      <c r="I164">
        <f t="shared" si="27"/>
        <v>-1.0631081389064057</v>
      </c>
      <c r="J164">
        <f t="shared" si="28"/>
        <v>1.0631081389064057</v>
      </c>
      <c r="K164">
        <f t="shared" si="29"/>
        <v>0.4564790342557204</v>
      </c>
      <c r="L164">
        <f t="shared" si="30"/>
        <v>0.54352096574427933</v>
      </c>
      <c r="M164">
        <f t="shared" si="31"/>
        <v>2.1906811155751749</v>
      </c>
      <c r="N164">
        <f t="shared" si="32"/>
        <v>1.8398554297360612</v>
      </c>
    </row>
    <row r="165" spans="1:14" x14ac:dyDescent="0.25">
      <c r="A165" s="4">
        <f>IF('True_Odds_Calculator_2-way'!A166="","",'True_Odds_Calculator_2-way'!A166)</f>
        <v>1.64</v>
      </c>
      <c r="B165" s="4">
        <f>IF('True_Odds_Calculator_2-way'!B166="","",'True_Odds_Calculator_2-way'!B166)</f>
        <v>2.39</v>
      </c>
      <c r="C165" s="4">
        <f t="shared" si="22"/>
        <v>0.6097560975609756</v>
      </c>
      <c r="D165">
        <f t="shared" si="23"/>
        <v>0.41841004184100417</v>
      </c>
      <c r="E165">
        <f t="shared" si="24"/>
        <v>2.8166139401979873E-2</v>
      </c>
      <c r="F165">
        <f t="shared" si="25"/>
        <v>-0.22696193489131533</v>
      </c>
      <c r="G165">
        <v>0</v>
      </c>
      <c r="H165">
        <f t="shared" si="26"/>
        <v>0.2551280742932952</v>
      </c>
      <c r="I165">
        <f t="shared" si="27"/>
        <v>-1.0602361620999639</v>
      </c>
      <c r="J165">
        <f t="shared" si="28"/>
        <v>1.0602361620999639</v>
      </c>
      <c r="K165">
        <f t="shared" si="29"/>
        <v>0.59575188026116299</v>
      </c>
      <c r="L165">
        <f t="shared" si="30"/>
        <v>0.4042481197388369</v>
      </c>
      <c r="M165">
        <f t="shared" si="31"/>
        <v>1.6785511437439771</v>
      </c>
      <c r="N165">
        <f t="shared" si="32"/>
        <v>2.4737282653189494</v>
      </c>
    </row>
    <row r="166" spans="1:14" x14ac:dyDescent="0.25">
      <c r="A166" s="4">
        <f>IF('True_Odds_Calculator_2-way'!A167="","",'True_Odds_Calculator_2-way'!A167)</f>
        <v>2.1800000000000002</v>
      </c>
      <c r="B166" s="4">
        <f>IF('True_Odds_Calculator_2-way'!B167="","",'True_Odds_Calculator_2-way'!B167)</f>
        <v>1.75</v>
      </c>
      <c r="C166" s="4">
        <f t="shared" si="22"/>
        <v>0.4587155963302752</v>
      </c>
      <c r="D166">
        <f t="shared" si="23"/>
        <v>0.5714285714285714</v>
      </c>
      <c r="E166">
        <f t="shared" si="24"/>
        <v>3.0144167758846541E-2</v>
      </c>
      <c r="F166">
        <f t="shared" si="25"/>
        <v>-0.23197903014416776</v>
      </c>
      <c r="G166">
        <v>0</v>
      </c>
      <c r="H166">
        <f t="shared" si="26"/>
        <v>0.26212319790301436</v>
      </c>
      <c r="I166">
        <f t="shared" si="27"/>
        <v>-1.0629880069054676</v>
      </c>
      <c r="J166">
        <f t="shared" si="28"/>
        <v>1.0629880069054676</v>
      </c>
      <c r="K166">
        <f t="shared" si="29"/>
        <v>0.44359159560776512</v>
      </c>
      <c r="L166">
        <f t="shared" si="30"/>
        <v>0.55640840439223493</v>
      </c>
      <c r="M166">
        <f t="shared" si="31"/>
        <v>2.2543258481484516</v>
      </c>
      <c r="N166">
        <f t="shared" si="32"/>
        <v>1.797241005179101</v>
      </c>
    </row>
    <row r="167" spans="1:14" x14ac:dyDescent="0.25">
      <c r="A167" s="4">
        <f>IF('True_Odds_Calculator_2-way'!A168="","",'True_Odds_Calculator_2-way'!A168)</f>
        <v>1.93</v>
      </c>
      <c r="B167" s="4">
        <f>IF('True_Odds_Calculator_2-way'!B168="","",'True_Odds_Calculator_2-way'!B168)</f>
        <v>1.96</v>
      </c>
      <c r="C167" s="4">
        <f t="shared" si="22"/>
        <v>0.5181347150259068</v>
      </c>
      <c r="D167">
        <f t="shared" si="23"/>
        <v>0.51020408163265307</v>
      </c>
      <c r="E167">
        <f t="shared" si="24"/>
        <v>2.8338796658559762E-2</v>
      </c>
      <c r="F167">
        <f t="shared" si="25"/>
        <v>-0.23601564978322942</v>
      </c>
      <c r="G167">
        <v>0</v>
      </c>
      <c r="H167">
        <f t="shared" si="26"/>
        <v>0.26435444644178918</v>
      </c>
      <c r="I167">
        <f t="shared" si="27"/>
        <v>-1.0583343916682539</v>
      </c>
      <c r="J167">
        <f t="shared" si="28"/>
        <v>1.0583343916682539</v>
      </c>
      <c r="K167">
        <f t="shared" si="29"/>
        <v>0.50396850395275605</v>
      </c>
      <c r="L167">
        <f t="shared" si="30"/>
        <v>0.49603149604724417</v>
      </c>
      <c r="M167">
        <f t="shared" si="31"/>
        <v>1.9842509842514759</v>
      </c>
      <c r="N167">
        <f t="shared" si="32"/>
        <v>2.0160010160015238</v>
      </c>
    </row>
    <row r="168" spans="1:14" x14ac:dyDescent="0.25">
      <c r="A168" s="4">
        <f>IF('True_Odds_Calculator_2-way'!A169="","",'True_Odds_Calculator_2-way'!A169)</f>
        <v>2.44</v>
      </c>
      <c r="B168" s="4">
        <f>IF('True_Odds_Calculator_2-way'!B169="","",'True_Odds_Calculator_2-way'!B169)</f>
        <v>1.6</v>
      </c>
      <c r="C168" s="4">
        <f t="shared" si="22"/>
        <v>0.4098360655737705</v>
      </c>
      <c r="D168">
        <f t="shared" si="23"/>
        <v>0.625</v>
      </c>
      <c r="E168">
        <f t="shared" si="24"/>
        <v>3.4836065573770503E-2</v>
      </c>
      <c r="F168">
        <f t="shared" si="25"/>
        <v>-0.22131147540983609</v>
      </c>
      <c r="G168">
        <v>0</v>
      </c>
      <c r="H168">
        <f t="shared" si="26"/>
        <v>0.25614754098360659</v>
      </c>
      <c r="I168">
        <f t="shared" si="27"/>
        <v>-1.075828707279838</v>
      </c>
      <c r="J168">
        <f t="shared" si="28"/>
        <v>1.075828707279838</v>
      </c>
      <c r="K168">
        <f t="shared" si="29"/>
        <v>0.39228095605926194</v>
      </c>
      <c r="L168">
        <f t="shared" si="30"/>
        <v>0.60771904394073795</v>
      </c>
      <c r="M168">
        <f t="shared" si="31"/>
        <v>2.5491933384829668</v>
      </c>
      <c r="N168">
        <f t="shared" si="32"/>
        <v>1.6454972243679031</v>
      </c>
    </row>
    <row r="169" spans="1:14" x14ac:dyDescent="0.25">
      <c r="A169" s="4">
        <f>IF('True_Odds_Calculator_2-way'!A170="","",'True_Odds_Calculator_2-way'!A170)</f>
        <v>2.12</v>
      </c>
      <c r="B169" s="4">
        <f>IF('True_Odds_Calculator_2-way'!B170="","",'True_Odds_Calculator_2-way'!B170)</f>
        <v>1.78</v>
      </c>
      <c r="C169" s="4">
        <f t="shared" si="22"/>
        <v>0.47169811320754712</v>
      </c>
      <c r="D169">
        <f t="shared" si="23"/>
        <v>0.5617977528089888</v>
      </c>
      <c r="E169">
        <f t="shared" si="24"/>
        <v>3.3495866016535869E-2</v>
      </c>
      <c r="F169">
        <f t="shared" si="25"/>
        <v>-0.23150307398770409</v>
      </c>
      <c r="G169">
        <v>0</v>
      </c>
      <c r="H169">
        <f t="shared" si="26"/>
        <v>0.26499894000423996</v>
      </c>
      <c r="I169">
        <f t="shared" si="27"/>
        <v>-1.0699012312772822</v>
      </c>
      <c r="J169">
        <f t="shared" si="28"/>
        <v>1.0699012312772822</v>
      </c>
      <c r="K169">
        <f t="shared" si="29"/>
        <v>0.45489916365833472</v>
      </c>
      <c r="L169">
        <f t="shared" si="30"/>
        <v>0.54510083634166528</v>
      </c>
      <c r="M169">
        <f t="shared" si="31"/>
        <v>2.1982893790305562</v>
      </c>
      <c r="N169">
        <f t="shared" si="32"/>
        <v>1.83452296039628</v>
      </c>
    </row>
    <row r="170" spans="1:14" x14ac:dyDescent="0.25">
      <c r="A170" s="4">
        <f>IF('True_Odds_Calculator_2-way'!A171="","",'True_Odds_Calculator_2-way'!A171)</f>
        <v>2</v>
      </c>
      <c r="B170" s="4">
        <f>IF('True_Odds_Calculator_2-way'!B171="","",'True_Odds_Calculator_2-way'!B171)</f>
        <v>1.88</v>
      </c>
      <c r="C170" s="4">
        <f t="shared" si="22"/>
        <v>0.5</v>
      </c>
      <c r="D170">
        <f t="shared" si="23"/>
        <v>0.53191489361702127</v>
      </c>
      <c r="E170">
        <f t="shared" si="24"/>
        <v>3.1914893617021267E-2</v>
      </c>
      <c r="F170">
        <f t="shared" si="25"/>
        <v>-0.23404255319148937</v>
      </c>
      <c r="G170">
        <v>0</v>
      </c>
      <c r="H170">
        <f t="shared" si="26"/>
        <v>0.26595744680851063</v>
      </c>
      <c r="I170">
        <f t="shared" si="27"/>
        <v>-1.0660035817780522</v>
      </c>
      <c r="J170">
        <f t="shared" si="28"/>
        <v>1.0660035817780522</v>
      </c>
      <c r="K170">
        <f t="shared" si="29"/>
        <v>0.48402626637238261</v>
      </c>
      <c r="L170">
        <f t="shared" si="30"/>
        <v>0.51597373362761745</v>
      </c>
      <c r="M170">
        <f t="shared" si="31"/>
        <v>2.0660035817780522</v>
      </c>
      <c r="N170">
        <f t="shared" si="32"/>
        <v>1.9380831519646857</v>
      </c>
    </row>
    <row r="171" spans="1:14" x14ac:dyDescent="0.25">
      <c r="A171" s="4">
        <f>IF('True_Odds_Calculator_2-way'!A172="","",'True_Odds_Calculator_2-way'!A172)</f>
        <v>2.5</v>
      </c>
      <c r="B171" s="4">
        <f>IF('True_Odds_Calculator_2-way'!B172="","",'True_Odds_Calculator_2-way'!B172)</f>
        <v>1.58</v>
      </c>
      <c r="C171" s="4">
        <f t="shared" si="22"/>
        <v>0.4</v>
      </c>
      <c r="D171">
        <f t="shared" si="23"/>
        <v>0.63291139240506322</v>
      </c>
      <c r="E171">
        <f t="shared" si="24"/>
        <v>3.2911392405063244E-2</v>
      </c>
      <c r="F171">
        <f t="shared" si="25"/>
        <v>-0.22025316455696209</v>
      </c>
      <c r="G171">
        <v>0</v>
      </c>
      <c r="H171">
        <f t="shared" si="26"/>
        <v>0.25316455696202528</v>
      </c>
      <c r="I171">
        <f t="shared" si="27"/>
        <v>-1.0721125348377945</v>
      </c>
      <c r="J171">
        <f t="shared" si="28"/>
        <v>1.0721125348377945</v>
      </c>
      <c r="K171">
        <f t="shared" si="29"/>
        <v>0.38341076664008866</v>
      </c>
      <c r="L171">
        <f t="shared" si="30"/>
        <v>0.61658923335991145</v>
      </c>
      <c r="M171">
        <f t="shared" si="31"/>
        <v>2.6081688022566918</v>
      </c>
      <c r="N171">
        <f t="shared" si="32"/>
        <v>1.6218252702059208</v>
      </c>
    </row>
    <row r="172" spans="1:14" x14ac:dyDescent="0.25">
      <c r="A172" s="4">
        <f>IF('True_Odds_Calculator_2-way'!A173="","",'True_Odds_Calculator_2-way'!A173)</f>
        <v>2.23</v>
      </c>
      <c r="B172" s="4">
        <f>IF('True_Odds_Calculator_2-way'!B173="","",'True_Odds_Calculator_2-way'!B173)</f>
        <v>1.71</v>
      </c>
      <c r="C172" s="4">
        <f t="shared" si="22"/>
        <v>0.44843049327354262</v>
      </c>
      <c r="D172">
        <f t="shared" si="23"/>
        <v>0.58479532163742687</v>
      </c>
      <c r="E172">
        <f t="shared" si="24"/>
        <v>3.3225814910969431E-2</v>
      </c>
      <c r="F172">
        <f t="shared" si="25"/>
        <v>-0.22901423963496192</v>
      </c>
      <c r="G172">
        <v>0</v>
      </c>
      <c r="H172">
        <f t="shared" si="26"/>
        <v>0.26224005454593136</v>
      </c>
      <c r="I172">
        <f t="shared" si="27"/>
        <v>-1.070084984173661</v>
      </c>
      <c r="J172">
        <f t="shared" si="28"/>
        <v>1.070084984173661</v>
      </c>
      <c r="K172">
        <f t="shared" si="29"/>
        <v>0.43174080130549697</v>
      </c>
      <c r="L172">
        <f t="shared" si="30"/>
        <v>0.56825919869450314</v>
      </c>
      <c r="M172">
        <f t="shared" si="31"/>
        <v>2.3162045305336028</v>
      </c>
      <c r="N172">
        <f t="shared" si="32"/>
        <v>1.7597603387632996</v>
      </c>
    </row>
    <row r="173" spans="1:14" x14ac:dyDescent="0.25">
      <c r="A173" s="4">
        <f>IF('True_Odds_Calculator_2-way'!A174="","",'True_Odds_Calculator_2-way'!A174)</f>
        <v>1.32</v>
      </c>
      <c r="B173" s="4">
        <f>IF('True_Odds_Calculator_2-way'!B174="","",'True_Odds_Calculator_2-way'!B174)</f>
        <v>3.48</v>
      </c>
      <c r="C173" s="4">
        <f t="shared" si="22"/>
        <v>0.75757575757575757</v>
      </c>
      <c r="D173">
        <f t="shared" si="23"/>
        <v>0.28735632183908044</v>
      </c>
      <c r="E173">
        <f t="shared" si="24"/>
        <v>4.4932079414838011E-2</v>
      </c>
      <c r="F173">
        <f t="shared" si="25"/>
        <v>-0.17276210379658652</v>
      </c>
      <c r="G173">
        <v>0</v>
      </c>
      <c r="H173">
        <f t="shared" si="26"/>
        <v>0.21769418321142459</v>
      </c>
      <c r="I173">
        <f t="shared" si="27"/>
        <v>-1.1225331376673433</v>
      </c>
      <c r="J173">
        <f t="shared" si="28"/>
        <v>1.1225331376673433</v>
      </c>
      <c r="K173">
        <f t="shared" si="29"/>
        <v>0.73572115830888729</v>
      </c>
      <c r="L173">
        <f t="shared" si="30"/>
        <v>0.26427884169111271</v>
      </c>
      <c r="M173">
        <f t="shared" si="31"/>
        <v>1.3592106040535497</v>
      </c>
      <c r="N173">
        <f t="shared" si="32"/>
        <v>3.7838821814150112</v>
      </c>
    </row>
    <row r="174" spans="1:14" x14ac:dyDescent="0.25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2.46</v>
      </c>
      <c r="C174" s="4">
        <f t="shared" si="22"/>
        <v>0.625</v>
      </c>
      <c r="D174">
        <f t="shared" si="23"/>
        <v>0.4065040650406504</v>
      </c>
      <c r="E174">
        <f t="shared" si="24"/>
        <v>3.1504065040650397E-2</v>
      </c>
      <c r="F174">
        <f t="shared" si="25"/>
        <v>-0.22256097560975607</v>
      </c>
      <c r="G174">
        <v>0</v>
      </c>
      <c r="H174">
        <f t="shared" si="26"/>
        <v>0.25406504065040647</v>
      </c>
      <c r="I174">
        <f t="shared" si="27"/>
        <v>-1.0684346079267206</v>
      </c>
      <c r="J174">
        <f t="shared" si="28"/>
        <v>1.0684346079267206</v>
      </c>
      <c r="K174">
        <f t="shared" si="29"/>
        <v>0.60936195750720079</v>
      </c>
      <c r="L174">
        <f t="shared" si="30"/>
        <v>0.39063804249279904</v>
      </c>
      <c r="M174">
        <f t="shared" si="31"/>
        <v>1.6410607647560327</v>
      </c>
      <c r="N174">
        <f t="shared" si="32"/>
        <v>2.5599145275730124</v>
      </c>
    </row>
    <row r="175" spans="1:14" x14ac:dyDescent="0.25">
      <c r="A175" s="4">
        <f>IF('True_Odds_Calculator_2-way'!A176="","",'True_Odds_Calculator_2-way'!A176)</f>
        <v>1.67</v>
      </c>
      <c r="B175" s="4">
        <f>IF('True_Odds_Calculator_2-way'!B176="","",'True_Odds_Calculator_2-way'!B176)</f>
        <v>2.2999999999999998</v>
      </c>
      <c r="C175" s="4">
        <f t="shared" si="22"/>
        <v>0.5988023952095809</v>
      </c>
      <c r="D175">
        <f t="shared" si="23"/>
        <v>0.43478260869565222</v>
      </c>
      <c r="E175">
        <f t="shared" si="24"/>
        <v>3.3585003905233002E-2</v>
      </c>
      <c r="F175">
        <f t="shared" si="25"/>
        <v>-0.22676386357719358</v>
      </c>
      <c r="G175">
        <v>0</v>
      </c>
      <c r="H175">
        <f t="shared" si="26"/>
        <v>0.26034886748242653</v>
      </c>
      <c r="I175">
        <f t="shared" si="27"/>
        <v>-1.0714969088698136</v>
      </c>
      <c r="J175">
        <f t="shared" si="28"/>
        <v>1.0714969088698136</v>
      </c>
      <c r="K175">
        <f t="shared" si="29"/>
        <v>0.58210506726094002</v>
      </c>
      <c r="L175">
        <f t="shared" si="30"/>
        <v>0.41789493273906014</v>
      </c>
      <c r="M175">
        <f t="shared" si="31"/>
        <v>1.7179029289427752</v>
      </c>
      <c r="N175">
        <f t="shared" si="32"/>
        <v>2.3929459815307572</v>
      </c>
    </row>
    <row r="176" spans="1:14" x14ac:dyDescent="0.25">
      <c r="A176" s="4">
        <f>IF('True_Odds_Calculator_2-way'!A177="","",'True_Odds_Calculator_2-way'!A177)</f>
        <v>1.93</v>
      </c>
      <c r="B176" s="4">
        <f>IF('True_Odds_Calculator_2-way'!B177="","",'True_Odds_Calculator_2-way'!B177)</f>
        <v>1.96</v>
      </c>
      <c r="C176" s="4">
        <f t="shared" si="22"/>
        <v>0.5181347150259068</v>
      </c>
      <c r="D176">
        <f t="shared" si="23"/>
        <v>0.51020408163265307</v>
      </c>
      <c r="E176">
        <f t="shared" si="24"/>
        <v>2.8338796658559762E-2</v>
      </c>
      <c r="F176">
        <f t="shared" si="25"/>
        <v>-0.23601564978322942</v>
      </c>
      <c r="G176">
        <v>0</v>
      </c>
      <c r="H176">
        <f t="shared" si="26"/>
        <v>0.26435444644178918</v>
      </c>
      <c r="I176">
        <f t="shared" si="27"/>
        <v>-1.0583343916682539</v>
      </c>
      <c r="J176">
        <f t="shared" si="28"/>
        <v>1.0583343916682539</v>
      </c>
      <c r="K176">
        <f t="shared" si="29"/>
        <v>0.50396850395275605</v>
      </c>
      <c r="L176">
        <f t="shared" si="30"/>
        <v>0.49603149604724417</v>
      </c>
      <c r="M176">
        <f t="shared" si="31"/>
        <v>1.9842509842514759</v>
      </c>
      <c r="N176">
        <f t="shared" si="32"/>
        <v>2.0160010160015238</v>
      </c>
    </row>
    <row r="177" spans="1:14" x14ac:dyDescent="0.25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1.7</v>
      </c>
      <c r="C177" s="4">
        <f t="shared" si="22"/>
        <v>0.44444444444444442</v>
      </c>
      <c r="D177">
        <f t="shared" si="23"/>
        <v>0.58823529411764708</v>
      </c>
      <c r="E177">
        <f t="shared" si="24"/>
        <v>3.2679738562091387E-2</v>
      </c>
      <c r="F177">
        <f t="shared" si="25"/>
        <v>-0.2287581699346406</v>
      </c>
      <c r="G177">
        <v>0</v>
      </c>
      <c r="H177">
        <f t="shared" si="26"/>
        <v>0.26143790849673204</v>
      </c>
      <c r="I177">
        <f t="shared" si="27"/>
        <v>-1.0690449676496974</v>
      </c>
      <c r="J177">
        <f t="shared" si="28"/>
        <v>1.0690449676496974</v>
      </c>
      <c r="K177">
        <f t="shared" si="29"/>
        <v>0.42802608489724608</v>
      </c>
      <c r="L177">
        <f t="shared" si="30"/>
        <v>0.57197391510275408</v>
      </c>
      <c r="M177">
        <f t="shared" si="31"/>
        <v>2.3363062095621219</v>
      </c>
      <c r="N177">
        <f t="shared" si="32"/>
        <v>1.7483314773547878</v>
      </c>
    </row>
    <row r="178" spans="1:14" x14ac:dyDescent="0.25">
      <c r="A178" s="4">
        <f>IF('True_Odds_Calculator_2-way'!A179="","",'True_Odds_Calculator_2-way'!A179)</f>
        <v>2.36</v>
      </c>
      <c r="B178" s="4">
        <f>IF('True_Odds_Calculator_2-way'!B179="","",'True_Odds_Calculator_2-way'!B179)</f>
        <v>1.64</v>
      </c>
      <c r="C178" s="4">
        <f t="shared" si="22"/>
        <v>0.42372881355932207</v>
      </c>
      <c r="D178">
        <f t="shared" si="23"/>
        <v>0.6097560975609756</v>
      </c>
      <c r="E178">
        <f t="shared" si="24"/>
        <v>3.3484911120297722E-2</v>
      </c>
      <c r="F178">
        <f t="shared" si="25"/>
        <v>-0.22488631665977676</v>
      </c>
      <c r="G178">
        <v>0</v>
      </c>
      <c r="H178">
        <f t="shared" si="26"/>
        <v>0.25837122778007443</v>
      </c>
      <c r="I178">
        <f t="shared" si="27"/>
        <v>-1.0718661571406802</v>
      </c>
      <c r="J178">
        <f t="shared" si="28"/>
        <v>1.0718661571406802</v>
      </c>
      <c r="K178">
        <f t="shared" si="29"/>
        <v>0.40687819885451121</v>
      </c>
      <c r="L178">
        <f t="shared" si="30"/>
        <v>0.59312180114548885</v>
      </c>
      <c r="M178">
        <f t="shared" si="31"/>
        <v>2.4577379737113252</v>
      </c>
      <c r="N178">
        <f t="shared" si="32"/>
        <v>1.6859943405700353</v>
      </c>
    </row>
    <row r="179" spans="1:14" x14ac:dyDescent="0.25">
      <c r="A179" s="4">
        <f>IF('True_Odds_Calculator_2-way'!A180="","",'True_Odds_Calculator_2-way'!A180)</f>
        <v>1.71</v>
      </c>
      <c r="B179" s="4">
        <f>IF('True_Odds_Calculator_2-way'!B180="","",'True_Odds_Calculator_2-way'!B180)</f>
        <v>2.23</v>
      </c>
      <c r="C179" s="4">
        <f t="shared" si="22"/>
        <v>0.58479532163742687</v>
      </c>
      <c r="D179">
        <f t="shared" si="23"/>
        <v>0.44843049327354262</v>
      </c>
      <c r="E179">
        <f t="shared" si="24"/>
        <v>3.3225814910969431E-2</v>
      </c>
      <c r="F179">
        <f t="shared" si="25"/>
        <v>-0.22901423963496192</v>
      </c>
      <c r="G179">
        <v>0</v>
      </c>
      <c r="H179">
        <f t="shared" si="26"/>
        <v>0.26224005454593136</v>
      </c>
      <c r="I179">
        <f t="shared" si="27"/>
        <v>-1.070084984173661</v>
      </c>
      <c r="J179">
        <f t="shared" si="28"/>
        <v>1.070084984173661</v>
      </c>
      <c r="K179">
        <f t="shared" si="29"/>
        <v>0.56825919869450314</v>
      </c>
      <c r="L179">
        <f t="shared" si="30"/>
        <v>0.43174080130549697</v>
      </c>
      <c r="M179">
        <f t="shared" si="31"/>
        <v>1.7597603387632996</v>
      </c>
      <c r="N179">
        <f t="shared" si="32"/>
        <v>2.3162045305336028</v>
      </c>
    </row>
    <row r="180" spans="1:14" x14ac:dyDescent="0.25">
      <c r="A180" s="4">
        <f>IF('True_Odds_Calculator_2-way'!A181="","",'True_Odds_Calculator_2-way'!A181)</f>
        <v>1.91</v>
      </c>
      <c r="B180" s="4">
        <f>IF('True_Odds_Calculator_2-way'!B181="","",'True_Odds_Calculator_2-way'!B181)</f>
        <v>1.98</v>
      </c>
      <c r="C180" s="4">
        <f t="shared" si="22"/>
        <v>0.52356020942408377</v>
      </c>
      <c r="D180">
        <f t="shared" si="23"/>
        <v>0.50505050505050508</v>
      </c>
      <c r="E180">
        <f t="shared" si="24"/>
        <v>2.861071447458885E-2</v>
      </c>
      <c r="F180">
        <f t="shared" si="25"/>
        <v>-0.23581363371939279</v>
      </c>
      <c r="G180">
        <v>0</v>
      </c>
      <c r="H180">
        <f t="shared" si="26"/>
        <v>0.2644243481939817</v>
      </c>
      <c r="I180">
        <f t="shared" si="27"/>
        <v>-1.0589275952301447</v>
      </c>
      <c r="J180">
        <f t="shared" si="28"/>
        <v>1.0589275952301447</v>
      </c>
      <c r="K180">
        <f t="shared" si="29"/>
        <v>0.50926243676795835</v>
      </c>
      <c r="L180">
        <f t="shared" si="30"/>
        <v>0.4907375632320416</v>
      </c>
      <c r="M180">
        <f t="shared" si="31"/>
        <v>1.9636241116594322</v>
      </c>
      <c r="N180">
        <f t="shared" si="32"/>
        <v>2.0377490433255412</v>
      </c>
    </row>
    <row r="181" spans="1:14" x14ac:dyDescent="0.25">
      <c r="A181" s="4">
        <f>IF('True_Odds_Calculator_2-way'!A182="","",'True_Odds_Calculator_2-way'!A182)</f>
        <v>1.91</v>
      </c>
      <c r="B181" s="4">
        <f>IF('True_Odds_Calculator_2-way'!B182="","",'True_Odds_Calculator_2-way'!B182)</f>
        <v>1.98</v>
      </c>
      <c r="C181" s="4">
        <f t="shared" si="22"/>
        <v>0.52356020942408377</v>
      </c>
      <c r="D181">
        <f t="shared" si="23"/>
        <v>0.50505050505050508</v>
      </c>
      <c r="E181">
        <f t="shared" si="24"/>
        <v>2.861071447458885E-2</v>
      </c>
      <c r="F181">
        <f t="shared" si="25"/>
        <v>-0.23581363371939279</v>
      </c>
      <c r="G181">
        <v>0</v>
      </c>
      <c r="H181">
        <f t="shared" si="26"/>
        <v>0.2644243481939817</v>
      </c>
      <c r="I181">
        <f t="shared" si="27"/>
        <v>-1.0589275952301447</v>
      </c>
      <c r="J181">
        <f t="shared" si="28"/>
        <v>1.0589275952301447</v>
      </c>
      <c r="K181">
        <f t="shared" si="29"/>
        <v>0.50926243676795835</v>
      </c>
      <c r="L181">
        <f t="shared" si="30"/>
        <v>0.4907375632320416</v>
      </c>
      <c r="M181">
        <f t="shared" si="31"/>
        <v>1.9636241116594322</v>
      </c>
      <c r="N181">
        <f t="shared" si="32"/>
        <v>2.0377490433255412</v>
      </c>
    </row>
    <row r="182" spans="1:14" x14ac:dyDescent="0.25">
      <c r="A182" s="4">
        <f>IF('True_Odds_Calculator_2-way'!A183="","",'True_Odds_Calculator_2-way'!A183)</f>
        <v>2.38</v>
      </c>
      <c r="B182" s="4">
        <f>IF('True_Odds_Calculator_2-way'!B183="","",'True_Odds_Calculator_2-way'!B183)</f>
        <v>1.64</v>
      </c>
      <c r="C182" s="4">
        <f t="shared" si="22"/>
        <v>0.42016806722689076</v>
      </c>
      <c r="D182">
        <f t="shared" si="23"/>
        <v>0.6097560975609756</v>
      </c>
      <c r="E182">
        <f t="shared" si="24"/>
        <v>2.9924164787866303E-2</v>
      </c>
      <c r="F182">
        <f t="shared" si="25"/>
        <v>-0.22627587620414025</v>
      </c>
      <c r="G182">
        <v>0</v>
      </c>
      <c r="H182">
        <f t="shared" si="26"/>
        <v>0.25620004099200655</v>
      </c>
      <c r="I182">
        <f t="shared" si="27"/>
        <v>-1.0640706634484356</v>
      </c>
      <c r="J182">
        <f t="shared" si="28"/>
        <v>1.0640706634484356</v>
      </c>
      <c r="K182">
        <f t="shared" si="29"/>
        <v>0.40511785129413308</v>
      </c>
      <c r="L182">
        <f t="shared" si="30"/>
        <v>0.59488214870586709</v>
      </c>
      <c r="M182">
        <f t="shared" si="31"/>
        <v>2.468417515558841</v>
      </c>
      <c r="N182">
        <f t="shared" si="32"/>
        <v>1.6810052246069986</v>
      </c>
    </row>
    <row r="183" spans="1:14" x14ac:dyDescent="0.25">
      <c r="A183" s="4">
        <f>IF('True_Odds_Calculator_2-way'!A184="","",'True_Odds_Calculator_2-way'!A184)</f>
        <v>2.29</v>
      </c>
      <c r="B183" s="4">
        <f>IF('True_Odds_Calculator_2-way'!B184="","",'True_Odds_Calculator_2-way'!B184)</f>
        <v>1.69</v>
      </c>
      <c r="C183" s="4">
        <f t="shared" si="22"/>
        <v>0.4366812227074236</v>
      </c>
      <c r="D183">
        <f t="shared" si="23"/>
        <v>0.59171597633136097</v>
      </c>
      <c r="E183">
        <f t="shared" si="24"/>
        <v>2.8397199038784571E-2</v>
      </c>
      <c r="F183">
        <f t="shared" si="25"/>
        <v>-0.22999405700111109</v>
      </c>
      <c r="G183">
        <v>0</v>
      </c>
      <c r="H183">
        <f t="shared" si="26"/>
        <v>0.25839125603989566</v>
      </c>
      <c r="I183">
        <f t="shared" si="27"/>
        <v>-1.059938334581489</v>
      </c>
      <c r="J183">
        <f t="shared" si="28"/>
        <v>1.059938334581489</v>
      </c>
      <c r="K183">
        <f t="shared" si="29"/>
        <v>0.42241851935163877</v>
      </c>
      <c r="L183">
        <f t="shared" si="30"/>
        <v>0.57758148064836135</v>
      </c>
      <c r="M183">
        <f t="shared" si="31"/>
        <v>2.3673204516101207</v>
      </c>
      <c r="N183">
        <f t="shared" si="32"/>
        <v>1.7313574508612271</v>
      </c>
    </row>
    <row r="184" spans="1:14" x14ac:dyDescent="0.25">
      <c r="A184" s="4">
        <f>IF('True_Odds_Calculator_2-way'!A185="","",'True_Odds_Calculator_2-way'!A185)</f>
        <v>2.2400000000000002</v>
      </c>
      <c r="B184" s="4">
        <f>IF('True_Odds_Calculator_2-way'!B185="","",'True_Odds_Calculator_2-way'!B185)</f>
        <v>1.71</v>
      </c>
      <c r="C184" s="4">
        <f t="shared" si="22"/>
        <v>0.4464285714285714</v>
      </c>
      <c r="D184">
        <f t="shared" si="23"/>
        <v>0.58479532163742687</v>
      </c>
      <c r="E184">
        <f t="shared" si="24"/>
        <v>3.1223893065998265E-2</v>
      </c>
      <c r="F184">
        <f t="shared" si="25"/>
        <v>-0.22984544695071008</v>
      </c>
      <c r="G184">
        <v>0</v>
      </c>
      <c r="H184">
        <f t="shared" si="26"/>
        <v>0.2610693400167084</v>
      </c>
      <c r="I184">
        <f t="shared" si="27"/>
        <v>-1.0657613907987189</v>
      </c>
      <c r="J184">
        <f t="shared" si="28"/>
        <v>1.0657613907987189</v>
      </c>
      <c r="K184">
        <f t="shared" si="29"/>
        <v>0.4307477895456453</v>
      </c>
      <c r="L184">
        <f t="shared" si="30"/>
        <v>0.56925221045435459</v>
      </c>
      <c r="M184">
        <f t="shared" si="31"/>
        <v>2.3215441245904116</v>
      </c>
      <c r="N184">
        <f t="shared" si="32"/>
        <v>1.7566905874670904</v>
      </c>
    </row>
    <row r="185" spans="1:14" x14ac:dyDescent="0.25">
      <c r="A185" s="4">
        <f>IF('True_Odds_Calculator_2-way'!A186="","",'True_Odds_Calculator_2-way'!A186)</f>
        <v>1.49</v>
      </c>
      <c r="B185" s="4">
        <f>IF('True_Odds_Calculator_2-way'!B186="","",'True_Odds_Calculator_2-way'!B186)</f>
        <v>2.77</v>
      </c>
      <c r="C185" s="4">
        <f t="shared" si="22"/>
        <v>0.67114093959731547</v>
      </c>
      <c r="D185">
        <f t="shared" si="23"/>
        <v>0.36101083032490977</v>
      </c>
      <c r="E185">
        <f t="shared" si="24"/>
        <v>3.2151769922225348E-2</v>
      </c>
      <c r="F185">
        <f t="shared" si="25"/>
        <v>-0.21013737794684162</v>
      </c>
      <c r="G185">
        <v>0</v>
      </c>
      <c r="H185">
        <f t="shared" si="26"/>
        <v>0.24228914786906697</v>
      </c>
      <c r="I185">
        <f t="shared" si="27"/>
        <v>-1.0737800400040416</v>
      </c>
      <c r="J185">
        <f t="shared" si="28"/>
        <v>1.0737800400040416</v>
      </c>
      <c r="K185">
        <f t="shared" si="29"/>
        <v>0.65524263383163672</v>
      </c>
      <c r="L185">
        <f t="shared" si="30"/>
        <v>0.34475736616836322</v>
      </c>
      <c r="M185">
        <f t="shared" si="31"/>
        <v>1.5261522196019803</v>
      </c>
      <c r="N185">
        <f t="shared" si="32"/>
        <v>2.9005906708071532</v>
      </c>
    </row>
    <row r="186" spans="1:14" x14ac:dyDescent="0.25">
      <c r="A186" s="4">
        <f>IF('True_Odds_Calculator_2-way'!A187="","",'True_Odds_Calculator_2-way'!A187)</f>
        <v>2.36</v>
      </c>
      <c r="B186" s="4">
        <f>IF('True_Odds_Calculator_2-way'!B187="","",'True_Odds_Calculator_2-way'!B187)</f>
        <v>1.61</v>
      </c>
      <c r="C186" s="4">
        <f t="shared" si="22"/>
        <v>0.42372881355932207</v>
      </c>
      <c r="D186">
        <f t="shared" si="23"/>
        <v>0.6211180124223602</v>
      </c>
      <c r="E186">
        <f t="shared" si="24"/>
        <v>4.4846825981682326E-2</v>
      </c>
      <c r="F186">
        <f t="shared" si="25"/>
        <v>-0.21833877250236866</v>
      </c>
      <c r="G186">
        <v>0</v>
      </c>
      <c r="H186">
        <f t="shared" si="26"/>
        <v>0.26318559848405093</v>
      </c>
      <c r="I186">
        <f t="shared" si="27"/>
        <v>-1.0979071877276472</v>
      </c>
      <c r="J186">
        <f t="shared" si="28"/>
        <v>1.0979071877276472</v>
      </c>
      <c r="K186">
        <f t="shared" si="29"/>
        <v>0.40109840391847473</v>
      </c>
      <c r="L186">
        <f t="shared" si="30"/>
        <v>0.59890159608152527</v>
      </c>
      <c r="M186">
        <f t="shared" si="31"/>
        <v>2.4931537753095996</v>
      </c>
      <c r="N186">
        <f t="shared" si="32"/>
        <v>1.6697233845138648</v>
      </c>
    </row>
    <row r="187" spans="1:14" x14ac:dyDescent="0.25">
      <c r="A187" s="4">
        <f>IF('True_Odds_Calculator_2-way'!A188="","",'True_Odds_Calculator_2-way'!A188)</f>
        <v>2.2999999999999998</v>
      </c>
      <c r="B187" s="4">
        <f>IF('True_Odds_Calculator_2-way'!B188="","",'True_Odds_Calculator_2-way'!B188)</f>
        <v>1.65</v>
      </c>
      <c r="C187" s="4">
        <f t="shared" si="22"/>
        <v>0.43478260869565222</v>
      </c>
      <c r="D187">
        <f t="shared" si="23"/>
        <v>0.60606060606060608</v>
      </c>
      <c r="E187">
        <f t="shared" si="24"/>
        <v>4.0843214756258295E-2</v>
      </c>
      <c r="F187">
        <f t="shared" si="25"/>
        <v>-0.22266139657443995</v>
      </c>
      <c r="G187">
        <v>0</v>
      </c>
      <c r="H187">
        <f t="shared" si="26"/>
        <v>0.2635046113306983</v>
      </c>
      <c r="I187">
        <f t="shared" si="27"/>
        <v>-1.0878565864408427</v>
      </c>
      <c r="J187">
        <f t="shared" si="28"/>
        <v>1.0878565864408427</v>
      </c>
      <c r="K187">
        <f t="shared" si="29"/>
        <v>0.41421356237309503</v>
      </c>
      <c r="L187">
        <f t="shared" si="30"/>
        <v>0.58578643762690474</v>
      </c>
      <c r="M187">
        <f t="shared" si="31"/>
        <v>2.4142135623730949</v>
      </c>
      <c r="N187">
        <f t="shared" si="32"/>
        <v>1.7071067811865481</v>
      </c>
    </row>
    <row r="188" spans="1:14" x14ac:dyDescent="0.25">
      <c r="A188" s="4">
        <f>IF('True_Odds_Calculator_2-way'!A189="","",'True_Odds_Calculator_2-way'!A189)</f>
        <v>2.21</v>
      </c>
      <c r="B188" s="4">
        <f>IF('True_Odds_Calculator_2-way'!B189="","",'True_Odds_Calculator_2-way'!B189)</f>
        <v>1.69</v>
      </c>
      <c r="C188" s="4">
        <f t="shared" si="22"/>
        <v>0.45248868778280543</v>
      </c>
      <c r="D188">
        <f t="shared" si="23"/>
        <v>0.59171597633136097</v>
      </c>
      <c r="E188">
        <f t="shared" si="24"/>
        <v>4.4204664114166459E-2</v>
      </c>
      <c r="F188">
        <f t="shared" si="25"/>
        <v>-0.22354012155613256</v>
      </c>
      <c r="G188">
        <v>0</v>
      </c>
      <c r="H188">
        <f t="shared" si="26"/>
        <v>0.26774478567029908</v>
      </c>
      <c r="I188">
        <f t="shared" si="27"/>
        <v>-1.0944168462342658</v>
      </c>
      <c r="J188">
        <f t="shared" si="28"/>
        <v>1.0944168462342658</v>
      </c>
      <c r="K188">
        <f t="shared" si="29"/>
        <v>0.430247355617285</v>
      </c>
      <c r="L188">
        <f t="shared" si="30"/>
        <v>0.56975264438271478</v>
      </c>
      <c r="M188">
        <f t="shared" si="31"/>
        <v>2.3242443839434617</v>
      </c>
      <c r="N188">
        <f t="shared" si="32"/>
        <v>1.7551476239016437</v>
      </c>
    </row>
    <row r="189" spans="1:14" x14ac:dyDescent="0.25">
      <c r="A189" s="4">
        <f>IF('True_Odds_Calculator_2-way'!A190="","",'True_Odds_Calculator_2-way'!A190)</f>
        <v>2.16</v>
      </c>
      <c r="B189" s="4">
        <f>IF('True_Odds_Calculator_2-way'!B190="","",'True_Odds_Calculator_2-way'!B190)</f>
        <v>1.72</v>
      </c>
      <c r="C189" s="4">
        <f t="shared" si="22"/>
        <v>0.46296296296296291</v>
      </c>
      <c r="D189">
        <f t="shared" si="23"/>
        <v>0.58139534883720934</v>
      </c>
      <c r="E189">
        <f t="shared" si="24"/>
        <v>4.4358311800172245E-2</v>
      </c>
      <c r="F189">
        <f t="shared" si="25"/>
        <v>-0.22480620155038755</v>
      </c>
      <c r="G189">
        <v>0</v>
      </c>
      <c r="H189">
        <f t="shared" si="26"/>
        <v>0.26916451335055985</v>
      </c>
      <c r="I189">
        <f t="shared" si="27"/>
        <v>-1.0942202738310214</v>
      </c>
      <c r="J189">
        <f t="shared" si="28"/>
        <v>1.0942202738310214</v>
      </c>
      <c r="K189">
        <f t="shared" si="29"/>
        <v>0.44066539250833864</v>
      </c>
      <c r="L189">
        <f t="shared" si="30"/>
        <v>0.55933460749166131</v>
      </c>
      <c r="M189">
        <f t="shared" si="31"/>
        <v>2.2692955176439846</v>
      </c>
      <c r="N189">
        <f t="shared" si="32"/>
        <v>1.7878385971583355</v>
      </c>
    </row>
    <row r="190" spans="1:14" x14ac:dyDescent="0.25">
      <c r="A190" s="4">
        <f>IF('True_Odds_Calculator_2-way'!A191="","",'True_Odds_Calculator_2-way'!A191)</f>
        <v>2.64</v>
      </c>
      <c r="B190" s="4">
        <f>IF('True_Odds_Calculator_2-way'!B191="","",'True_Odds_Calculator_2-way'!B191)</f>
        <v>1.51</v>
      </c>
      <c r="C190" s="4">
        <f t="shared" si="22"/>
        <v>0.37878787878787878</v>
      </c>
      <c r="D190">
        <f t="shared" si="23"/>
        <v>0.66225165562913912</v>
      </c>
      <c r="E190">
        <f t="shared" si="24"/>
        <v>4.1039534417017798E-2</v>
      </c>
      <c r="F190">
        <f t="shared" si="25"/>
        <v>-0.20981336544250462</v>
      </c>
      <c r="G190">
        <v>0</v>
      </c>
      <c r="H190">
        <f t="shared" si="26"/>
        <v>0.25085289985952242</v>
      </c>
      <c r="I190">
        <f t="shared" si="27"/>
        <v>-1.0934350421017383</v>
      </c>
      <c r="J190">
        <f t="shared" si="28"/>
        <v>1.0934350421017383</v>
      </c>
      <c r="K190">
        <f t="shared" si="29"/>
        <v>0.35800802585300368</v>
      </c>
      <c r="L190">
        <f t="shared" si="30"/>
        <v>0.64199197414699649</v>
      </c>
      <c r="M190">
        <f t="shared" si="31"/>
        <v>2.7932334690468505</v>
      </c>
      <c r="N190">
        <f t="shared" si="32"/>
        <v>1.5576518714718863</v>
      </c>
    </row>
    <row r="191" spans="1:14" x14ac:dyDescent="0.25">
      <c r="A191" s="4">
        <f>IF('True_Odds_Calculator_2-way'!A192="","",'True_Odds_Calculator_2-way'!A192)</f>
        <v>2.11</v>
      </c>
      <c r="B191" s="4">
        <f>IF('True_Odds_Calculator_2-way'!B192="","",'True_Odds_Calculator_2-way'!B192)</f>
        <v>1.79</v>
      </c>
      <c r="C191" s="4">
        <f t="shared" si="22"/>
        <v>0.47393364928909953</v>
      </c>
      <c r="D191">
        <f t="shared" si="23"/>
        <v>0.55865921787709494</v>
      </c>
      <c r="E191">
        <f t="shared" si="24"/>
        <v>3.2592867166194583E-2</v>
      </c>
      <c r="F191">
        <f t="shared" si="25"/>
        <v>-0.23217453467129112</v>
      </c>
      <c r="G191">
        <v>0</v>
      </c>
      <c r="H191">
        <f t="shared" si="26"/>
        <v>0.26476740183748576</v>
      </c>
      <c r="I191">
        <f t="shared" si="27"/>
        <v>-1.0678861770883312</v>
      </c>
      <c r="J191">
        <f t="shared" si="28"/>
        <v>1.0678861770883312</v>
      </c>
      <c r="K191">
        <f t="shared" si="29"/>
        <v>0.45759183965236705</v>
      </c>
      <c r="L191">
        <f t="shared" si="30"/>
        <v>0.54240816034763273</v>
      </c>
      <c r="M191">
        <f t="shared" si="31"/>
        <v>2.1853536565680476</v>
      </c>
      <c r="N191">
        <f t="shared" si="32"/>
        <v>1.8436300798997822</v>
      </c>
    </row>
    <row r="192" spans="1:14" x14ac:dyDescent="0.25">
      <c r="A192" s="4">
        <f>IF('True_Odds_Calculator_2-way'!A193="","",'True_Odds_Calculator_2-way'!A193)</f>
        <v>1.78</v>
      </c>
      <c r="B192" s="4">
        <f>IF('True_Odds_Calculator_2-way'!B193="","",'True_Odds_Calculator_2-way'!B193)</f>
        <v>2.12</v>
      </c>
      <c r="C192" s="4">
        <f t="shared" si="22"/>
        <v>0.5617977528089888</v>
      </c>
      <c r="D192">
        <f t="shared" si="23"/>
        <v>0.47169811320754712</v>
      </c>
      <c r="E192">
        <f t="shared" si="24"/>
        <v>3.3495866016535869E-2</v>
      </c>
      <c r="F192">
        <f t="shared" si="25"/>
        <v>-0.23150307398770409</v>
      </c>
      <c r="G192">
        <v>0</v>
      </c>
      <c r="H192">
        <f t="shared" si="26"/>
        <v>0.26499894000423996</v>
      </c>
      <c r="I192">
        <f t="shared" si="27"/>
        <v>-1.0699012312772822</v>
      </c>
      <c r="J192">
        <f t="shared" si="28"/>
        <v>1.0699012312772822</v>
      </c>
      <c r="K192">
        <f t="shared" si="29"/>
        <v>0.54510083634166528</v>
      </c>
      <c r="L192">
        <f t="shared" si="30"/>
        <v>0.45489916365833472</v>
      </c>
      <c r="M192">
        <f t="shared" si="31"/>
        <v>1.83452296039628</v>
      </c>
      <c r="N192">
        <f t="shared" si="32"/>
        <v>2.1982893790305562</v>
      </c>
    </row>
    <row r="193" spans="1:14" x14ac:dyDescent="0.25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1.75</v>
      </c>
      <c r="C193" s="4">
        <f t="shared" si="22"/>
        <v>0.46296296296296291</v>
      </c>
      <c r="D193">
        <f t="shared" si="23"/>
        <v>0.5714285714285714</v>
      </c>
      <c r="E193">
        <f t="shared" si="24"/>
        <v>3.4391534391534417E-2</v>
      </c>
      <c r="F193">
        <f t="shared" si="25"/>
        <v>-0.23015873015873001</v>
      </c>
      <c r="G193">
        <v>0</v>
      </c>
      <c r="H193">
        <f t="shared" si="26"/>
        <v>0.26455026455026448</v>
      </c>
      <c r="I193">
        <f t="shared" si="27"/>
        <v>-1.0721125348377951</v>
      </c>
      <c r="J193">
        <f t="shared" si="28"/>
        <v>1.0721125348377951</v>
      </c>
      <c r="K193">
        <f t="shared" si="29"/>
        <v>0.44570220807044264</v>
      </c>
      <c r="L193">
        <f t="shared" si="30"/>
        <v>0.55429779192955719</v>
      </c>
      <c r="M193">
        <f t="shared" si="31"/>
        <v>2.2436505404118421</v>
      </c>
      <c r="N193">
        <f t="shared" si="32"/>
        <v>1.8040844011283466</v>
      </c>
    </row>
    <row r="194" spans="1:14" x14ac:dyDescent="0.25">
      <c r="A194" s="4">
        <f>IF('True_Odds_Calculator_2-way'!A195="","",'True_Odds_Calculator_2-way'!A195)</f>
        <v>1.78</v>
      </c>
      <c r="B194" s="4">
        <f>IF('True_Odds_Calculator_2-way'!B195="","",'True_Odds_Calculator_2-way'!B195)</f>
        <v>2.13</v>
      </c>
      <c r="C194" s="4">
        <f t="shared" si="22"/>
        <v>0.5617977528089888</v>
      </c>
      <c r="D194">
        <f t="shared" si="23"/>
        <v>0.46948356807511737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0.54620269164946567</v>
      </c>
      <c r="L194">
        <f t="shared" si="30"/>
        <v>0.45379730835053417</v>
      </c>
      <c r="M194">
        <f t="shared" si="31"/>
        <v>1.8308221751528204</v>
      </c>
      <c r="N194">
        <f t="shared" si="32"/>
        <v>2.2036269973367788</v>
      </c>
    </row>
    <row r="195" spans="1:14" x14ac:dyDescent="0.25">
      <c r="A195" s="4">
        <f>IF('True_Odds_Calculator_2-way'!A196="","",'True_Odds_Calculator_2-way'!A196)</f>
        <v>2.25</v>
      </c>
      <c r="B195" s="4">
        <f>IF('True_Odds_Calculator_2-way'!B196="","",'True_Odds_Calculator_2-way'!B196)</f>
        <v>1.68</v>
      </c>
      <c r="C195" s="4">
        <f t="shared" ref="C195:C258" si="33">1/A195</f>
        <v>0.44444444444444442</v>
      </c>
      <c r="D195">
        <f t="shared" ref="D195:D258" si="34">1/B195</f>
        <v>0.59523809523809523</v>
      </c>
      <c r="E195">
        <f t="shared" ref="E195:E258" si="35">C195+D195-1</f>
        <v>3.9682539682539542E-2</v>
      </c>
      <c r="F195">
        <f t="shared" ref="F195:F258" si="36">C195+D195-(C195*D195)-1</f>
        <v>-0.22486772486772499</v>
      </c>
      <c r="G195">
        <v>0</v>
      </c>
      <c r="H195">
        <f t="shared" ref="H195:H258" si="37">C195*D195</f>
        <v>0.26455026455026454</v>
      </c>
      <c r="I195">
        <f t="shared" ref="I195:I258" si="38">((-4*F195*H195)^0.5)/(2*F195)</f>
        <v>-1.0846522890932806</v>
      </c>
      <c r="J195">
        <f t="shared" ref="J195:J258" si="39">(-((-4*F195*H195)^0.5))/(2*F195)</f>
        <v>1.0846522890932806</v>
      </c>
      <c r="K195">
        <f t="shared" ref="K195:K258" si="40">IF(A195="","",(C195/($J195+C195-($J195*C195))))</f>
        <v>0.42448148373559424</v>
      </c>
      <c r="L195">
        <f t="shared" ref="L195:L258" si="41">IF(B195="","",(D195/($J195+D195-($J195*D195))))</f>
        <v>0.57551851626440576</v>
      </c>
      <c r="M195">
        <f t="shared" ref="M195:M258" si="42">IF(A195="","",1/K195)</f>
        <v>2.3558153613666013</v>
      </c>
      <c r="N195">
        <f t="shared" ref="N195:N258" si="43">IF(B195="","",1/L195)</f>
        <v>1.7375635565834309</v>
      </c>
    </row>
    <row r="196" spans="1:14" x14ac:dyDescent="0.25">
      <c r="A196" s="4">
        <f>IF('True_Odds_Calculator_2-way'!A197="","",'True_Odds_Calculator_2-way'!A197)</f>
        <v>2.33</v>
      </c>
      <c r="B196" s="4">
        <f>IF('True_Odds_Calculator_2-way'!B197="","",'True_Odds_Calculator_2-way'!B197)</f>
        <v>1.62</v>
      </c>
      <c r="C196" s="4">
        <f t="shared" si="33"/>
        <v>0.42918454935622319</v>
      </c>
      <c r="D196">
        <f t="shared" si="34"/>
        <v>0.61728395061728392</v>
      </c>
      <c r="E196">
        <f t="shared" si="35"/>
        <v>4.6468499973506994E-2</v>
      </c>
      <c r="F196">
        <f t="shared" si="36"/>
        <v>-0.21846023419700111</v>
      </c>
      <c r="G196">
        <v>0</v>
      </c>
      <c r="H196">
        <f t="shared" si="37"/>
        <v>0.26492873417050811</v>
      </c>
      <c r="I196">
        <f t="shared" si="38"/>
        <v>-1.1012307625269453</v>
      </c>
      <c r="J196">
        <f t="shared" si="39"/>
        <v>1.1012307625269453</v>
      </c>
      <c r="K196">
        <f t="shared" si="40"/>
        <v>0.40573927715453428</v>
      </c>
      <c r="L196">
        <f t="shared" si="41"/>
        <v>0.59426072284546572</v>
      </c>
      <c r="M196">
        <f t="shared" si="42"/>
        <v>2.4646369141608373</v>
      </c>
      <c r="N196">
        <f t="shared" si="43"/>
        <v>1.6827630727667064</v>
      </c>
    </row>
    <row r="197" spans="1:14" x14ac:dyDescent="0.25">
      <c r="A197" s="4">
        <f>IF('True_Odds_Calculator_2-way'!A198="","",'True_Odds_Calculator_2-way'!A198)</f>
        <v>2.15</v>
      </c>
      <c r="B197" s="4">
        <f>IF('True_Odds_Calculator_2-way'!B198="","",'True_Odds_Calculator_2-way'!B198)</f>
        <v>1.78</v>
      </c>
      <c r="C197" s="4">
        <f t="shared" si="33"/>
        <v>0.46511627906976744</v>
      </c>
      <c r="D197">
        <f t="shared" si="34"/>
        <v>0.5617977528089888</v>
      </c>
      <c r="E197">
        <f t="shared" si="35"/>
        <v>2.6914031878756184E-2</v>
      </c>
      <c r="F197">
        <f t="shared" si="36"/>
        <v>-0.23438724849751769</v>
      </c>
      <c r="G197">
        <v>0</v>
      </c>
      <c r="H197">
        <f t="shared" si="37"/>
        <v>0.26130128037627387</v>
      </c>
      <c r="I197">
        <f t="shared" si="38"/>
        <v>-1.0558537785999174</v>
      </c>
      <c r="J197">
        <f t="shared" si="39"/>
        <v>1.0558537785999174</v>
      </c>
      <c r="K197">
        <f t="shared" si="40"/>
        <v>0.45162389028142153</v>
      </c>
      <c r="L197">
        <f t="shared" si="41"/>
        <v>0.54837610971857853</v>
      </c>
      <c r="M197">
        <f t="shared" si="42"/>
        <v>2.214231845389905</v>
      </c>
      <c r="N197">
        <f t="shared" si="43"/>
        <v>1.8235659473079355</v>
      </c>
    </row>
    <row r="198" spans="1:14" x14ac:dyDescent="0.25">
      <c r="A198" s="4">
        <f>IF('True_Odds_Calculator_2-way'!A199="","",'True_Odds_Calculator_2-way'!A199)</f>
        <v>2.16</v>
      </c>
      <c r="B198" s="4">
        <f>IF('True_Odds_Calculator_2-way'!B199="","",'True_Odds_Calculator_2-way'!B199)</f>
        <v>1.74</v>
      </c>
      <c r="C198" s="4">
        <f t="shared" si="33"/>
        <v>0.46296296296296291</v>
      </c>
      <c r="D198">
        <f t="shared" si="34"/>
        <v>0.57471264367816088</v>
      </c>
      <c r="E198">
        <f t="shared" si="35"/>
        <v>3.7675606641123682E-2</v>
      </c>
      <c r="F198">
        <f t="shared" si="36"/>
        <v>-0.22839506172839519</v>
      </c>
      <c r="G198">
        <v>0</v>
      </c>
      <c r="H198">
        <f t="shared" si="37"/>
        <v>0.26607066836951887</v>
      </c>
      <c r="I198">
        <f t="shared" si="38"/>
        <v>-1.0793322294408634</v>
      </c>
      <c r="J198">
        <f t="shared" si="39"/>
        <v>1.0793322294408634</v>
      </c>
      <c r="K198">
        <f t="shared" si="40"/>
        <v>0.44404472798104189</v>
      </c>
      <c r="L198">
        <f t="shared" si="41"/>
        <v>0.55595527201895822</v>
      </c>
      <c r="M198">
        <f t="shared" si="42"/>
        <v>2.2520253861514017</v>
      </c>
      <c r="N198">
        <f t="shared" si="43"/>
        <v>1.7987058497862392</v>
      </c>
    </row>
    <row r="199" spans="1:14" x14ac:dyDescent="0.25">
      <c r="A199" s="4">
        <f>IF('True_Odds_Calculator_2-way'!A200="","",'True_Odds_Calculator_2-way'!A200)</f>
        <v>2.35</v>
      </c>
      <c r="B199" s="4">
        <f>IF('True_Odds_Calculator_2-way'!B200="","",'True_Odds_Calculator_2-way'!B200)</f>
        <v>1.66</v>
      </c>
      <c r="C199" s="4">
        <f t="shared" si="33"/>
        <v>0.42553191489361702</v>
      </c>
      <c r="D199">
        <f t="shared" si="34"/>
        <v>0.60240963855421692</v>
      </c>
      <c r="E199">
        <f t="shared" si="35"/>
        <v>2.7941553447834E-2</v>
      </c>
      <c r="F199">
        <f t="shared" si="36"/>
        <v>-0.22840297359651363</v>
      </c>
      <c r="G199">
        <v>0</v>
      </c>
      <c r="H199">
        <f t="shared" si="37"/>
        <v>0.25634452704434763</v>
      </c>
      <c r="I199">
        <f t="shared" si="38"/>
        <v>-1.0594028769395474</v>
      </c>
      <c r="J199">
        <f t="shared" si="39"/>
        <v>1.0594028769395474</v>
      </c>
      <c r="K199">
        <f t="shared" si="40"/>
        <v>0.41148980196106721</v>
      </c>
      <c r="L199">
        <f t="shared" si="41"/>
        <v>0.58851019803893267</v>
      </c>
      <c r="M199">
        <f t="shared" si="42"/>
        <v>2.4301938838683887</v>
      </c>
      <c r="N199">
        <f t="shared" si="43"/>
        <v>1.6992058987801013</v>
      </c>
    </row>
    <row r="200" spans="1:14" x14ac:dyDescent="0.25">
      <c r="A200" s="4">
        <f>IF('True_Odds_Calculator_2-way'!A201="","",'True_Odds_Calculator_2-way'!A201)</f>
        <v>2.04</v>
      </c>
      <c r="B200" s="4">
        <f>IF('True_Odds_Calculator_2-way'!B201="","",'True_Odds_Calculator_2-way'!B201)</f>
        <v>1.83</v>
      </c>
      <c r="C200" s="4">
        <f t="shared" si="33"/>
        <v>0.49019607843137253</v>
      </c>
      <c r="D200">
        <f t="shared" si="34"/>
        <v>0.54644808743169393</v>
      </c>
      <c r="E200">
        <f t="shared" si="35"/>
        <v>3.6644165863066513E-2</v>
      </c>
      <c r="F200">
        <f t="shared" si="36"/>
        <v>-0.23122254366227368</v>
      </c>
      <c r="G200">
        <v>0</v>
      </c>
      <c r="H200">
        <f t="shared" si="37"/>
        <v>0.26786670952534014</v>
      </c>
      <c r="I200">
        <f t="shared" si="38"/>
        <v>-1.0763271222740438</v>
      </c>
      <c r="J200">
        <f t="shared" si="39"/>
        <v>1.0763271222740438</v>
      </c>
      <c r="K200">
        <f t="shared" si="40"/>
        <v>0.47183605689026059</v>
      </c>
      <c r="L200">
        <f t="shared" si="41"/>
        <v>0.52816394310973935</v>
      </c>
      <c r="M200">
        <f t="shared" si="42"/>
        <v>2.1193802071650061</v>
      </c>
      <c r="N200">
        <f t="shared" si="43"/>
        <v>1.8933515114874566</v>
      </c>
    </row>
    <row r="201" spans="1:14" x14ac:dyDescent="0.25">
      <c r="A201" s="4">
        <f>IF('True_Odds_Calculator_2-way'!A202="","",'True_Odds_Calculator_2-way'!A202)</f>
        <v>1.96</v>
      </c>
      <c r="B201" s="4">
        <f>IF('True_Odds_Calculator_2-way'!B202="","",'True_Odds_Calculator_2-way'!B202)</f>
        <v>1.91</v>
      </c>
      <c r="C201" s="4">
        <f t="shared" si="33"/>
        <v>0.51020408163265307</v>
      </c>
      <c r="D201">
        <f t="shared" si="34"/>
        <v>0.52356020942408377</v>
      </c>
      <c r="E201">
        <f t="shared" si="35"/>
        <v>3.3764291056736839E-2</v>
      </c>
      <c r="F201">
        <f t="shared" si="36"/>
        <v>-0.23335826477187727</v>
      </c>
      <c r="G201">
        <v>0</v>
      </c>
      <c r="H201">
        <f t="shared" si="37"/>
        <v>0.26712255582861416</v>
      </c>
      <c r="I201">
        <f t="shared" si="38"/>
        <v>-1.0699012312772824</v>
      </c>
      <c r="J201">
        <f t="shared" si="39"/>
        <v>1.0699012312772824</v>
      </c>
      <c r="K201">
        <f t="shared" si="40"/>
        <v>0.49331431287667615</v>
      </c>
      <c r="L201">
        <f t="shared" si="41"/>
        <v>0.50668568712332396</v>
      </c>
      <c r="M201">
        <f t="shared" si="42"/>
        <v>2.0271051820261912</v>
      </c>
      <c r="N201">
        <f t="shared" si="43"/>
        <v>1.9736101204623264</v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8" sqref="Y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1.64</v>
      </c>
      <c r="B3">
        <v>2.39</v>
      </c>
      <c r="C3" s="29">
        <f t="shared" ref="C3:C66" si="0">IF(OR($A3="",$B3=""),"",(1/A3)+(1/B3)-1)</f>
        <v>2.8166139401979873E-2</v>
      </c>
      <c r="D3" s="30">
        <f>IF(OR($A3="",$B3=""),"",A3*'MPTO_working_2-way'!$G2)</f>
        <v>1.6861924686192469</v>
      </c>
      <c r="E3" s="32">
        <f>IF(OR($A3="",$B3=""),"",B3*'MPTO_working_2-way'!$G2)</f>
        <v>2.4573170731707319</v>
      </c>
      <c r="F3" s="30">
        <f>IF(OR($A3="",$B3=""),"",'MPTO_working_2-way'!D2)</f>
        <v>1.6787733424704472</v>
      </c>
      <c r="G3" s="32">
        <f>IF(OR($A3="",$B3=""),"",'MPTO_working_2-way'!E2)</f>
        <v>2.4732458354366487</v>
      </c>
      <c r="H3" s="30">
        <f>IF(OR($A3="",$B3=""),"",'OddsRatio_working_2-way'!M2)</f>
        <v>1.6785511437439771</v>
      </c>
      <c r="I3" s="30">
        <f>IF(OR($A3="",$B3=""),"",'OddsRatio_working_2-way'!N2)</f>
        <v>2.4737282653189494</v>
      </c>
      <c r="J3" s="30">
        <f>IF('Log_working_2-way'!$D2="","",A3^('Log_working_2-way'!$D2))</f>
        <v>1.6751910363664311</v>
      </c>
      <c r="K3" s="32">
        <f>IF('Log_working_2-way'!$D2="","",B3^('Log_working_2-way'!$D2))</f>
        <v>2.4810623159062106</v>
      </c>
      <c r="L3" s="37">
        <f>(1/D3)</f>
        <v>0.59305210918114148</v>
      </c>
      <c r="M3" s="37">
        <f>(1/E3)</f>
        <v>0.40694789081885852</v>
      </c>
      <c r="N3" s="38">
        <v>100</v>
      </c>
      <c r="O3" s="38">
        <f>(1/A3)*((N3*A3)-N3)</f>
        <v>39.024390243902438</v>
      </c>
      <c r="P3" s="38">
        <f>(1/B3)*((N3*B3)-N3)</f>
        <v>58.15899581589958</v>
      </c>
      <c r="Q3" s="38">
        <f>(1/B3)*N3</f>
        <v>41.841004184100413</v>
      </c>
      <c r="R3" s="38">
        <f>(1/A3)*N3</f>
        <v>60.975609756097562</v>
      </c>
      <c r="S3" s="39">
        <f>O3-Q3</f>
        <v>-2.8166139401979748</v>
      </c>
      <c r="T3" s="39">
        <f>P3-R3</f>
        <v>-2.8166139401979819</v>
      </c>
      <c r="U3" t="s">
        <v>191</v>
      </c>
      <c r="V3" t="s">
        <v>200</v>
      </c>
      <c r="W3" t="s">
        <v>462</v>
      </c>
      <c r="X3" s="48" t="s">
        <v>490</v>
      </c>
      <c r="Y3" s="41"/>
    </row>
    <row r="4" spans="1:25" s="12" customFormat="1" ht="15" x14ac:dyDescent="0.25">
      <c r="A4">
        <v>1.96</v>
      </c>
      <c r="B4">
        <v>1.93</v>
      </c>
      <c r="C4" s="29">
        <f t="shared" si="0"/>
        <v>2.8338796658559762E-2</v>
      </c>
      <c r="D4" s="30">
        <f>IF(OR($A4="",$B4=""),"",A4*'MPTO_working_2-way'!$G3)</f>
        <v>2.0155440414507773</v>
      </c>
      <c r="E4" s="32">
        <f>IF(OR($A4="",$B4=""),"",B4*'MPTO_working_2-way'!$G3)</f>
        <v>1.9846938775510203</v>
      </c>
      <c r="F4" s="30">
        <f>IF(OR($A4="",$B4=""),"",'MPTO_working_2-way'!D3)</f>
        <v>2.0159880622468553</v>
      </c>
      <c r="G4" s="32">
        <f>IF(OR($A4="",$B4=""),"",'MPTO_working_2-way'!E3)</f>
        <v>1.9842635333613092</v>
      </c>
      <c r="H4" s="30">
        <f>IF(OR($A4="",$B4=""),"",'OddsRatio_working_2-way'!M3)</f>
        <v>2.0160010160015238</v>
      </c>
      <c r="I4" s="30">
        <f>IF(OR($A4="",$B4=""),"",'OddsRatio_working_2-way'!N3)</f>
        <v>1.9842509842514759</v>
      </c>
      <c r="J4" s="30">
        <f>IF('Log_working_2-way'!$D3="","",A4^('Log_working_2-way'!$D3))</f>
        <v>2.0162023284286739</v>
      </c>
      <c r="K4" s="32">
        <f>IF('Log_working_2-way'!$D3="","",B4^('Log_working_2-way'!$D3))</f>
        <v>1.9840560014719333</v>
      </c>
      <c r="L4" s="37">
        <f t="shared" ref="L4" si="1">(1/D4)</f>
        <v>0.49614395886889456</v>
      </c>
      <c r="M4" s="37">
        <f t="shared" ref="M4" si="2">(1/E4)</f>
        <v>0.50385604113110538</v>
      </c>
      <c r="N4" s="38">
        <v>100</v>
      </c>
      <c r="O4" s="38">
        <f t="shared" ref="O4" si="3">(1/A4)*((N4*A4)-N4)</f>
        <v>48.979591836734699</v>
      </c>
      <c r="P4" s="38">
        <f t="shared" ref="P4" si="4">(1/B4)*((N4*B4)-N4)</f>
        <v>48.186528497409334</v>
      </c>
      <c r="Q4" s="38">
        <f t="shared" ref="Q4" si="5">(1/B4)*N4</f>
        <v>51.81347150259068</v>
      </c>
      <c r="R4" s="38">
        <f t="shared" ref="R4" si="6">(1/A4)*N4</f>
        <v>51.020408163265309</v>
      </c>
      <c r="S4" s="39">
        <f t="shared" ref="S4" si="7">O4-Q4</f>
        <v>-2.8338796658559815</v>
      </c>
      <c r="T4" s="39">
        <f t="shared" ref="T4" si="8">P4-R4</f>
        <v>-2.8338796658559744</v>
      </c>
      <c r="U4" t="s">
        <v>368</v>
      </c>
      <c r="V4" t="s">
        <v>208</v>
      </c>
      <c r="W4" t="s">
        <v>463</v>
      </c>
      <c r="X4" s="48" t="s">
        <v>490</v>
      </c>
      <c r="Y4" s="41"/>
    </row>
    <row r="5" spans="1:25" s="12" customFormat="1" ht="15" x14ac:dyDescent="0.25">
      <c r="A5">
        <v>1.82</v>
      </c>
      <c r="B5">
        <v>2.0699999999999998</v>
      </c>
      <c r="C5" s="29">
        <f t="shared" si="0"/>
        <v>3.2542336890162948E-2</v>
      </c>
      <c r="D5" s="30">
        <f>IF(OR($A5="",$B5=""),"",A5*'MPTO_working_2-way'!$G4)</f>
        <v>1.8792270531400965</v>
      </c>
      <c r="E5" s="32">
        <f>IF(OR($A5="",$B5=""),"",B5*'MPTO_working_2-way'!$G4)</f>
        <v>2.1373626373626373</v>
      </c>
      <c r="F5" s="30">
        <f>IF(OR($A5="",$B5=""),"",'MPTO_working_2-way'!D4)</f>
        <v>1.8755413949320454</v>
      </c>
      <c r="G5" s="32">
        <f>IF(OR($A5="",$B5=""),"",'MPTO_working_2-way'!E4)</f>
        <v>2.1421504520384373</v>
      </c>
      <c r="H5" s="30">
        <f>IF(OR($A5="",$B5=""),"",'OddsRatio_working_2-way'!M4)</f>
        <v>1.8754171235399244</v>
      </c>
      <c r="I5" s="30">
        <f>IF(OR($A5="",$B5=""),"",'OddsRatio_working_2-way'!N4)</f>
        <v>2.1423125880338039</v>
      </c>
      <c r="J5" s="30">
        <f>IF('Log_working_2-way'!$D4="","",A5^('Log_working_2-way'!$D4))</f>
        <v>1.8737445050186454</v>
      </c>
      <c r="K5" s="32">
        <f>IF('Log_working_2-way'!$D4="","",B5^('Log_working_2-way'!$D4))</f>
        <v>2.1444993293304022</v>
      </c>
      <c r="L5" s="37">
        <f t="shared" ref="L5:L68" si="9">(1/D5)</f>
        <v>0.53213367609254503</v>
      </c>
      <c r="M5" s="37">
        <f t="shared" ref="M5:M68" si="10">(1/E5)</f>
        <v>0.46786632390745503</v>
      </c>
      <c r="N5" s="38">
        <v>101</v>
      </c>
      <c r="O5" s="38">
        <f t="shared" ref="O5:O68" si="11">(1/A5)*((N5*A5)-N5)</f>
        <v>45.505494505494497</v>
      </c>
      <c r="P5" s="38">
        <f t="shared" ref="P5:P68" si="12">(1/B5)*((N5*B5)-N5)</f>
        <v>52.207729468599034</v>
      </c>
      <c r="Q5" s="38">
        <f t="shared" ref="Q5:Q68" si="13">(1/B5)*N5</f>
        <v>48.792270531400973</v>
      </c>
      <c r="R5" s="38">
        <f t="shared" ref="R5:R68" si="14">(1/A5)*N5</f>
        <v>55.494505494505489</v>
      </c>
      <c r="S5" s="39">
        <f t="shared" ref="S5:S68" si="15">O5-Q5</f>
        <v>-3.2867760259064767</v>
      </c>
      <c r="T5" s="39">
        <f t="shared" ref="T5:T68" si="16">P5-R5</f>
        <v>-3.2867760259064553</v>
      </c>
      <c r="U5" t="s">
        <v>207</v>
      </c>
      <c r="V5" t="s">
        <v>176</v>
      </c>
      <c r="W5" t="s">
        <v>463</v>
      </c>
      <c r="X5" s="48" t="s">
        <v>490</v>
      </c>
      <c r="Y5" s="41"/>
    </row>
    <row r="6" spans="1:25" s="12" customFormat="1" ht="15" x14ac:dyDescent="0.25">
      <c r="A6">
        <v>2.4500000000000002</v>
      </c>
      <c r="B6">
        <v>1.61</v>
      </c>
      <c r="C6" s="29">
        <f t="shared" si="0"/>
        <v>2.9281277728482547E-2</v>
      </c>
      <c r="D6" s="30">
        <f>IF(OR($A6="",$B6=""),"",A6*'MPTO_working_2-way'!$G5)</f>
        <v>2.5217391304347823</v>
      </c>
      <c r="E6" s="32">
        <f>IF(OR($A6="",$B6=""),"",B6*'MPTO_working_2-way'!$G5)</f>
        <v>1.657142857142857</v>
      </c>
      <c r="F6" s="30">
        <f>IF(OR($A6="",$B6=""),"",'MPTO_working_2-way'!D5)</f>
        <v>2.5411499436302138</v>
      </c>
      <c r="G6" s="32">
        <f>IF(OR($A6="",$B6=""),"",'MPTO_working_2-way'!E5)</f>
        <v>1.6488661302121432</v>
      </c>
      <c r="H6" s="30">
        <f>IF(OR($A6="",$B6=""),"",'OddsRatio_working_2-way'!M5)</f>
        <v>2.5417681992854404</v>
      </c>
      <c r="I6" s="30">
        <f>IF(OR($A6="",$B6=""),"",'OddsRatio_working_2-way'!N5)</f>
        <v>1.648605932113185</v>
      </c>
      <c r="J6" s="30">
        <f>IF('Log_working_2-way'!$D5="","",A6^('Log_working_2-way'!$D5))</f>
        <v>2.5507436683605564</v>
      </c>
      <c r="K6" s="32">
        <f>IF('Log_working_2-way'!$D5="","",B6^('Log_working_2-way'!$D5))</f>
        <v>1.6448518993839698</v>
      </c>
      <c r="L6" s="37">
        <f t="shared" si="9"/>
        <v>0.39655172413793111</v>
      </c>
      <c r="M6" s="37">
        <f t="shared" si="10"/>
        <v>0.60344827586206906</v>
      </c>
      <c r="N6" s="38">
        <v>102</v>
      </c>
      <c r="O6" s="38">
        <f t="shared" si="11"/>
        <v>60.367346938775505</v>
      </c>
      <c r="P6" s="38">
        <f t="shared" si="12"/>
        <v>38.645962732919251</v>
      </c>
      <c r="Q6" s="38">
        <f t="shared" si="13"/>
        <v>63.354037267080741</v>
      </c>
      <c r="R6" s="38">
        <f t="shared" si="14"/>
        <v>41.632653061224488</v>
      </c>
      <c r="S6" s="39">
        <f t="shared" si="15"/>
        <v>-2.9866903283052366</v>
      </c>
      <c r="T6" s="39">
        <f t="shared" si="16"/>
        <v>-2.9866903283052366</v>
      </c>
      <c r="U6" t="s">
        <v>374</v>
      </c>
      <c r="V6" t="s">
        <v>220</v>
      </c>
      <c r="W6" t="s">
        <v>466</v>
      </c>
      <c r="X6" s="48" t="s">
        <v>490</v>
      </c>
      <c r="Y6" s="41"/>
    </row>
    <row r="7" spans="1:25" s="12" customFormat="1" ht="15" x14ac:dyDescent="0.25">
      <c r="A7">
        <v>2.56</v>
      </c>
      <c r="B7">
        <v>1.56</v>
      </c>
      <c r="C7" s="29">
        <f t="shared" si="0"/>
        <v>3.1650641025640969E-2</v>
      </c>
      <c r="D7" s="30">
        <f>IF(OR($A7="",$B7=""),"",A7*'MPTO_working_2-way'!$G6)</f>
        <v>2.641025641025641</v>
      </c>
      <c r="E7" s="32">
        <f>IF(OR($A7="",$B7=""),"",B7*'MPTO_working_2-way'!$G6)</f>
        <v>1.609375</v>
      </c>
      <c r="F7" s="30">
        <f>IF(OR($A7="",$B7=""),"",'MPTO_working_2-way'!D6)</f>
        <v>2.668091929449492</v>
      </c>
      <c r="G7" s="32">
        <f>IF(OR($A7="",$B7=""),"",'MPTO_working_2-way'!E6)</f>
        <v>1.5994873438000641</v>
      </c>
      <c r="H7" s="30">
        <f>IF(OR($A7="",$B7=""),"",'OddsRatio_working_2-way'!M6)</f>
        <v>2.6690459207925601</v>
      </c>
      <c r="I7" s="30">
        <f>IF(OR($A7="",$B7=""),"",'OddsRatio_working_2-way'!N6)</f>
        <v>1.5991446895152783</v>
      </c>
      <c r="J7" s="30">
        <f>IF('Log_working_2-way'!$D6="","",A7^('Log_working_2-way'!$D6))</f>
        <v>2.6816723187887983</v>
      </c>
      <c r="K7" s="32">
        <f>IF('Log_working_2-way'!$D6="","",B7^('Log_working_2-way'!$D6))</f>
        <v>1.5946461678813644</v>
      </c>
      <c r="L7" s="37">
        <f t="shared" si="9"/>
        <v>0.37864077669902912</v>
      </c>
      <c r="M7" s="37">
        <f t="shared" si="10"/>
        <v>0.62135922330097082</v>
      </c>
      <c r="N7" s="38">
        <v>103</v>
      </c>
      <c r="O7" s="38">
        <f t="shared" si="11"/>
        <v>62.765625</v>
      </c>
      <c r="P7" s="38">
        <f t="shared" si="12"/>
        <v>36.974358974358978</v>
      </c>
      <c r="Q7" s="38">
        <f t="shared" si="13"/>
        <v>66.025641025641022</v>
      </c>
      <c r="R7" s="38">
        <f t="shared" si="14"/>
        <v>40.234375</v>
      </c>
      <c r="S7" s="39">
        <f t="shared" si="15"/>
        <v>-3.260016025641022</v>
      </c>
      <c r="T7" s="39">
        <f t="shared" si="16"/>
        <v>-3.260016025641022</v>
      </c>
      <c r="U7" t="s">
        <v>390</v>
      </c>
      <c r="V7" t="s">
        <v>261</v>
      </c>
      <c r="W7" t="s">
        <v>467</v>
      </c>
      <c r="X7" s="48" t="s">
        <v>490</v>
      </c>
      <c r="Y7" s="41"/>
    </row>
    <row r="8" spans="1:25" ht="15" x14ac:dyDescent="0.25">
      <c r="A8">
        <v>2.19</v>
      </c>
      <c r="B8">
        <v>1.73</v>
      </c>
      <c r="C8" s="29">
        <f t="shared" si="0"/>
        <v>3.4655686647135031E-2</v>
      </c>
      <c r="D8" s="30">
        <f>IF(OR($A8="",$B8=""),"",A8*'MPTO_working_2-way'!$G7)</f>
        <v>2.2658959537572256</v>
      </c>
      <c r="E8" s="32">
        <f>IF(OR($A8="",$B8=""),"",B8*'MPTO_working_2-way'!$G7)</f>
        <v>1.7899543378995435</v>
      </c>
      <c r="F8" s="30">
        <f>IF(OR($A8="",$B8=""),"",'MPTO_working_2-way'!D7)</f>
        <v>2.2763841740018629</v>
      </c>
      <c r="G8" s="32">
        <f>IF(OR($A8="",$B8=""),"",'MPTO_working_2-way'!E7)</f>
        <v>1.7834631769717797</v>
      </c>
      <c r="H8" s="30">
        <f>IF(OR($A8="",$B8=""),"",'OddsRatio_working_2-way'!M7)</f>
        <v>2.2767681803292916</v>
      </c>
      <c r="I8" s="30">
        <f>IF(OR($A8="",$B8=""),"",'OddsRatio_working_2-way'!N7)</f>
        <v>1.7832275391935992</v>
      </c>
      <c r="J8" s="30">
        <f>IF('Log_working_2-way'!$D7="","",A8^('Log_working_2-way'!$D7))</f>
        <v>2.2815927958159761</v>
      </c>
      <c r="K8" s="32">
        <f>IF('Log_working_2-way'!$D7="","",B8^('Log_working_2-way'!$D7))</f>
        <v>1.7802790428165938</v>
      </c>
      <c r="L8" s="37">
        <f t="shared" si="9"/>
        <v>0.44132653061224486</v>
      </c>
      <c r="M8" s="37">
        <f t="shared" si="10"/>
        <v>0.55867346938775508</v>
      </c>
      <c r="N8" s="38">
        <v>104</v>
      </c>
      <c r="O8" s="38">
        <f t="shared" si="11"/>
        <v>56.511415525114153</v>
      </c>
      <c r="P8" s="38">
        <f t="shared" si="12"/>
        <v>43.884393063583808</v>
      </c>
      <c r="Q8" s="38">
        <f t="shared" si="13"/>
        <v>60.115606936416192</v>
      </c>
      <c r="R8" s="38">
        <f t="shared" si="14"/>
        <v>47.488584474885847</v>
      </c>
      <c r="S8" s="39">
        <f t="shared" si="15"/>
        <v>-3.6041914113020397</v>
      </c>
      <c r="T8" s="39">
        <f t="shared" si="16"/>
        <v>-3.6041914113020397</v>
      </c>
      <c r="U8" t="s">
        <v>412</v>
      </c>
      <c r="V8" t="s">
        <v>318</v>
      </c>
      <c r="W8" t="s">
        <v>472</v>
      </c>
      <c r="X8" s="48" t="s">
        <v>490</v>
      </c>
      <c r="Y8" s="41"/>
    </row>
    <row r="9" spans="1:25" ht="15" x14ac:dyDescent="0.25">
      <c r="A9">
        <v>2.08</v>
      </c>
      <c r="B9">
        <v>1.83</v>
      </c>
      <c r="C9" s="29">
        <f t="shared" si="0"/>
        <v>2.7217318200924545E-2</v>
      </c>
      <c r="D9" s="30">
        <f>IF(OR($A9="",$B9=""),"",A9*'MPTO_working_2-way'!$G8)</f>
        <v>2.136612021857923</v>
      </c>
      <c r="E9" s="32">
        <f>IF(OR($A9="",$B9=""),"",B9*'MPTO_working_2-way'!$G8)</f>
        <v>1.8798076923076921</v>
      </c>
      <c r="F9" s="30">
        <f>IF(OR($A9="",$B9=""),"",'MPTO_working_2-way'!D8)</f>
        <v>2.1405916094927453</v>
      </c>
      <c r="G9" s="32">
        <f>IF(OR($A9="",$B9=""),"",'MPTO_working_2-way'!E8)</f>
        <v>1.8767379942806428</v>
      </c>
      <c r="H9" s="30">
        <f>IF(OR($A9="",$B9=""),"",'OddsRatio_working_2-way'!M8)</f>
        <v>2.1407036509440598</v>
      </c>
      <c r="I9" s="30">
        <f>IF(OR($A9="",$B9=""),"",'OddsRatio_working_2-way'!N8)</f>
        <v>1.8766518798921943</v>
      </c>
      <c r="J9" s="30">
        <f>IF('Log_working_2-way'!$D8="","",A9^('Log_working_2-way'!$D8))</f>
        <v>2.1425119645428072</v>
      </c>
      <c r="K9" s="32">
        <f>IF('Log_working_2-way'!$D8="","",B9^('Log_working_2-way'!$D8))</f>
        <v>1.875264356990918</v>
      </c>
      <c r="L9" s="37">
        <f t="shared" si="9"/>
        <v>0.46803069053708451</v>
      </c>
      <c r="M9" s="37">
        <f t="shared" si="10"/>
        <v>0.53196930946291565</v>
      </c>
      <c r="N9" s="38">
        <v>105</v>
      </c>
      <c r="O9" s="38">
        <f t="shared" si="11"/>
        <v>54.519230769230766</v>
      </c>
      <c r="P9" s="38">
        <f t="shared" si="12"/>
        <v>47.622950819672127</v>
      </c>
      <c r="Q9" s="38">
        <f t="shared" si="13"/>
        <v>57.377049180327866</v>
      </c>
      <c r="R9" s="38">
        <f t="shared" si="14"/>
        <v>50.480769230769226</v>
      </c>
      <c r="S9" s="39">
        <f t="shared" si="15"/>
        <v>-2.8578184110970994</v>
      </c>
      <c r="T9" s="39">
        <f t="shared" si="16"/>
        <v>-2.8578184110970994</v>
      </c>
      <c r="U9" t="s">
        <v>322</v>
      </c>
      <c r="V9" t="s">
        <v>421</v>
      </c>
      <c r="W9" t="s">
        <v>465</v>
      </c>
      <c r="X9" s="48" t="s">
        <v>490</v>
      </c>
      <c r="Y9" s="41"/>
    </row>
    <row r="10" spans="1:25" ht="14.25" customHeight="1" x14ac:dyDescent="0.25">
      <c r="A10">
        <v>2.1</v>
      </c>
      <c r="B10">
        <v>1.75</v>
      </c>
      <c r="C10" s="29">
        <f t="shared" si="0"/>
        <v>4.761904761904745E-2</v>
      </c>
      <c r="D10" s="30">
        <f>IF(OR($A10="",$B10=""),"",A10*'MPTO_working_2-way'!$G9)</f>
        <v>2.1999999999999997</v>
      </c>
      <c r="E10" s="32">
        <f>IF(OR($A10="",$B10=""),"",B10*'MPTO_working_2-way'!$G9)</f>
        <v>1.833333333333333</v>
      </c>
      <c r="F10" s="30">
        <f>IF(OR($A10="",$B10=""),"",'MPTO_working_2-way'!D9)</f>
        <v>2.2105263157894735</v>
      </c>
      <c r="G10" s="32">
        <f>IF(OR($A10="",$B10=""),"",'MPTO_working_2-way'!E9)</f>
        <v>1.8260869565217388</v>
      </c>
      <c r="H10" s="30">
        <f>IF(OR($A10="",$B10=""),"",'OddsRatio_working_2-way'!M9)</f>
        <v>2.2110601416389968</v>
      </c>
      <c r="I10" s="30">
        <f>IF(OR($A10="",$B10=""),"",'OddsRatio_working_2-way'!N9)</f>
        <v>1.8257228238447702</v>
      </c>
      <c r="J10" s="30">
        <f>IF('Log_working_2-way'!$D9="","",A10^('Log_working_2-way'!$D9))</f>
        <v>2.2159538718240408</v>
      </c>
      <c r="K10" s="32">
        <f>IF('Log_working_2-way'!$D9="","",B10^('Log_working_2-way'!$D9))</f>
        <v>1.8223996182512778</v>
      </c>
      <c r="L10" s="37">
        <f t="shared" si="9"/>
        <v>0.45454545454545459</v>
      </c>
      <c r="M10" s="37">
        <f t="shared" si="10"/>
        <v>0.54545454545454553</v>
      </c>
      <c r="N10" s="38">
        <v>106</v>
      </c>
      <c r="O10" s="38">
        <f t="shared" si="11"/>
        <v>55.523809523809533</v>
      </c>
      <c r="P10" s="38">
        <f t="shared" si="12"/>
        <v>45.428571428571423</v>
      </c>
      <c r="Q10" s="38">
        <f t="shared" si="13"/>
        <v>60.571428571428569</v>
      </c>
      <c r="R10" s="38">
        <f t="shared" si="14"/>
        <v>50.476190476190474</v>
      </c>
      <c r="S10" s="39">
        <f t="shared" si="15"/>
        <v>-5.0476190476190368</v>
      </c>
      <c r="T10" s="39">
        <f t="shared" si="16"/>
        <v>-5.047619047619051</v>
      </c>
      <c r="U10" t="s">
        <v>482</v>
      </c>
      <c r="V10" t="s">
        <v>131</v>
      </c>
      <c r="W10" t="s">
        <v>167</v>
      </c>
      <c r="X10" s="48" t="s">
        <v>490</v>
      </c>
      <c r="Y10" s="41"/>
    </row>
    <row r="11" spans="1:25" ht="15" x14ac:dyDescent="0.25">
      <c r="A11">
        <v>2.14</v>
      </c>
      <c r="B11">
        <v>1.78</v>
      </c>
      <c r="C11" s="29">
        <f t="shared" si="0"/>
        <v>2.908747243515708E-2</v>
      </c>
      <c r="D11" s="30">
        <f>IF(OR($A11="",$B11=""),"",A11*'MPTO_working_2-way'!$G10)</f>
        <v>2.2022471910112364</v>
      </c>
      <c r="E11" s="32">
        <f>IF(OR($A11="",$B11=""),"",B11*'MPTO_working_2-way'!$G10)</f>
        <v>1.8317757009345796</v>
      </c>
      <c r="F11" s="30">
        <f>IF(OR($A11="",$B11=""),"",'MPTO_working_2-way'!D10)</f>
        <v>2.2087440565928333</v>
      </c>
      <c r="G11" s="32">
        <f>IF(OR($A11="",$B11=""),"",'MPTO_working_2-way'!E10)</f>
        <v>1.8273049985608751</v>
      </c>
      <c r="H11" s="30">
        <f>IF(OR($A11="",$B11=""),"",'OddsRatio_working_2-way'!M10)</f>
        <v>2.2089410496539781</v>
      </c>
      <c r="I11" s="30">
        <f>IF(OR($A11="",$B11=""),"",'OddsRatio_working_2-way'!N10)</f>
        <v>1.8271701918685113</v>
      </c>
      <c r="J11" s="30">
        <f>IF('Log_working_2-way'!$D10="","",A11^('Log_working_2-way'!$D10))</f>
        <v>2.2119050245559748</v>
      </c>
      <c r="K11" s="32">
        <f>IF('Log_working_2-way'!$D10="","",B11^('Log_working_2-way'!$D10))</f>
        <v>1.8251471689098502</v>
      </c>
      <c r="L11" s="37">
        <f t="shared" si="9"/>
        <v>0.45408163265306112</v>
      </c>
      <c r="M11" s="37">
        <f t="shared" si="10"/>
        <v>0.54591836734693866</v>
      </c>
      <c r="N11" s="38">
        <v>107</v>
      </c>
      <c r="O11" s="38">
        <f t="shared" si="11"/>
        <v>57.000000000000007</v>
      </c>
      <c r="P11" s="38">
        <f t="shared" si="12"/>
        <v>46.887640449438209</v>
      </c>
      <c r="Q11" s="38">
        <f t="shared" si="13"/>
        <v>60.112359550561806</v>
      </c>
      <c r="R11" s="38">
        <f t="shared" si="14"/>
        <v>50</v>
      </c>
      <c r="S11" s="39">
        <f t="shared" si="15"/>
        <v>-3.1123595505617985</v>
      </c>
      <c r="T11" s="39">
        <f t="shared" si="16"/>
        <v>-3.1123595505617914</v>
      </c>
      <c r="U11" t="s">
        <v>436</v>
      </c>
      <c r="V11" t="s">
        <v>431</v>
      </c>
      <c r="W11" t="s">
        <v>474</v>
      </c>
      <c r="X11" s="48" t="s">
        <v>490</v>
      </c>
      <c r="Y11" s="41"/>
    </row>
    <row r="12" spans="1:25" ht="15" x14ac:dyDescent="0.25">
      <c r="A12">
        <v>2.2200000000000002</v>
      </c>
      <c r="B12">
        <v>1.71</v>
      </c>
      <c r="C12" s="29">
        <f t="shared" si="0"/>
        <v>3.5245772087877381E-2</v>
      </c>
      <c r="D12" s="30">
        <f>IF(OR($A12="",$B12=""),"",A12*'MPTO_working_2-way'!$G11)</f>
        <v>2.2982456140350882</v>
      </c>
      <c r="E12" s="32">
        <f>IF(OR($A12="",$B12=""),"",B12*'MPTO_working_2-way'!$G11)</f>
        <v>1.7702702702702702</v>
      </c>
      <c r="F12" s="30">
        <f>IF(OR($A12="",$B12=""),"",'MPTO_working_2-way'!D11)</f>
        <v>2.3103888990323171</v>
      </c>
      <c r="G12" s="32">
        <f>IF(OR($A12="",$B12=""),"",'MPTO_working_2-way'!E11)</f>
        <v>1.7631322279503969</v>
      </c>
      <c r="H12" s="30">
        <f>IF(OR($A12="",$B12=""),"",'OddsRatio_working_2-way'!M11)</f>
        <v>2.310843186332725</v>
      </c>
      <c r="I12" s="30">
        <f>IF(OR($A12="",$B12=""),"",'OddsRatio_working_2-way'!N11)</f>
        <v>1.7628677559805201</v>
      </c>
      <c r="J12" s="30">
        <f>IF('Log_working_2-way'!$D11="","",A12^('Log_working_2-way'!$D11))</f>
        <v>2.3164405926032319</v>
      </c>
      <c r="K12" s="32">
        <f>IF('Log_working_2-way'!$D11="","",B12^('Log_working_2-way'!$D11))</f>
        <v>1.7596240997267032</v>
      </c>
      <c r="L12" s="37">
        <f t="shared" si="9"/>
        <v>0.43511450381679379</v>
      </c>
      <c r="M12" s="37">
        <f t="shared" si="10"/>
        <v>0.56488549618320616</v>
      </c>
      <c r="N12" s="38">
        <v>108</v>
      </c>
      <c r="O12" s="38">
        <f t="shared" si="11"/>
        <v>59.351351351351354</v>
      </c>
      <c r="P12" s="38">
        <f t="shared" si="12"/>
        <v>44.842105263157897</v>
      </c>
      <c r="Q12" s="38">
        <f t="shared" si="13"/>
        <v>63.157894736842103</v>
      </c>
      <c r="R12" s="38">
        <f t="shared" si="14"/>
        <v>48.648648648648646</v>
      </c>
      <c r="S12" s="39">
        <f t="shared" si="15"/>
        <v>-3.8065433854907482</v>
      </c>
      <c r="T12" s="39">
        <f t="shared" si="16"/>
        <v>-3.8065433854907482</v>
      </c>
      <c r="U12" t="s">
        <v>153</v>
      </c>
      <c r="V12" t="s">
        <v>149</v>
      </c>
      <c r="W12" t="s">
        <v>168</v>
      </c>
      <c r="X12" s="48" t="s">
        <v>490</v>
      </c>
      <c r="Y12" s="41"/>
    </row>
    <row r="13" spans="1:25" ht="15" x14ac:dyDescent="0.25">
      <c r="A13">
        <v>1.72</v>
      </c>
      <c r="B13">
        <v>2.0699999999999998</v>
      </c>
      <c r="C13" s="29">
        <f t="shared" si="0"/>
        <v>6.4487136276822898E-2</v>
      </c>
      <c r="D13" s="30">
        <f>IF(OR($A13="",$B13=""),"",A13*'MPTO_working_2-way'!$G12)</f>
        <v>1.8309178743961354</v>
      </c>
      <c r="E13" s="32">
        <f>IF(OR($A13="",$B13=""),"",B13*'MPTO_working_2-way'!$G12)</f>
        <v>2.2034883720930232</v>
      </c>
      <c r="F13" s="30">
        <f>IF(OR($A13="",$B13=""),"",'MPTO_working_2-way'!D12)</f>
        <v>1.8209901800327333</v>
      </c>
      <c r="G13" s="32">
        <f>IF(OR($A13="",$B13=""),"",'MPTO_working_2-way'!E12)</f>
        <v>2.2180413655619238</v>
      </c>
      <c r="H13" s="30">
        <f>IF(OR($A13="",$B13=""),"",'OddsRatio_working_2-way'!M12)</f>
        <v>1.8203031124295956</v>
      </c>
      <c r="I13" s="30">
        <f>IF(OR($A13="",$B13=""),"",'OddsRatio_working_2-way'!N12)</f>
        <v>2.2190615698606497</v>
      </c>
      <c r="J13" s="30">
        <f>IF('Log_working_2-way'!$D12="","",A13^('Log_working_2-way'!$D12))</f>
        <v>1.8156937370248978</v>
      </c>
      <c r="K13" s="32">
        <f>IF('Log_working_2-way'!$D12="","",B13^('Log_working_2-way'!$D12))</f>
        <v>2.2259503225309891</v>
      </c>
      <c r="L13" s="37">
        <f t="shared" si="9"/>
        <v>0.54617414248021101</v>
      </c>
      <c r="M13" s="37">
        <f t="shared" si="10"/>
        <v>0.45382585751978893</v>
      </c>
      <c r="N13" s="38">
        <v>109</v>
      </c>
      <c r="O13" s="38">
        <f t="shared" si="11"/>
        <v>45.627906976744185</v>
      </c>
      <c r="P13" s="38">
        <f t="shared" si="12"/>
        <v>56.34299516908213</v>
      </c>
      <c r="Q13" s="38">
        <f t="shared" si="13"/>
        <v>52.657004830917877</v>
      </c>
      <c r="R13" s="38">
        <f t="shared" si="14"/>
        <v>63.372093023255815</v>
      </c>
      <c r="S13" s="39">
        <f t="shared" si="15"/>
        <v>-7.0290978541736919</v>
      </c>
      <c r="T13" s="39">
        <f t="shared" si="16"/>
        <v>-7.0290978541736848</v>
      </c>
      <c r="U13" t="s">
        <v>360</v>
      </c>
      <c r="V13" t="s">
        <v>186</v>
      </c>
      <c r="W13" t="s">
        <v>461</v>
      </c>
      <c r="X13" s="48" t="s">
        <v>491</v>
      </c>
      <c r="Y13" s="41"/>
    </row>
    <row r="14" spans="1:25" s="35" customFormat="1" ht="15" x14ac:dyDescent="0.25">
      <c r="A14">
        <v>1.75</v>
      </c>
      <c r="B14">
        <v>2.11</v>
      </c>
      <c r="C14" s="29">
        <f t="shared" si="0"/>
        <v>4.5362220717670931E-2</v>
      </c>
      <c r="D14" s="30">
        <f>IF(OR($A14="",$B14=""),"",A14*'MPTO_working_2-way'!$G13)</f>
        <v>1.8293838862559242</v>
      </c>
      <c r="E14" s="32">
        <f>IF(OR($A14="",$B14=""),"",B14*'MPTO_working_2-way'!$G13)</f>
        <v>2.2057142857142855</v>
      </c>
      <c r="F14" s="30">
        <f>IF(OR($A14="",$B14=""),"",'MPTO_working_2-way'!D13)</f>
        <v>1.8223318938926589</v>
      </c>
      <c r="G14" s="32">
        <f>IF(OR($A14="",$B14=""),"",'MPTO_working_2-way'!E13)</f>
        <v>2.2160540135033755</v>
      </c>
      <c r="H14" s="30">
        <f>IF(OR($A14="",$B14=""),"",'OddsRatio_working_2-way'!M13)</f>
        <v>1.8219949365267862</v>
      </c>
      <c r="I14" s="30">
        <f>IF(OR($A14="",$B14=""),"",'OddsRatio_working_2-way'!N13)</f>
        <v>2.216552506059644</v>
      </c>
      <c r="J14" s="30">
        <f>IF('Log_working_2-way'!$D13="","",A14^('Log_working_2-way'!$D13))</f>
        <v>1.8187663952959283</v>
      </c>
      <c r="K14" s="32">
        <f>IF('Log_working_2-way'!$D13="","",B14^('Log_working_2-way'!$D13))</f>
        <v>2.2213495885331906</v>
      </c>
      <c r="L14" s="37">
        <f t="shared" si="9"/>
        <v>0.54663212435233155</v>
      </c>
      <c r="M14" s="37">
        <f t="shared" si="10"/>
        <v>0.45336787564766845</v>
      </c>
      <c r="N14" s="38">
        <v>110</v>
      </c>
      <c r="O14" s="38">
        <f t="shared" si="11"/>
        <v>47.142857142857139</v>
      </c>
      <c r="P14" s="38">
        <f t="shared" si="12"/>
        <v>57.867298578199048</v>
      </c>
      <c r="Q14" s="38">
        <f t="shared" si="13"/>
        <v>52.132701421800945</v>
      </c>
      <c r="R14" s="38">
        <f t="shared" si="14"/>
        <v>62.857142857142854</v>
      </c>
      <c r="S14" s="39">
        <f t="shared" si="15"/>
        <v>-4.9898442789438064</v>
      </c>
      <c r="T14" s="39">
        <f t="shared" si="16"/>
        <v>-4.9898442789438064</v>
      </c>
      <c r="U14" t="s">
        <v>189</v>
      </c>
      <c r="V14" t="s">
        <v>355</v>
      </c>
      <c r="W14" t="s">
        <v>461</v>
      </c>
      <c r="X14" s="48" t="s">
        <v>491</v>
      </c>
      <c r="Y14" s="41"/>
    </row>
    <row r="15" spans="1:25" ht="15" x14ac:dyDescent="0.25">
      <c r="A15">
        <v>1.22</v>
      </c>
      <c r="B15">
        <v>4.33</v>
      </c>
      <c r="C15" s="29">
        <f t="shared" si="0"/>
        <v>5.0619013364631149E-2</v>
      </c>
      <c r="D15" s="30">
        <f>IF(OR($A15="",$B15=""),"",A15*'MPTO_working_2-way'!$G14)</f>
        <v>1.2817551963048499</v>
      </c>
      <c r="E15" s="32">
        <f>IF(OR($A15="",$B15=""),"",B15*'MPTO_working_2-way'!$G14)</f>
        <v>4.5491803278688527</v>
      </c>
      <c r="F15" s="30">
        <f>IF(OR($A15="",$B15=""),"",'MPTO_working_2-way'!D14)</f>
        <v>1.258870910087458</v>
      </c>
      <c r="G15" s="32">
        <f>IF(OR($A15="",$B15=""),"",'MPTO_working_2-way'!E14)</f>
        <v>4.8629292092423837</v>
      </c>
      <c r="H15" s="30">
        <f>IF(OR($A15="",$B15=""),"",'OddsRatio_working_2-way'!M14)</f>
        <v>1.2570332003186868</v>
      </c>
      <c r="I15" s="30">
        <f>IF(OR($A15="",$B15=""),"",'OddsRatio_working_2-way'!N14)</f>
        <v>4.8905479866419395</v>
      </c>
      <c r="J15" s="30">
        <f>IF('Log_working_2-way'!$D14="","",A15^('Log_working_2-way'!$D14))</f>
        <v>1.2461498908569439</v>
      </c>
      <c r="K15" s="32">
        <f>IF('Log_working_2-way'!$D14="","",B15^('Log_working_2-way'!$D14))</f>
        <v>5.0625652788981936</v>
      </c>
      <c r="L15" s="37">
        <f t="shared" si="9"/>
        <v>0.7801801801801802</v>
      </c>
      <c r="M15" s="37">
        <f t="shared" si="10"/>
        <v>0.2198198198198198</v>
      </c>
      <c r="N15" s="38">
        <v>111</v>
      </c>
      <c r="O15" s="38">
        <f t="shared" si="11"/>
        <v>20.016393442622942</v>
      </c>
      <c r="P15" s="38">
        <f t="shared" si="12"/>
        <v>85.364896073902997</v>
      </c>
      <c r="Q15" s="38">
        <f t="shared" si="13"/>
        <v>25.635103926096996</v>
      </c>
      <c r="R15" s="38">
        <f t="shared" si="14"/>
        <v>90.983606557377058</v>
      </c>
      <c r="S15" s="39">
        <f t="shared" si="15"/>
        <v>-5.6187104834740538</v>
      </c>
      <c r="T15" s="39">
        <f t="shared" si="16"/>
        <v>-5.6187104834740609</v>
      </c>
      <c r="U15" t="s">
        <v>195</v>
      </c>
      <c r="V15" t="s">
        <v>361</v>
      </c>
      <c r="W15" t="s">
        <v>462</v>
      </c>
      <c r="X15" s="48" t="s">
        <v>491</v>
      </c>
      <c r="Y15" s="41"/>
    </row>
    <row r="16" spans="1:25" ht="15" x14ac:dyDescent="0.25">
      <c r="A16">
        <v>1.95</v>
      </c>
      <c r="B16">
        <v>1.95</v>
      </c>
      <c r="C16" s="29">
        <f t="shared" si="0"/>
        <v>2.5641025641025772E-2</v>
      </c>
      <c r="D16" s="30">
        <f>IF(OR($A16="",$B16=""),"",A16*'MPTO_working_2-way'!$G15)</f>
        <v>2</v>
      </c>
      <c r="E16" s="32">
        <f>IF(OR($A16="",$B16=""),"",B16*'MPTO_working_2-way'!$G15)</f>
        <v>2</v>
      </c>
      <c r="F16" s="30">
        <f>IF(OR($A16="",$B16=""),"",'MPTO_working_2-way'!D15)</f>
        <v>2.0000000000000004</v>
      </c>
      <c r="G16" s="32">
        <f>IF(OR($A16="",$B16=""),"",'MPTO_working_2-way'!E15)</f>
        <v>2.0000000000000004</v>
      </c>
      <c r="H16" s="30">
        <f>IF(OR($A16="",$B16=""),"",'OddsRatio_working_2-way'!M15)</f>
        <v>2.0000000000000004</v>
      </c>
      <c r="I16" s="30">
        <f>IF(OR($A16="",$B16=""),"",'OddsRatio_working_2-way'!N15)</f>
        <v>2.0000000000000004</v>
      </c>
      <c r="J16" s="30">
        <f>IF('Log_working_2-way'!$D15="","",A16^('Log_working_2-way'!$D15))</f>
        <v>1.9999999999999976</v>
      </c>
      <c r="K16" s="32">
        <f>IF('Log_working_2-way'!$D15="","",B16^('Log_working_2-way'!$D15))</f>
        <v>1.9999999999999976</v>
      </c>
      <c r="L16" s="37">
        <f t="shared" si="9"/>
        <v>0.5</v>
      </c>
      <c r="M16" s="37">
        <f t="shared" si="10"/>
        <v>0.5</v>
      </c>
      <c r="N16" s="38">
        <v>112</v>
      </c>
      <c r="O16" s="38">
        <f t="shared" si="11"/>
        <v>54.564102564102576</v>
      </c>
      <c r="P16" s="38">
        <f t="shared" si="12"/>
        <v>54.564102564102576</v>
      </c>
      <c r="Q16" s="38">
        <f t="shared" si="13"/>
        <v>57.435897435897445</v>
      </c>
      <c r="R16" s="38">
        <f t="shared" si="14"/>
        <v>57.435897435897445</v>
      </c>
      <c r="S16" s="39">
        <f t="shared" si="15"/>
        <v>-2.8717948717948687</v>
      </c>
      <c r="T16" s="39">
        <f t="shared" si="16"/>
        <v>-2.8717948717948687</v>
      </c>
      <c r="U16" t="s">
        <v>173</v>
      </c>
      <c r="V16" t="s">
        <v>364</v>
      </c>
      <c r="W16" t="s">
        <v>462</v>
      </c>
      <c r="X16" s="48" t="s">
        <v>491</v>
      </c>
      <c r="Y16" s="41"/>
    </row>
    <row r="17" spans="1:25" ht="15" x14ac:dyDescent="0.25">
      <c r="A17">
        <v>1.7</v>
      </c>
      <c r="B17">
        <v>2.27</v>
      </c>
      <c r="C17" s="29">
        <f t="shared" si="0"/>
        <v>2.876392847888054E-2</v>
      </c>
      <c r="D17" s="30">
        <f>IF(OR($A17="",$B17=""),"",A17*'MPTO_working_2-way'!$G16)</f>
        <v>1.748898678414097</v>
      </c>
      <c r="E17" s="32">
        <f>IF(OR($A17="",$B17=""),"",B17*'MPTO_working_2-way'!$G16)</f>
        <v>2.335294117647059</v>
      </c>
      <c r="F17" s="30">
        <f>IF(OR($A17="",$B17=""),"",'MPTO_working_2-way'!D16)</f>
        <v>1.7426055543011967</v>
      </c>
      <c r="G17" s="32">
        <f>IF(OR($A17="",$B17=""),"",'MPTO_working_2-way'!E16)</f>
        <v>2.3466099118273029</v>
      </c>
      <c r="H17" s="30">
        <f>IF(OR($A17="",$B17=""),"",'OddsRatio_working_2-way'!M16)</f>
        <v>1.7424157207132702</v>
      </c>
      <c r="I17" s="30">
        <f>IF(OR($A17="",$B17=""),"",'OddsRatio_working_2-way'!N16)</f>
        <v>2.3469542361512192</v>
      </c>
      <c r="J17" s="30">
        <f>IF('Log_working_2-way'!$D16="","",A17^('Log_working_2-way'!$D16))</f>
        <v>1.7395677440294552</v>
      </c>
      <c r="K17" s="32">
        <f>IF('Log_working_2-way'!$D16="","",B17^('Log_working_2-way'!$D16))</f>
        <v>2.352141177157876</v>
      </c>
      <c r="L17" s="37">
        <f t="shared" si="9"/>
        <v>0.5717884130982368</v>
      </c>
      <c r="M17" s="37">
        <f t="shared" si="10"/>
        <v>0.4282115869017632</v>
      </c>
      <c r="N17" s="38">
        <v>113</v>
      </c>
      <c r="O17" s="38">
        <f t="shared" si="11"/>
        <v>46.529411764705884</v>
      </c>
      <c r="P17" s="38">
        <f t="shared" si="12"/>
        <v>63.220264317180607</v>
      </c>
      <c r="Q17" s="38">
        <f t="shared" si="13"/>
        <v>49.779735682819378</v>
      </c>
      <c r="R17" s="38">
        <f t="shared" si="14"/>
        <v>66.470588235294116</v>
      </c>
      <c r="S17" s="39">
        <f t="shared" si="15"/>
        <v>-3.2503239181134944</v>
      </c>
      <c r="T17" s="39">
        <f t="shared" si="16"/>
        <v>-3.2503239181135086</v>
      </c>
      <c r="U17" t="s">
        <v>193</v>
      </c>
      <c r="V17" t="s">
        <v>363</v>
      </c>
      <c r="W17" t="s">
        <v>462</v>
      </c>
      <c r="X17" s="48" t="s">
        <v>491</v>
      </c>
      <c r="Y17" s="41"/>
    </row>
    <row r="18" spans="1:25" ht="15" x14ac:dyDescent="0.25">
      <c r="A18">
        <v>1.99</v>
      </c>
      <c r="B18">
        <v>1.92</v>
      </c>
      <c r="C18" s="29">
        <f t="shared" si="0"/>
        <v>2.3345896147403788E-2</v>
      </c>
      <c r="D18" s="30">
        <f>IF(OR($A18="",$B18=""),"",A18*'MPTO_working_2-way'!$G17)</f>
        <v>2.0364583333333335</v>
      </c>
      <c r="E18" s="32">
        <f>IF(OR($A18="",$B18=""),"",B18*'MPTO_working_2-way'!$G17)</f>
        <v>1.9648241206030153</v>
      </c>
      <c r="F18" s="30">
        <f>IF(OR($A18="",$B18=""),"",'MPTO_working_2-way'!D17)</f>
        <v>2.0373253705876082</v>
      </c>
      <c r="G18" s="32">
        <f>IF(OR($A18="",$B18=""),"",'MPTO_working_2-way'!E17)</f>
        <v>1.9640176827387685</v>
      </c>
      <c r="H18" s="30">
        <f>IF(OR($A18="",$B18=""),"",'OddsRatio_working_2-way'!M17)</f>
        <v>2.0373461122121879</v>
      </c>
      <c r="I18" s="30">
        <f>IF(OR($A18="",$B18=""),"",'OddsRatio_working_2-way'!N17)</f>
        <v>1.9639984073082948</v>
      </c>
      <c r="J18" s="30">
        <f>IF('Log_working_2-way'!$D17="","",A18^('Log_working_2-way'!$D17))</f>
        <v>2.0377376988644484</v>
      </c>
      <c r="K18" s="32">
        <f>IF('Log_working_2-way'!$D17="","",B18^('Log_working_2-way'!$D17))</f>
        <v>1.9636346459170313</v>
      </c>
      <c r="L18" s="37">
        <f t="shared" si="9"/>
        <v>0.49104859335038359</v>
      </c>
      <c r="M18" s="37">
        <f t="shared" si="10"/>
        <v>0.50895140664961636</v>
      </c>
      <c r="N18" s="38">
        <v>114</v>
      </c>
      <c r="O18" s="38">
        <f t="shared" si="11"/>
        <v>56.713567839195967</v>
      </c>
      <c r="P18" s="38">
        <f t="shared" si="12"/>
        <v>54.625</v>
      </c>
      <c r="Q18" s="38">
        <f t="shared" si="13"/>
        <v>59.375000000000007</v>
      </c>
      <c r="R18" s="38">
        <f t="shared" si="14"/>
        <v>57.286432160804011</v>
      </c>
      <c r="S18" s="39">
        <f t="shared" si="15"/>
        <v>-2.6614321608040399</v>
      </c>
      <c r="T18" s="39">
        <f t="shared" si="16"/>
        <v>-2.6614321608040115</v>
      </c>
      <c r="U18" t="s">
        <v>362</v>
      </c>
      <c r="V18" t="s">
        <v>190</v>
      </c>
      <c r="W18" t="s">
        <v>462</v>
      </c>
      <c r="X18" s="48" t="s">
        <v>491</v>
      </c>
      <c r="Y18" s="41"/>
    </row>
    <row r="19" spans="1:25" ht="15" x14ac:dyDescent="0.25">
      <c r="A19">
        <v>2.25</v>
      </c>
      <c r="B19">
        <v>1.71</v>
      </c>
      <c r="C19" s="29">
        <f t="shared" si="0"/>
        <v>2.9239766081871288E-2</v>
      </c>
      <c r="D19" s="30">
        <f>IF(OR($A19="",$B19=""),"",A19*'MPTO_working_2-way'!$G18)</f>
        <v>2.3157894736842106</v>
      </c>
      <c r="E19" s="32">
        <f>IF(OR($A19="",$B19=""),"",B19*'MPTO_working_2-way'!$G18)</f>
        <v>1.7599999999999998</v>
      </c>
      <c r="F19" s="30">
        <f>IF(OR($A19="",$B19=""),"",'MPTO_working_2-way'!D18)</f>
        <v>2.3265306122448979</v>
      </c>
      <c r="G19" s="32">
        <f>IF(OR($A19="",$B19=""),"",'MPTO_working_2-way'!E18)</f>
        <v>1.7538461538461536</v>
      </c>
      <c r="H19" s="30">
        <f>IF(OR($A19="",$B19=""),"",'OddsRatio_working_2-way'!M18)</f>
        <v>2.3268622310856886</v>
      </c>
      <c r="I19" s="30">
        <f>IF(OR($A19="",$B19=""),"",'OddsRatio_working_2-way'!N18)</f>
        <v>1.753657747256671</v>
      </c>
      <c r="J19" s="30">
        <f>IF('Log_working_2-way'!$D18="","",A19^('Log_working_2-way'!$D18))</f>
        <v>2.331784466562643</v>
      </c>
      <c r="K19" s="32">
        <f>IF('Log_working_2-way'!$D18="","",B19^('Log_working_2-way'!$D18))</f>
        <v>1.7508722508087184</v>
      </c>
      <c r="L19" s="37">
        <f t="shared" si="9"/>
        <v>0.43181818181818182</v>
      </c>
      <c r="M19" s="37">
        <f t="shared" si="10"/>
        <v>0.56818181818181823</v>
      </c>
      <c r="N19" s="38">
        <v>115</v>
      </c>
      <c r="O19" s="38">
        <f t="shared" si="11"/>
        <v>63.888888888888886</v>
      </c>
      <c r="P19" s="38">
        <f t="shared" si="12"/>
        <v>47.748538011695906</v>
      </c>
      <c r="Q19" s="38">
        <f t="shared" si="13"/>
        <v>67.251461988304087</v>
      </c>
      <c r="R19" s="38">
        <f t="shared" si="14"/>
        <v>51.111111111111107</v>
      </c>
      <c r="S19" s="39">
        <f t="shared" si="15"/>
        <v>-3.3625730994152008</v>
      </c>
      <c r="T19" s="39">
        <f t="shared" si="16"/>
        <v>-3.3625730994152008</v>
      </c>
      <c r="U19" t="s">
        <v>199</v>
      </c>
      <c r="V19" t="s">
        <v>172</v>
      </c>
      <c r="W19" t="s">
        <v>462</v>
      </c>
      <c r="X19" s="48" t="s">
        <v>491</v>
      </c>
      <c r="Y19" s="41"/>
    </row>
    <row r="20" spans="1:25" ht="15" x14ac:dyDescent="0.25">
      <c r="A20">
        <v>1.85</v>
      </c>
      <c r="B20">
        <v>2.0499999999999998</v>
      </c>
      <c r="C20" s="29">
        <f t="shared" si="0"/>
        <v>2.8345418589321048E-2</v>
      </c>
      <c r="D20" s="30">
        <f>IF(OR($A20="",$B20=""),"",A20*'MPTO_working_2-way'!$G19)</f>
        <v>1.902439024390244</v>
      </c>
      <c r="E20" s="32">
        <f>IF(OR($A20="",$B20=""),"",B20*'MPTO_working_2-way'!$G19)</f>
        <v>2.1081081081081079</v>
      </c>
      <c r="F20" s="30">
        <f>IF(OR($A20="",$B20=""),"",'MPTO_working_2-way'!D19)</f>
        <v>1.8998121477770822</v>
      </c>
      <c r="G20" s="32">
        <f>IF(OR($A20="",$B20=""),"",'MPTO_working_2-way'!E19)</f>
        <v>2.1113430758524703</v>
      </c>
      <c r="H20" s="30">
        <f>IF(OR($A20="",$B20=""),"",'OddsRatio_working_2-way'!M19)</f>
        <v>1.8997354108424378</v>
      </c>
      <c r="I20" s="30">
        <f>IF(OR($A20="",$B20=""),"",'OddsRatio_working_2-way'!N19)</f>
        <v>2.1114378604524222</v>
      </c>
      <c r="J20" s="30">
        <f>IF('Log_working_2-way'!$D19="","",A20^('Log_working_2-way'!$D19))</f>
        <v>1.8985467665018629</v>
      </c>
      <c r="K20" s="32">
        <f>IF('Log_working_2-way'!$D19="","",B20^('Log_working_2-way'!$D19))</f>
        <v>2.1129081281913611</v>
      </c>
      <c r="L20" s="37">
        <f t="shared" si="9"/>
        <v>0.52564102564102555</v>
      </c>
      <c r="M20" s="37">
        <f t="shared" si="10"/>
        <v>0.47435897435897439</v>
      </c>
      <c r="N20" s="38">
        <v>116</v>
      </c>
      <c r="O20" s="38">
        <f t="shared" si="11"/>
        <v>53.297297297297298</v>
      </c>
      <c r="P20" s="38">
        <f t="shared" si="12"/>
        <v>59.414634146341463</v>
      </c>
      <c r="Q20" s="38">
        <f t="shared" si="13"/>
        <v>56.585365853658544</v>
      </c>
      <c r="R20" s="38">
        <f t="shared" si="14"/>
        <v>62.702702702702695</v>
      </c>
      <c r="S20" s="39">
        <f t="shared" si="15"/>
        <v>-3.288068556361246</v>
      </c>
      <c r="T20" s="39">
        <f t="shared" si="16"/>
        <v>-3.2880685563612317</v>
      </c>
      <c r="U20" t="s">
        <v>177</v>
      </c>
      <c r="V20" t="s">
        <v>206</v>
      </c>
      <c r="W20" t="s">
        <v>463</v>
      </c>
      <c r="X20" s="48" t="s">
        <v>491</v>
      </c>
      <c r="Y20" s="41"/>
    </row>
    <row r="21" spans="1:25" ht="15" x14ac:dyDescent="0.25">
      <c r="A21">
        <v>1.67</v>
      </c>
      <c r="B21">
        <v>2.29</v>
      </c>
      <c r="C21" s="29">
        <f t="shared" si="0"/>
        <v>3.5483617917004384E-2</v>
      </c>
      <c r="D21" s="30">
        <f>IF(OR($A21="",$B21=""),"",A21*'MPTO_working_2-way'!$G20)</f>
        <v>1.7292576419213972</v>
      </c>
      <c r="E21" s="32">
        <f>IF(OR($A21="",$B21=""),"",B21*'MPTO_working_2-way'!$G20)</f>
        <v>2.3712574850299402</v>
      </c>
      <c r="F21" s="30">
        <f>IF(OR($A21="",$B21=""),"",'MPTO_working_2-way'!D20)</f>
        <v>1.7209909322052965</v>
      </c>
      <c r="G21" s="32">
        <f>IF(OR($A21="",$B21=""),"",'MPTO_working_2-way'!E20)</f>
        <v>2.3869799956308713</v>
      </c>
      <c r="H21" s="30">
        <f>IF(OR($A21="",$B21=""),"",'OddsRatio_working_2-way'!M20)</f>
        <v>1.7206801266590057</v>
      </c>
      <c r="I21" s="30">
        <f>IF(OR($A21="",$B21=""),"",'OddsRatio_working_2-way'!N20)</f>
        <v>2.3875781543136072</v>
      </c>
      <c r="J21" s="30">
        <f>IF('Log_working_2-way'!$D20="","",A21^('Log_working_2-way'!$D20))</f>
        <v>1.7169221254682223</v>
      </c>
      <c r="K21" s="32">
        <f>IF('Log_working_2-way'!$D20="","",B21^('Log_working_2-way'!$D20))</f>
        <v>2.394851636566246</v>
      </c>
      <c r="L21" s="37">
        <f t="shared" si="9"/>
        <v>0.5782828282828284</v>
      </c>
      <c r="M21" s="37">
        <f t="shared" si="10"/>
        <v>0.42171717171717171</v>
      </c>
      <c r="N21" s="38">
        <v>117</v>
      </c>
      <c r="O21" s="38">
        <f t="shared" si="11"/>
        <v>46.940119760479035</v>
      </c>
      <c r="P21" s="38">
        <f t="shared" si="12"/>
        <v>65.908296943231448</v>
      </c>
      <c r="Q21" s="38">
        <f t="shared" si="13"/>
        <v>51.091703056768559</v>
      </c>
      <c r="R21" s="38">
        <f t="shared" si="14"/>
        <v>70.059880239520965</v>
      </c>
      <c r="S21" s="39">
        <f t="shared" si="15"/>
        <v>-4.1515832962895232</v>
      </c>
      <c r="T21" s="39">
        <f t="shared" si="16"/>
        <v>-4.1515832962895161</v>
      </c>
      <c r="U21" t="s">
        <v>175</v>
      </c>
      <c r="V21" t="s">
        <v>365</v>
      </c>
      <c r="W21" t="s">
        <v>463</v>
      </c>
      <c r="X21" s="48" t="s">
        <v>491</v>
      </c>
      <c r="Y21" s="41"/>
    </row>
    <row r="22" spans="1:25" ht="15" x14ac:dyDescent="0.25">
      <c r="A22">
        <v>1.6</v>
      </c>
      <c r="B22">
        <v>2.4500000000000002</v>
      </c>
      <c r="C22" s="29">
        <f t="shared" si="0"/>
        <v>3.3163265306122458E-2</v>
      </c>
      <c r="D22" s="30">
        <f>IF(OR($A22="",$B22=""),"",A22*'MPTO_working_2-way'!$G21)</f>
        <v>1.653061224489796</v>
      </c>
      <c r="E22" s="32">
        <f>IF(OR($A22="",$B22=""),"",B22*'MPTO_working_2-way'!$G21)</f>
        <v>2.53125</v>
      </c>
      <c r="F22" s="30">
        <f>IF(OR($A22="",$B22=""),"",'MPTO_working_2-way'!D21)</f>
        <v>1.6436058700209644</v>
      </c>
      <c r="G22" s="32">
        <f>IF(OR($A22="",$B22=""),"",'MPTO_working_2-way'!E21)</f>
        <v>2.5537459283387625</v>
      </c>
      <c r="H22" s="30">
        <f>IF(OR($A22="",$B22=""),"",'OddsRatio_working_2-way'!M21)</f>
        <v>1.643267520902677</v>
      </c>
      <c r="I22" s="30">
        <f>IF(OR($A22="",$B22=""),"",'OddsRatio_working_2-way'!N21)</f>
        <v>2.5545631755148031</v>
      </c>
      <c r="J22" s="30">
        <f>IF('Log_working_2-way'!$D21="","",A22^('Log_working_2-way'!$D21))</f>
        <v>1.6389689112690746</v>
      </c>
      <c r="K22" s="32">
        <f>IF('Log_working_2-way'!$D21="","",B22^('Log_working_2-way'!$D21))</f>
        <v>2.5650213685886376</v>
      </c>
      <c r="L22" s="37">
        <f t="shared" si="9"/>
        <v>0.60493827160493829</v>
      </c>
      <c r="M22" s="37">
        <f t="shared" si="10"/>
        <v>0.39506172839506171</v>
      </c>
      <c r="N22" s="38">
        <v>118</v>
      </c>
      <c r="O22" s="38">
        <f t="shared" si="11"/>
        <v>44.250000000000007</v>
      </c>
      <c r="P22" s="38">
        <f t="shared" si="12"/>
        <v>69.836734693877546</v>
      </c>
      <c r="Q22" s="38">
        <f t="shared" si="13"/>
        <v>48.16326530612244</v>
      </c>
      <c r="R22" s="38">
        <f t="shared" si="14"/>
        <v>73.75</v>
      </c>
      <c r="S22" s="39">
        <f t="shared" si="15"/>
        <v>-3.9132653061224332</v>
      </c>
      <c r="T22" s="39">
        <f t="shared" si="16"/>
        <v>-3.9132653061224545</v>
      </c>
      <c r="U22" t="s">
        <v>209</v>
      </c>
      <c r="V22" t="s">
        <v>369</v>
      </c>
      <c r="W22" t="s">
        <v>463</v>
      </c>
      <c r="X22" s="48" t="s">
        <v>491</v>
      </c>
      <c r="Y22" s="41"/>
    </row>
    <row r="23" spans="1:25" ht="15" x14ac:dyDescent="0.25">
      <c r="A23">
        <v>1.64</v>
      </c>
      <c r="B23">
        <v>2.36</v>
      </c>
      <c r="C23" s="29">
        <f t="shared" si="0"/>
        <v>3.3484911120297722E-2</v>
      </c>
      <c r="D23" s="30">
        <f>IF(OR($A23="",$B23=""),"",A23*'MPTO_working_2-way'!$G22)</f>
        <v>1.6949152542372881</v>
      </c>
      <c r="E23" s="32">
        <f>IF(OR($A23="",$B23=""),"",B23*'MPTO_working_2-way'!$G22)</f>
        <v>2.4390243902439024</v>
      </c>
      <c r="F23" s="30">
        <f>IF(OR($A23="",$B23=""),"",'MPTO_working_2-way'!D22)</f>
        <v>1.6863018473335656</v>
      </c>
      <c r="G23" s="32">
        <f>IF(OR($A23="",$B23=""),"",'MPTO_working_2-way'!E22)</f>
        <v>2.4570848146267141</v>
      </c>
      <c r="H23" s="30">
        <f>IF(OR($A23="",$B23=""),"",'OddsRatio_working_2-way'!M22)</f>
        <v>1.6859943405700353</v>
      </c>
      <c r="I23" s="30">
        <f>IF(OR($A23="",$B23=""),"",'OddsRatio_working_2-way'!N22)</f>
        <v>2.4577379737113252</v>
      </c>
      <c r="J23" s="30">
        <f>IF('Log_working_2-way'!$D22="","",A23^('Log_working_2-way'!$D22))</f>
        <v>1.6820816748919711</v>
      </c>
      <c r="K23" s="32">
        <f>IF('Log_working_2-way'!$D22="","",B23^('Log_working_2-way'!$D22))</f>
        <v>2.4661000827478752</v>
      </c>
      <c r="L23" s="37">
        <f t="shared" si="9"/>
        <v>0.59000000000000008</v>
      </c>
      <c r="M23" s="37">
        <f t="shared" si="10"/>
        <v>0.41000000000000003</v>
      </c>
      <c r="N23" s="38">
        <v>119</v>
      </c>
      <c r="O23" s="38">
        <f t="shared" si="11"/>
        <v>46.439024390243901</v>
      </c>
      <c r="P23" s="38">
        <f t="shared" si="12"/>
        <v>68.576271186440678</v>
      </c>
      <c r="Q23" s="38">
        <f t="shared" si="13"/>
        <v>50.423728813559329</v>
      </c>
      <c r="R23" s="38">
        <f t="shared" si="14"/>
        <v>72.560975609756099</v>
      </c>
      <c r="S23" s="39">
        <f t="shared" si="15"/>
        <v>-3.9847044233154278</v>
      </c>
      <c r="T23" s="39">
        <f t="shared" si="16"/>
        <v>-3.9847044233154207</v>
      </c>
      <c r="U23" t="s">
        <v>366</v>
      </c>
      <c r="V23" t="s">
        <v>202</v>
      </c>
      <c r="W23" t="s">
        <v>463</v>
      </c>
      <c r="X23" s="48" t="s">
        <v>491</v>
      </c>
      <c r="Y23" s="41"/>
    </row>
    <row r="24" spans="1:25" ht="15" x14ac:dyDescent="0.25">
      <c r="A24">
        <v>1.87</v>
      </c>
      <c r="B24">
        <v>2.04</v>
      </c>
      <c r="C24" s="29">
        <f t="shared" si="0"/>
        <v>2.4955436720142554E-2</v>
      </c>
      <c r="D24" s="30">
        <f>IF(OR($A24="",$B24=""),"",A24*'MPTO_working_2-way'!$G23)</f>
        <v>1.9166666666666667</v>
      </c>
      <c r="E24" s="32">
        <f>IF(OR($A24="",$B24=""),"",B24*'MPTO_working_2-way'!$G23)</f>
        <v>2.0909090909090908</v>
      </c>
      <c r="F24" s="30">
        <f>IF(OR($A24="",$B24=""),"",'MPTO_working_2-way'!D23)</f>
        <v>1.9146757679180888</v>
      </c>
      <c r="G24" s="32">
        <f>IF(OR($A24="",$B24=""),"",'MPTO_working_2-way'!E23)</f>
        <v>2.0932835820895521</v>
      </c>
      <c r="H24" s="30">
        <f>IF(OR($A24="",$B24=""),"",'OddsRatio_working_2-way'!M23)</f>
        <v>1.9146247654303168</v>
      </c>
      <c r="I24" s="30">
        <f>IF(OR($A24="",$B24=""),"",'OddsRatio_working_2-way'!N23)</f>
        <v>2.0933445471810685</v>
      </c>
      <c r="J24" s="30">
        <f>IF('Log_working_2-way'!$D23="","",A24^('Log_working_2-way'!$D23))</f>
        <v>1.9137261145840778</v>
      </c>
      <c r="K24" s="32">
        <f>IF('Log_working_2-way'!$D23="","",B24^('Log_working_2-way'!$D23))</f>
        <v>2.0944198529941209</v>
      </c>
      <c r="L24" s="37">
        <f t="shared" si="9"/>
        <v>0.52173913043478259</v>
      </c>
      <c r="M24" s="37">
        <f t="shared" si="10"/>
        <v>0.47826086956521741</v>
      </c>
      <c r="N24" s="38">
        <v>120</v>
      </c>
      <c r="O24" s="38">
        <f t="shared" si="11"/>
        <v>55.828877005347586</v>
      </c>
      <c r="P24" s="38">
        <f t="shared" si="12"/>
        <v>61.176470588235297</v>
      </c>
      <c r="Q24" s="38">
        <f t="shared" si="13"/>
        <v>58.823529411764703</v>
      </c>
      <c r="R24" s="38">
        <f t="shared" si="14"/>
        <v>64.171122994652393</v>
      </c>
      <c r="S24" s="39">
        <f t="shared" si="15"/>
        <v>-2.9946524064171172</v>
      </c>
      <c r="T24" s="39">
        <f t="shared" si="16"/>
        <v>-2.9946524064170958</v>
      </c>
      <c r="U24" t="s">
        <v>372</v>
      </c>
      <c r="V24" t="s">
        <v>222</v>
      </c>
      <c r="W24" t="s">
        <v>466</v>
      </c>
      <c r="X24" s="48" t="s">
        <v>491</v>
      </c>
      <c r="Y24" s="41"/>
    </row>
    <row r="25" spans="1:25" ht="15" x14ac:dyDescent="0.25">
      <c r="A25">
        <v>2.09</v>
      </c>
      <c r="B25">
        <v>1.82</v>
      </c>
      <c r="C25" s="29">
        <f t="shared" si="0"/>
        <v>2.7919448972080652E-2</v>
      </c>
      <c r="D25" s="30">
        <f>IF(OR($A25="",$B25=""),"",A25*'MPTO_working_2-way'!$G24)</f>
        <v>2.1483516483516483</v>
      </c>
      <c r="E25" s="32">
        <f>IF(OR($A25="",$B25=""),"",B25*'MPTO_working_2-way'!$G24)</f>
        <v>1.8708133971291869</v>
      </c>
      <c r="F25" s="30">
        <f>IF(OR($A25="",$B25=""),"",'MPTO_working_2-way'!D24)</f>
        <v>2.152810006225593</v>
      </c>
      <c r="G25" s="32">
        <f>IF(OR($A25="",$B25=""),"",'MPTO_working_2-way'!E24)</f>
        <v>1.8674456281604401</v>
      </c>
      <c r="H25" s="30">
        <f>IF(OR($A25="",$B25=""),"",'OddsRatio_working_2-way'!M24)</f>
        <v>2.1529389804681456</v>
      </c>
      <c r="I25" s="30">
        <f>IF(OR($A25="",$B25=""),"",'OddsRatio_working_2-way'!N24)</f>
        <v>1.8673485908108987</v>
      </c>
      <c r="J25" s="30">
        <f>IF('Log_working_2-way'!$D24="","",A25^('Log_working_2-way'!$D24))</f>
        <v>2.1549669469306498</v>
      </c>
      <c r="K25" s="32">
        <f>IF('Log_working_2-way'!$D24="","",B25^('Log_working_2-way'!$D24))</f>
        <v>1.8658256434588982</v>
      </c>
      <c r="L25" s="37">
        <f t="shared" si="9"/>
        <v>0.46547314578005117</v>
      </c>
      <c r="M25" s="37">
        <f t="shared" si="10"/>
        <v>0.53452685421994872</v>
      </c>
      <c r="N25" s="38">
        <v>121</v>
      </c>
      <c r="O25" s="38">
        <f t="shared" si="11"/>
        <v>63.10526315789474</v>
      </c>
      <c r="P25" s="38">
        <f t="shared" si="12"/>
        <v>54.516483516483511</v>
      </c>
      <c r="Q25" s="38">
        <f t="shared" si="13"/>
        <v>66.483516483516482</v>
      </c>
      <c r="R25" s="38">
        <f t="shared" si="14"/>
        <v>57.894736842105267</v>
      </c>
      <c r="S25" s="39">
        <f t="shared" si="15"/>
        <v>-3.378253325621742</v>
      </c>
      <c r="T25" s="39">
        <f t="shared" si="16"/>
        <v>-3.3782533256217562</v>
      </c>
      <c r="U25" t="s">
        <v>446</v>
      </c>
      <c r="V25" t="s">
        <v>212</v>
      </c>
      <c r="W25" t="s">
        <v>466</v>
      </c>
      <c r="X25" s="48" t="s">
        <v>491</v>
      </c>
      <c r="Y25" s="41"/>
    </row>
    <row r="26" spans="1:25" ht="15" x14ac:dyDescent="0.25">
      <c r="A26">
        <v>1.99</v>
      </c>
      <c r="B26">
        <v>1.92</v>
      </c>
      <c r="C26" s="29">
        <f t="shared" si="0"/>
        <v>2.3345896147403788E-2</v>
      </c>
      <c r="D26" s="30">
        <f>IF(OR($A26="",$B26=""),"",A26*'MPTO_working_2-way'!$G25)</f>
        <v>2.0364583333333335</v>
      </c>
      <c r="E26" s="32">
        <f>IF(OR($A26="",$B26=""),"",B26*'MPTO_working_2-way'!$G25)</f>
        <v>1.9648241206030153</v>
      </c>
      <c r="F26" s="30">
        <f>IF(OR($A26="",$B26=""),"",'MPTO_working_2-way'!D25)</f>
        <v>2.0373253705876082</v>
      </c>
      <c r="G26" s="32">
        <f>IF(OR($A26="",$B26=""),"",'MPTO_working_2-way'!E25)</f>
        <v>1.9640176827387685</v>
      </c>
      <c r="H26" s="30">
        <f>IF(OR($A26="",$B26=""),"",'OddsRatio_working_2-way'!M25)</f>
        <v>2.0373461122121879</v>
      </c>
      <c r="I26" s="30">
        <f>IF(OR($A26="",$B26=""),"",'OddsRatio_working_2-way'!N25)</f>
        <v>1.9639984073082948</v>
      </c>
      <c r="J26" s="30">
        <f>IF('Log_working_2-way'!$D25="","",A26^('Log_working_2-way'!$D25))</f>
        <v>2.0377376988644484</v>
      </c>
      <c r="K26" s="32">
        <f>IF('Log_working_2-way'!$D25="","",B26^('Log_working_2-way'!$D25))</f>
        <v>1.9636346459170313</v>
      </c>
      <c r="L26" s="37">
        <f t="shared" si="9"/>
        <v>0.49104859335038359</v>
      </c>
      <c r="M26" s="37">
        <f t="shared" si="10"/>
        <v>0.50895140664961636</v>
      </c>
      <c r="N26" s="38">
        <v>122</v>
      </c>
      <c r="O26" s="38">
        <f t="shared" si="11"/>
        <v>60.693467336683412</v>
      </c>
      <c r="P26" s="38">
        <f t="shared" si="12"/>
        <v>58.458333333333329</v>
      </c>
      <c r="Q26" s="38">
        <f t="shared" si="13"/>
        <v>63.541666666666671</v>
      </c>
      <c r="R26" s="38">
        <f t="shared" si="14"/>
        <v>61.306532663316574</v>
      </c>
      <c r="S26" s="39">
        <f t="shared" si="15"/>
        <v>-2.8481993299832595</v>
      </c>
      <c r="T26" s="39">
        <f t="shared" si="16"/>
        <v>-2.8481993299832453</v>
      </c>
      <c r="U26" t="s">
        <v>219</v>
      </c>
      <c r="V26" t="s">
        <v>216</v>
      </c>
      <c r="W26" t="s">
        <v>466</v>
      </c>
      <c r="X26" s="48" t="s">
        <v>491</v>
      </c>
      <c r="Y26" s="41"/>
    </row>
    <row r="27" spans="1:25" ht="15" x14ac:dyDescent="0.25">
      <c r="A27">
        <v>1.8</v>
      </c>
      <c r="B27">
        <v>2.11</v>
      </c>
      <c r="C27" s="29">
        <f t="shared" si="0"/>
        <v>2.9489204844655115E-2</v>
      </c>
      <c r="D27" s="30">
        <f>IF(OR($A27="",$B27=""),"",A27*'MPTO_working_2-way'!$G26)</f>
        <v>1.8530805687203793</v>
      </c>
      <c r="E27" s="32">
        <f>IF(OR($A27="",$B27=""),"",B27*'MPTO_working_2-way'!$G26)</f>
        <v>2.1722222222222221</v>
      </c>
      <c r="F27" s="30">
        <f>IF(OR($A27="",$B27=""),"",'MPTO_working_2-way'!D26)</f>
        <v>1.8490749756572542</v>
      </c>
      <c r="G27" s="32">
        <f>IF(OR($A27="",$B27=""),"",'MPTO_working_2-way'!E26)</f>
        <v>2.1777522935779814</v>
      </c>
      <c r="H27" s="30">
        <f>IF(OR($A27="",$B27=""),"",'OddsRatio_working_2-way'!M26)</f>
        <v>1.8489527199560174</v>
      </c>
      <c r="I27" s="30">
        <f>IF(OR($A27="",$B27=""),"",'OddsRatio_working_2-way'!N26)</f>
        <v>2.1779218989389744</v>
      </c>
      <c r="J27" s="30">
        <f>IF('Log_working_2-way'!$D26="","",A27^('Log_working_2-way'!$D26))</f>
        <v>1.847139460573918</v>
      </c>
      <c r="K27" s="32">
        <f>IF('Log_working_2-way'!$D26="","",B27^('Log_working_2-way'!$D26))</f>
        <v>2.1804431814833727</v>
      </c>
      <c r="L27" s="37">
        <f t="shared" si="9"/>
        <v>0.53964194373401531</v>
      </c>
      <c r="M27" s="37">
        <f t="shared" si="10"/>
        <v>0.46035805626598469</v>
      </c>
      <c r="N27" s="38">
        <v>123</v>
      </c>
      <c r="O27" s="38">
        <f t="shared" si="11"/>
        <v>54.666666666666671</v>
      </c>
      <c r="P27" s="38">
        <f t="shared" si="12"/>
        <v>64.706161137440745</v>
      </c>
      <c r="Q27" s="38">
        <f t="shared" si="13"/>
        <v>58.293838862559241</v>
      </c>
      <c r="R27" s="38">
        <f t="shared" si="14"/>
        <v>68.333333333333343</v>
      </c>
      <c r="S27" s="39">
        <f t="shared" si="15"/>
        <v>-3.6271721958925696</v>
      </c>
      <c r="T27" s="39">
        <f t="shared" si="16"/>
        <v>-3.627172195892598</v>
      </c>
      <c r="U27" t="s">
        <v>211</v>
      </c>
      <c r="V27" t="s">
        <v>218</v>
      </c>
      <c r="W27" t="s">
        <v>466</v>
      </c>
      <c r="X27" s="48" t="s">
        <v>491</v>
      </c>
      <c r="Y27" s="41"/>
    </row>
    <row r="28" spans="1:25" ht="15" x14ac:dyDescent="0.25">
      <c r="A28">
        <v>1.87</v>
      </c>
      <c r="B28">
        <v>2.0499999999999998</v>
      </c>
      <c r="C28" s="29">
        <f t="shared" si="0"/>
        <v>2.2564236337550447E-2</v>
      </c>
      <c r="D28" s="30">
        <f>IF(OR($A28="",$B28=""),"",A28*'MPTO_working_2-way'!$G27)</f>
        <v>1.9121951219512194</v>
      </c>
      <c r="E28" s="32">
        <f>IF(OR($A28="",$B28=""),"",B28*'MPTO_working_2-way'!$G27)</f>
        <v>2.0962566844919781</v>
      </c>
      <c r="F28" s="30">
        <f>IF(OR($A28="",$B28=""),"",'MPTO_working_2-way'!D27)</f>
        <v>1.9103027282920144</v>
      </c>
      <c r="G28" s="32">
        <f>IF(OR($A28="",$B28=""),"",'MPTO_working_2-way'!E27)</f>
        <v>2.0985356507458599</v>
      </c>
      <c r="H28" s="30">
        <f>IF(OR($A28="",$B28=""),"",'OddsRatio_working_2-way'!M27)</f>
        <v>1.9102589898327997</v>
      </c>
      <c r="I28" s="30">
        <f>IF(OR($A28="",$B28=""),"",'OddsRatio_working_2-way'!N27)</f>
        <v>2.0985884360051026</v>
      </c>
      <c r="J28" s="30">
        <f>IF('Log_working_2-way'!$D27="","",A28^('Log_working_2-way'!$D27))</f>
        <v>1.9094064175923491</v>
      </c>
      <c r="K28" s="32">
        <f>IF('Log_working_2-way'!$D27="","",B28^('Log_working_2-way'!$D27))</f>
        <v>2.0996183671625008</v>
      </c>
      <c r="L28" s="37">
        <f t="shared" si="9"/>
        <v>0.52295918367346939</v>
      </c>
      <c r="M28" s="37">
        <f t="shared" si="10"/>
        <v>0.47704081632653073</v>
      </c>
      <c r="N28" s="38">
        <v>124</v>
      </c>
      <c r="O28" s="38">
        <f t="shared" si="11"/>
        <v>57.689839572192518</v>
      </c>
      <c r="P28" s="38">
        <f t="shared" si="12"/>
        <v>63.512195121951223</v>
      </c>
      <c r="Q28" s="38">
        <f t="shared" si="13"/>
        <v>60.487804878048784</v>
      </c>
      <c r="R28" s="38">
        <f t="shared" si="14"/>
        <v>66.310160427807475</v>
      </c>
      <c r="S28" s="39">
        <f t="shared" si="15"/>
        <v>-2.7979653058562661</v>
      </c>
      <c r="T28" s="39">
        <f t="shared" si="16"/>
        <v>-2.7979653058562519</v>
      </c>
      <c r="U28" t="s">
        <v>221</v>
      </c>
      <c r="V28" t="s">
        <v>373</v>
      </c>
      <c r="W28" t="s">
        <v>466</v>
      </c>
      <c r="X28" s="48" t="s">
        <v>491</v>
      </c>
      <c r="Y28" s="41"/>
    </row>
    <row r="29" spans="1:25" ht="15" x14ac:dyDescent="0.25">
      <c r="A29">
        <v>2.15</v>
      </c>
      <c r="B29">
        <v>1.76</v>
      </c>
      <c r="C29" s="29">
        <f t="shared" si="0"/>
        <v>3.3298097251585723E-2</v>
      </c>
      <c r="D29" s="30">
        <f>IF(OR($A29="",$B29=""),"",A29*'MPTO_working_2-way'!$G28)</f>
        <v>2.2215909090909092</v>
      </c>
      <c r="E29" s="32">
        <f>IF(OR($A29="",$B29=""),"",B29*'MPTO_working_2-way'!$G28)</f>
        <v>1.8186046511627909</v>
      </c>
      <c r="F29" s="30">
        <f>IF(OR($A29="",$B29=""),"",'MPTO_working_2-way'!D28)</f>
        <v>2.2298173246906305</v>
      </c>
      <c r="G29" s="32">
        <f>IF(OR($A29="",$B29=""),"",'MPTO_working_2-way'!E28)</f>
        <v>1.8131288931480596</v>
      </c>
      <c r="H29" s="30">
        <f>IF(OR($A29="",$B29=""),"",'OddsRatio_working_2-way'!M28)</f>
        <v>2.2301048307916052</v>
      </c>
      <c r="I29" s="30">
        <f>IF(OR($A29="",$B29=""),"",'OddsRatio_working_2-way'!N28)</f>
        <v>1.8129388446970602</v>
      </c>
      <c r="J29" s="30">
        <f>IF('Log_working_2-way'!$D28="","",A29^('Log_working_2-way'!$D28))</f>
        <v>2.2338767288490446</v>
      </c>
      <c r="K29" s="32">
        <f>IF('Log_working_2-way'!$D28="","",B29^('Log_working_2-way'!$D28))</f>
        <v>1.8104537322239227</v>
      </c>
      <c r="L29" s="37">
        <f t="shared" si="9"/>
        <v>0.45012787723785164</v>
      </c>
      <c r="M29" s="37">
        <f t="shared" si="10"/>
        <v>0.54987212276214825</v>
      </c>
      <c r="N29" s="38">
        <v>125</v>
      </c>
      <c r="O29" s="38">
        <f t="shared" si="11"/>
        <v>66.860465116279073</v>
      </c>
      <c r="P29" s="38">
        <f t="shared" si="12"/>
        <v>53.977272727272734</v>
      </c>
      <c r="Q29" s="38">
        <f t="shared" si="13"/>
        <v>71.02272727272728</v>
      </c>
      <c r="R29" s="38">
        <f t="shared" si="14"/>
        <v>58.139534883720927</v>
      </c>
      <c r="S29" s="39">
        <f t="shared" si="15"/>
        <v>-4.1622621564482074</v>
      </c>
      <c r="T29" s="39">
        <f t="shared" si="16"/>
        <v>-4.1622621564481932</v>
      </c>
      <c r="U29" t="s">
        <v>243</v>
      </c>
      <c r="V29" t="s">
        <v>228</v>
      </c>
      <c r="W29" t="s">
        <v>464</v>
      </c>
      <c r="X29" s="48" t="s">
        <v>491</v>
      </c>
      <c r="Y29" s="41"/>
    </row>
    <row r="30" spans="1:25" s="35" customFormat="1" ht="15" x14ac:dyDescent="0.25">
      <c r="A30">
        <v>2.23</v>
      </c>
      <c r="B30">
        <v>1.71</v>
      </c>
      <c r="C30" s="29">
        <f t="shared" si="0"/>
        <v>3.3225814910969431E-2</v>
      </c>
      <c r="D30" s="30">
        <f>IF(OR($A30="",$B30=""),"",A30*'MPTO_working_2-way'!$G29)</f>
        <v>2.3040935672514617</v>
      </c>
      <c r="E30" s="32">
        <f>IF(OR($A30="",$B30=""),"",B30*'MPTO_working_2-way'!$G29)</f>
        <v>1.7668161434977576</v>
      </c>
      <c r="F30" s="30">
        <f>IF(OR($A30="",$B30=""),"",'MPTO_working_2-way'!D29)</f>
        <v>2.315792669966295</v>
      </c>
      <c r="G30" s="32">
        <f>IF(OR($A30="",$B30=""),"",'MPTO_working_2-way'!E29)</f>
        <v>1.7599981538319522</v>
      </c>
      <c r="H30" s="30">
        <f>IF(OR($A30="",$B30=""),"",'OddsRatio_working_2-way'!M29)</f>
        <v>2.3162045305336028</v>
      </c>
      <c r="I30" s="30">
        <f>IF(OR($A30="",$B30=""),"",'OddsRatio_working_2-way'!N29)</f>
        <v>1.7597603387632996</v>
      </c>
      <c r="J30" s="30">
        <f>IF('Log_working_2-way'!$D29="","",A30^('Log_working_2-way'!$D29))</f>
        <v>2.3215866387713424</v>
      </c>
      <c r="K30" s="32">
        <f>IF('Log_working_2-way'!$D29="","",B30^('Log_working_2-way'!$D29))</f>
        <v>1.7566662454529891</v>
      </c>
      <c r="L30" s="37">
        <f t="shared" si="9"/>
        <v>0.43401015228426398</v>
      </c>
      <c r="M30" s="37">
        <f t="shared" si="10"/>
        <v>0.56598984771573613</v>
      </c>
      <c r="N30" s="38">
        <v>126</v>
      </c>
      <c r="O30" s="38">
        <f t="shared" si="11"/>
        <v>69.497757847533649</v>
      </c>
      <c r="P30" s="38">
        <f t="shared" si="12"/>
        <v>52.315789473684212</v>
      </c>
      <c r="Q30" s="38">
        <f t="shared" si="13"/>
        <v>73.68421052631578</v>
      </c>
      <c r="R30" s="38">
        <f t="shared" si="14"/>
        <v>56.502242152466373</v>
      </c>
      <c r="S30" s="39">
        <f t="shared" si="15"/>
        <v>-4.1864526787821319</v>
      </c>
      <c r="T30" s="39">
        <f t="shared" si="16"/>
        <v>-4.1864526787821603</v>
      </c>
      <c r="U30" t="s">
        <v>233</v>
      </c>
      <c r="V30" t="s">
        <v>224</v>
      </c>
      <c r="W30" t="s">
        <v>464</v>
      </c>
      <c r="X30" s="48" t="s">
        <v>491</v>
      </c>
      <c r="Y30" s="41"/>
    </row>
    <row r="31" spans="1:25" ht="15" x14ac:dyDescent="0.25">
      <c r="A31">
        <v>1.76</v>
      </c>
      <c r="B31">
        <v>2.16</v>
      </c>
      <c r="C31" s="29">
        <f t="shared" si="0"/>
        <v>3.1144781144781142E-2</v>
      </c>
      <c r="D31" s="30">
        <f>IF(OR($A31="",$B31=""),"",A31*'MPTO_working_2-way'!$G30)</f>
        <v>1.8148148148148149</v>
      </c>
      <c r="E31" s="32">
        <f>IF(OR($A31="",$B31=""),"",B31*'MPTO_working_2-way'!$G30)</f>
        <v>2.2272727272727275</v>
      </c>
      <c r="F31" s="30">
        <f>IF(OR($A31="",$B31=""),"",'MPTO_working_2-way'!D30)</f>
        <v>1.8095963442498098</v>
      </c>
      <c r="G31" s="32">
        <f>IF(OR($A31="",$B31=""),"",'MPTO_working_2-way'!E30)</f>
        <v>2.235183443085607</v>
      </c>
      <c r="H31" s="30">
        <f>IF(OR($A31="",$B31=""),"",'OddsRatio_working_2-way'!M30)</f>
        <v>1.8094272134003797</v>
      </c>
      <c r="I31" s="30">
        <f>IF(OR($A31="",$B31=""),"",'OddsRatio_working_2-way'!N30)</f>
        <v>2.2354415362426847</v>
      </c>
      <c r="J31" s="30">
        <f>IF('Log_working_2-way'!$D30="","",A31^('Log_working_2-way'!$D30))</f>
        <v>1.8070624804765649</v>
      </c>
      <c r="K31" s="32">
        <f>IF('Log_working_2-way'!$D30="","",B31^('Log_working_2-way'!$D30))</f>
        <v>2.2390614409549543</v>
      </c>
      <c r="L31" s="37">
        <f t="shared" si="9"/>
        <v>0.55102040816326525</v>
      </c>
      <c r="M31" s="37">
        <f t="shared" si="10"/>
        <v>0.44897959183673464</v>
      </c>
      <c r="N31" s="38">
        <v>127</v>
      </c>
      <c r="O31" s="38">
        <f t="shared" si="11"/>
        <v>54.840909090909101</v>
      </c>
      <c r="P31" s="38">
        <f t="shared" si="12"/>
        <v>68.203703703703695</v>
      </c>
      <c r="Q31" s="38">
        <f t="shared" si="13"/>
        <v>58.796296296296291</v>
      </c>
      <c r="R31" s="38">
        <f t="shared" si="14"/>
        <v>72.159090909090921</v>
      </c>
      <c r="S31" s="39">
        <f t="shared" si="15"/>
        <v>-3.9553872053871899</v>
      </c>
      <c r="T31" s="39">
        <f t="shared" si="16"/>
        <v>-3.9553872053872254</v>
      </c>
      <c r="U31" t="s">
        <v>229</v>
      </c>
      <c r="V31" t="s">
        <v>238</v>
      </c>
      <c r="W31" t="s">
        <v>464</v>
      </c>
      <c r="X31" s="48" t="s">
        <v>491</v>
      </c>
      <c r="Y31" s="41"/>
    </row>
    <row r="32" spans="1:25" ht="15" x14ac:dyDescent="0.25">
      <c r="A32">
        <v>2.02</v>
      </c>
      <c r="B32">
        <v>1.88</v>
      </c>
      <c r="C32" s="29">
        <f t="shared" si="0"/>
        <v>2.6964398567516312E-2</v>
      </c>
      <c r="D32" s="30">
        <f>IF(OR($A32="",$B32=""),"",A32*'MPTO_working_2-way'!$G31)</f>
        <v>2.0744680851063828</v>
      </c>
      <c r="E32" s="32">
        <f>IF(OR($A32="",$B32=""),"",B32*'MPTO_working_2-way'!$G31)</f>
        <v>1.9306930693069306</v>
      </c>
      <c r="F32" s="30">
        <f>IF(OR($A32="",$B32=""),"",'MPTO_working_2-way'!D31)</f>
        <v>2.0765529308836395</v>
      </c>
      <c r="G32" s="32">
        <f>IF(OR($A32="",$B32=""),"",'MPTO_working_2-way'!E31)</f>
        <v>1.9288906948394962</v>
      </c>
      <c r="H32" s="30">
        <f>IF(OR($A32="",$B32=""),"",'OddsRatio_working_2-way'!M31)</f>
        <v>2.0766108438479098</v>
      </c>
      <c r="I32" s="30">
        <f>IF(OR($A32="",$B32=""),"",'OddsRatio_working_2-way'!N31)</f>
        <v>1.9288407280256479</v>
      </c>
      <c r="J32" s="30">
        <f>IF('Log_working_2-way'!$D31="","",A32^('Log_working_2-way'!$D31))</f>
        <v>2.0775563029751076</v>
      </c>
      <c r="K32" s="32">
        <f>IF('Log_working_2-way'!$D31="","",B32^('Log_working_2-way'!$D31))</f>
        <v>1.9280257534933587</v>
      </c>
      <c r="L32" s="37">
        <f t="shared" si="9"/>
        <v>0.48205128205128212</v>
      </c>
      <c r="M32" s="37">
        <f t="shared" si="10"/>
        <v>0.517948717948718</v>
      </c>
      <c r="N32" s="38">
        <v>128</v>
      </c>
      <c r="O32" s="38">
        <f t="shared" si="11"/>
        <v>64.633663366336634</v>
      </c>
      <c r="P32" s="38">
        <f t="shared" si="12"/>
        <v>59.914893617021271</v>
      </c>
      <c r="Q32" s="38">
        <f t="shared" si="13"/>
        <v>68.085106382978722</v>
      </c>
      <c r="R32" s="38">
        <f t="shared" si="14"/>
        <v>63.366336633663366</v>
      </c>
      <c r="S32" s="39">
        <f t="shared" si="15"/>
        <v>-3.451443016642088</v>
      </c>
      <c r="T32" s="39">
        <f t="shared" si="16"/>
        <v>-3.4514430166420951</v>
      </c>
      <c r="U32" t="s">
        <v>239</v>
      </c>
      <c r="V32" t="s">
        <v>178</v>
      </c>
      <c r="W32" t="s">
        <v>464</v>
      </c>
      <c r="X32" s="48" t="s">
        <v>491</v>
      </c>
      <c r="Y32" s="41"/>
    </row>
    <row r="33" spans="1:25" ht="15" x14ac:dyDescent="0.25">
      <c r="A33">
        <v>2.36</v>
      </c>
      <c r="B33">
        <v>1.64</v>
      </c>
      <c r="C33" s="29">
        <f t="shared" si="0"/>
        <v>3.3484911120297722E-2</v>
      </c>
      <c r="D33" s="30">
        <f>IF(OR($A33="",$B33=""),"",A33*'MPTO_working_2-way'!$G32)</f>
        <v>2.4390243902439024</v>
      </c>
      <c r="E33" s="32">
        <f>IF(OR($A33="",$B33=""),"",B33*'MPTO_working_2-way'!$G32)</f>
        <v>1.6949152542372881</v>
      </c>
      <c r="F33" s="30">
        <f>IF(OR($A33="",$B33=""),"",'MPTO_working_2-way'!D32)</f>
        <v>2.4570848146267141</v>
      </c>
      <c r="G33" s="32">
        <f>IF(OR($A33="",$B33=""),"",'MPTO_working_2-way'!E32)</f>
        <v>1.6863018473335656</v>
      </c>
      <c r="H33" s="30">
        <f>IF(OR($A33="",$B33=""),"",'OddsRatio_working_2-way'!M32)</f>
        <v>2.4577379737113252</v>
      </c>
      <c r="I33" s="30">
        <f>IF(OR($A33="",$B33=""),"",'OddsRatio_working_2-way'!N32)</f>
        <v>1.6859943405700353</v>
      </c>
      <c r="J33" s="30">
        <f>IF('Log_working_2-way'!$D32="","",A33^('Log_working_2-way'!$D32))</f>
        <v>2.4661000827478752</v>
      </c>
      <c r="K33" s="32">
        <f>IF('Log_working_2-way'!$D32="","",B33^('Log_working_2-way'!$D32))</f>
        <v>1.6820816748919711</v>
      </c>
      <c r="L33" s="37">
        <f t="shared" si="9"/>
        <v>0.41000000000000003</v>
      </c>
      <c r="M33" s="37">
        <f t="shared" si="10"/>
        <v>0.59000000000000008</v>
      </c>
      <c r="N33" s="38">
        <v>129</v>
      </c>
      <c r="O33" s="38">
        <f t="shared" si="11"/>
        <v>74.33898305084746</v>
      </c>
      <c r="P33" s="38">
        <f t="shared" si="12"/>
        <v>50.341463414634127</v>
      </c>
      <c r="Q33" s="38">
        <f t="shared" si="13"/>
        <v>78.658536585365852</v>
      </c>
      <c r="R33" s="38">
        <f t="shared" si="14"/>
        <v>54.661016949152547</v>
      </c>
      <c r="S33" s="39">
        <f t="shared" si="15"/>
        <v>-4.3195535345183913</v>
      </c>
      <c r="T33" s="39">
        <f t="shared" si="16"/>
        <v>-4.3195535345184197</v>
      </c>
      <c r="U33" t="s">
        <v>237</v>
      </c>
      <c r="V33" t="s">
        <v>226</v>
      </c>
      <c r="W33" t="s">
        <v>464</v>
      </c>
      <c r="X33" s="48" t="s">
        <v>491</v>
      </c>
      <c r="Y33" s="41"/>
    </row>
    <row r="34" spans="1:25" ht="15" x14ac:dyDescent="0.25">
      <c r="A34">
        <v>2.04</v>
      </c>
      <c r="B34">
        <v>1.85</v>
      </c>
      <c r="C34" s="29">
        <f t="shared" si="0"/>
        <v>3.0736618971912932E-2</v>
      </c>
      <c r="D34" s="30">
        <f>IF(OR($A34="",$B34=""),"",A34*'MPTO_working_2-way'!$G33)</f>
        <v>2.1027027027027025</v>
      </c>
      <c r="E34" s="32">
        <f>IF(OR($A34="",$B34=""),"",B34*'MPTO_working_2-way'!$G33)</f>
        <v>1.9068627450980391</v>
      </c>
      <c r="F34" s="30">
        <f>IF(OR($A34="",$B34=""),"",'MPTO_working_2-way'!D33)</f>
        <v>2.1060267857142851</v>
      </c>
      <c r="G34" s="32">
        <f>IF(OR($A34="",$B34=""),"",'MPTO_working_2-way'!E33)</f>
        <v>1.9041372351160444</v>
      </c>
      <c r="H34" s="30">
        <f>IF(OR($A34="",$B34=""),"",'OddsRatio_working_2-way'!M33)</f>
        <v>2.1061326375099441</v>
      </c>
      <c r="I34" s="30">
        <f>IF(OR($A34="",$B34=""),"",'OddsRatio_working_2-way'!N33)</f>
        <v>1.904050713349474</v>
      </c>
      <c r="J34" s="30">
        <f>IF('Log_working_2-way'!$D33="","",A34^('Log_working_2-way'!$D33))</f>
        <v>2.1076465292124213</v>
      </c>
      <c r="K34" s="32">
        <f>IF('Log_working_2-way'!$D33="","",B34^('Log_working_2-way'!$D33))</f>
        <v>1.9028150891340896</v>
      </c>
      <c r="L34" s="37">
        <f t="shared" si="9"/>
        <v>0.47557840616966585</v>
      </c>
      <c r="M34" s="37">
        <f t="shared" si="10"/>
        <v>0.52442159383033427</v>
      </c>
      <c r="N34" s="38">
        <v>130</v>
      </c>
      <c r="O34" s="38">
        <f t="shared" si="11"/>
        <v>66.274509803921561</v>
      </c>
      <c r="P34" s="38">
        <f t="shared" si="12"/>
        <v>59.729729729729719</v>
      </c>
      <c r="Q34" s="38">
        <f t="shared" si="13"/>
        <v>70.27027027027026</v>
      </c>
      <c r="R34" s="38">
        <f t="shared" si="14"/>
        <v>63.725490196078425</v>
      </c>
      <c r="S34" s="39">
        <f t="shared" si="15"/>
        <v>-3.995760466348699</v>
      </c>
      <c r="T34" s="39">
        <f t="shared" si="16"/>
        <v>-3.9957604663487061</v>
      </c>
      <c r="U34" t="s">
        <v>225</v>
      </c>
      <c r="V34" t="s">
        <v>375</v>
      </c>
      <c r="W34" t="s">
        <v>464</v>
      </c>
      <c r="X34" s="48" t="s">
        <v>491</v>
      </c>
      <c r="Y34" s="41"/>
    </row>
    <row r="35" spans="1:25" ht="15" x14ac:dyDescent="0.25">
      <c r="A35">
        <v>2.2200000000000002</v>
      </c>
      <c r="B35">
        <v>1.71</v>
      </c>
      <c r="C35" s="29">
        <f t="shared" si="0"/>
        <v>3.5245772087877381E-2</v>
      </c>
      <c r="D35" s="30">
        <f>IF(OR($A35="",$B35=""),"",A35*'MPTO_working_2-way'!$G34)</f>
        <v>2.2982456140350882</v>
      </c>
      <c r="E35" s="32">
        <f>IF(OR($A35="",$B35=""),"",B35*'MPTO_working_2-way'!$G34)</f>
        <v>1.7702702702702702</v>
      </c>
      <c r="F35" s="30">
        <f>IF(OR($A35="",$B35=""),"",'MPTO_working_2-way'!D34)</f>
        <v>2.3103888990323171</v>
      </c>
      <c r="G35" s="32">
        <f>IF(OR($A35="",$B35=""),"",'MPTO_working_2-way'!E34)</f>
        <v>1.7631322279503969</v>
      </c>
      <c r="H35" s="30">
        <f>IF(OR($A35="",$B35=""),"",'OddsRatio_working_2-way'!M34)</f>
        <v>2.310843186332725</v>
      </c>
      <c r="I35" s="30">
        <f>IF(OR($A35="",$B35=""),"",'OddsRatio_working_2-way'!N34)</f>
        <v>1.7628677559805201</v>
      </c>
      <c r="J35" s="30">
        <f>IF('Log_working_2-way'!$D34="","",A35^('Log_working_2-way'!$D34))</f>
        <v>2.3164405926032319</v>
      </c>
      <c r="K35" s="32">
        <f>IF('Log_working_2-way'!$D34="","",B35^('Log_working_2-way'!$D34))</f>
        <v>1.7596240997267032</v>
      </c>
      <c r="L35" s="37">
        <f t="shared" si="9"/>
        <v>0.43511450381679379</v>
      </c>
      <c r="M35" s="37">
        <f t="shared" si="10"/>
        <v>0.56488549618320616</v>
      </c>
      <c r="N35" s="38">
        <v>131</v>
      </c>
      <c r="O35" s="38">
        <f t="shared" si="11"/>
        <v>71.990990990991008</v>
      </c>
      <c r="P35" s="38">
        <f t="shared" si="12"/>
        <v>54.391812865497066</v>
      </c>
      <c r="Q35" s="38">
        <f t="shared" si="13"/>
        <v>76.608187134502913</v>
      </c>
      <c r="R35" s="38">
        <f t="shared" si="14"/>
        <v>59.009009009009006</v>
      </c>
      <c r="S35" s="39">
        <f t="shared" si="15"/>
        <v>-4.6171961435119044</v>
      </c>
      <c r="T35" s="39">
        <f t="shared" si="16"/>
        <v>-4.61719614351194</v>
      </c>
      <c r="U35" t="s">
        <v>235</v>
      </c>
      <c r="V35" t="s">
        <v>240</v>
      </c>
      <c r="W35" t="s">
        <v>464</v>
      </c>
      <c r="X35" s="48" t="s">
        <v>491</v>
      </c>
      <c r="Y35" s="41"/>
    </row>
    <row r="36" spans="1:25" ht="15" x14ac:dyDescent="0.25">
      <c r="A36">
        <v>2.31</v>
      </c>
      <c r="B36">
        <v>1.66</v>
      </c>
      <c r="C36" s="29">
        <f t="shared" si="0"/>
        <v>3.5310071454649705E-2</v>
      </c>
      <c r="D36" s="30">
        <f>IF(OR($A36="",$B36=""),"",A36*'MPTO_working_2-way'!$G35)</f>
        <v>2.3915662650602409</v>
      </c>
      <c r="E36" s="32">
        <f>IF(OR($A36="",$B36=""),"",B36*'MPTO_working_2-way'!$G35)</f>
        <v>1.7186147186147185</v>
      </c>
      <c r="F36" s="30">
        <f>IF(OR($A36="",$B36=""),"",'MPTO_working_2-way'!D35)</f>
        <v>2.4082145324373547</v>
      </c>
      <c r="G36" s="32">
        <f>IF(OR($A36="",$B36=""),"",'MPTO_working_2-way'!E35)</f>
        <v>1.7101190741649199</v>
      </c>
      <c r="H36" s="30">
        <f>IF(OR($A36="",$B36=""),"",'OddsRatio_working_2-way'!M35)</f>
        <v>2.4088465086191913</v>
      </c>
      <c r="I36" s="30">
        <f>IF(OR($A36="",$B36=""),"",'OddsRatio_working_2-way'!N35)</f>
        <v>1.7098005310600506</v>
      </c>
      <c r="J36" s="30">
        <f>IF('Log_working_2-way'!$D35="","",A36^('Log_working_2-way'!$D35))</f>
        <v>2.4165541184191208</v>
      </c>
      <c r="K36" s="32">
        <f>IF('Log_working_2-way'!$D35="","",B36^('Log_working_2-way'!$D35))</f>
        <v>1.7059384368003565</v>
      </c>
      <c r="L36" s="37">
        <f t="shared" si="9"/>
        <v>0.41813602015113349</v>
      </c>
      <c r="M36" s="37">
        <f t="shared" si="10"/>
        <v>0.58186397984886651</v>
      </c>
      <c r="N36" s="38">
        <v>132</v>
      </c>
      <c r="O36" s="38">
        <f t="shared" si="11"/>
        <v>74.857142857142861</v>
      </c>
      <c r="P36" s="38">
        <f t="shared" si="12"/>
        <v>52.481927710843365</v>
      </c>
      <c r="Q36" s="38">
        <f t="shared" si="13"/>
        <v>79.518072289156635</v>
      </c>
      <c r="R36" s="38">
        <f t="shared" si="14"/>
        <v>57.142857142857139</v>
      </c>
      <c r="S36" s="39">
        <f t="shared" si="15"/>
        <v>-4.6609294320137735</v>
      </c>
      <c r="T36" s="39">
        <f t="shared" si="16"/>
        <v>-4.6609294320137735</v>
      </c>
      <c r="U36" t="s">
        <v>227</v>
      </c>
      <c r="V36" t="s">
        <v>230</v>
      </c>
      <c r="W36" t="s">
        <v>464</v>
      </c>
      <c r="X36" s="48" t="s">
        <v>491</v>
      </c>
      <c r="Y36" s="41"/>
    </row>
    <row r="37" spans="1:25" ht="15" x14ac:dyDescent="0.25">
      <c r="A37">
        <v>2.36</v>
      </c>
      <c r="B37">
        <v>1.64</v>
      </c>
      <c r="C37" s="29">
        <f t="shared" si="0"/>
        <v>3.3484911120297722E-2</v>
      </c>
      <c r="D37" s="30">
        <f>IF(OR($A37="",$B37=""),"",A37*'MPTO_working_2-way'!$G36)</f>
        <v>2.4390243902439024</v>
      </c>
      <c r="E37" s="32">
        <f>IF(OR($A37="",$B37=""),"",B37*'MPTO_working_2-way'!$G36)</f>
        <v>1.6949152542372881</v>
      </c>
      <c r="F37" s="30">
        <f>IF(OR($A37="",$B37=""),"",'MPTO_working_2-way'!D36)</f>
        <v>2.4570848146267141</v>
      </c>
      <c r="G37" s="32">
        <f>IF(OR($A37="",$B37=""),"",'MPTO_working_2-way'!E36)</f>
        <v>1.6863018473335656</v>
      </c>
      <c r="H37" s="30">
        <f>IF(OR($A37="",$B37=""),"",'OddsRatio_working_2-way'!M36)</f>
        <v>2.4577379737113252</v>
      </c>
      <c r="I37" s="30">
        <f>IF(OR($A37="",$B37=""),"",'OddsRatio_working_2-way'!N36)</f>
        <v>1.6859943405700353</v>
      </c>
      <c r="J37" s="30">
        <f>IF('Log_working_2-way'!$D36="","",A37^('Log_working_2-way'!$D36))</f>
        <v>2.4661000827478752</v>
      </c>
      <c r="K37" s="32">
        <f>IF('Log_working_2-way'!$D36="","",B37^('Log_working_2-way'!$D36))</f>
        <v>1.6820816748919711</v>
      </c>
      <c r="L37" s="37">
        <f t="shared" si="9"/>
        <v>0.41000000000000003</v>
      </c>
      <c r="M37" s="37">
        <f t="shared" si="10"/>
        <v>0.59000000000000008</v>
      </c>
      <c r="N37" s="38">
        <v>133</v>
      </c>
      <c r="O37" s="38">
        <f t="shared" si="11"/>
        <v>76.644067796610173</v>
      </c>
      <c r="P37" s="38">
        <f t="shared" si="12"/>
        <v>51.902439024390226</v>
      </c>
      <c r="Q37" s="38">
        <f t="shared" si="13"/>
        <v>81.097560975609753</v>
      </c>
      <c r="R37" s="38">
        <f t="shared" si="14"/>
        <v>56.355932203389834</v>
      </c>
      <c r="S37" s="39">
        <f t="shared" si="15"/>
        <v>-4.4534931789995795</v>
      </c>
      <c r="T37" s="39">
        <f t="shared" si="16"/>
        <v>-4.4534931789996079</v>
      </c>
      <c r="U37" t="s">
        <v>231</v>
      </c>
      <c r="V37" t="s">
        <v>234</v>
      </c>
      <c r="W37" t="s">
        <v>464</v>
      </c>
      <c r="X37" s="48" t="s">
        <v>491</v>
      </c>
      <c r="Y37" s="41"/>
    </row>
    <row r="38" spans="1:25" ht="15" x14ac:dyDescent="0.25">
      <c r="A38">
        <v>2.29</v>
      </c>
      <c r="B38">
        <v>1.68</v>
      </c>
      <c r="C38" s="29">
        <f t="shared" si="0"/>
        <v>3.1919317945518833E-2</v>
      </c>
      <c r="D38" s="30">
        <f>IF(OR($A38="",$B38=""),"",A38*'MPTO_working_2-way'!$G37)</f>
        <v>2.3630952380952381</v>
      </c>
      <c r="E38" s="32">
        <f>IF(OR($A38="",$B38=""),"",B38*'MPTO_working_2-way'!$G37)</f>
        <v>1.7336244541484715</v>
      </c>
      <c r="F38" s="30">
        <f>IF(OR($A38="",$B38=""),"",'MPTO_working_2-way'!D37)</f>
        <v>2.3768688990485605</v>
      </c>
      <c r="G38" s="32">
        <f>IF(OR($A38="",$B38=""),"",'MPTO_working_2-way'!E37)</f>
        <v>1.7262855604415328</v>
      </c>
      <c r="H38" s="30">
        <f>IF(OR($A38="",$B38=""),"",'OddsRatio_working_2-way'!M37)</f>
        <v>2.3773375851727168</v>
      </c>
      <c r="I38" s="30">
        <f>IF(OR($A38="",$B38=""),"",'OddsRatio_working_2-way'!N37)</f>
        <v>1.7260384169902692</v>
      </c>
      <c r="J38" s="30">
        <f>IF('Log_working_2-way'!$D37="","",A38^('Log_working_2-way'!$D37))</f>
        <v>2.3836811049586637</v>
      </c>
      <c r="K38" s="32">
        <f>IF('Log_working_2-way'!$D37="","",B38^('Log_working_2-way'!$D37))</f>
        <v>1.7227098761530257</v>
      </c>
      <c r="L38" s="37">
        <f t="shared" si="9"/>
        <v>0.42317380352644834</v>
      </c>
      <c r="M38" s="37">
        <f t="shared" si="10"/>
        <v>0.57682619647355171</v>
      </c>
      <c r="N38" s="38">
        <v>134</v>
      </c>
      <c r="O38" s="38">
        <f t="shared" si="11"/>
        <v>75.484716157205256</v>
      </c>
      <c r="P38" s="38">
        <f t="shared" si="12"/>
        <v>54.238095238095241</v>
      </c>
      <c r="Q38" s="38">
        <f t="shared" si="13"/>
        <v>79.761904761904759</v>
      </c>
      <c r="R38" s="38">
        <f t="shared" si="14"/>
        <v>58.515283842794766</v>
      </c>
      <c r="S38" s="39">
        <f t="shared" si="15"/>
        <v>-4.2771886046995036</v>
      </c>
      <c r="T38" s="39">
        <f t="shared" si="16"/>
        <v>-4.2771886046995249</v>
      </c>
      <c r="U38" t="s">
        <v>376</v>
      </c>
      <c r="V38" t="s">
        <v>242</v>
      </c>
      <c r="W38" t="s">
        <v>464</v>
      </c>
      <c r="X38" s="48" t="s">
        <v>491</v>
      </c>
      <c r="Y38" s="41"/>
    </row>
    <row r="39" spans="1:25" ht="15" x14ac:dyDescent="0.25">
      <c r="A39">
        <v>2.21</v>
      </c>
      <c r="B39">
        <v>1.68</v>
      </c>
      <c r="C39" s="29">
        <f t="shared" si="0"/>
        <v>4.772678302090072E-2</v>
      </c>
      <c r="D39" s="30">
        <f>IF(OR($A39="",$B39=""),"",A39*'MPTO_working_2-way'!$G38)</f>
        <v>2.3154761904761907</v>
      </c>
      <c r="E39" s="32">
        <f>IF(OR($A39="",$B39=""),"",B39*'MPTO_working_2-way'!$G38)</f>
        <v>1.7601809954751131</v>
      </c>
      <c r="F39" s="30">
        <f>IF(OR($A39="",$B39=""),"",'MPTO_working_2-way'!D38)</f>
        <v>2.3330400904863642</v>
      </c>
      <c r="G39" s="32">
        <f>IF(OR($A39="",$B39=""),"",'MPTO_working_2-way'!E38)</f>
        <v>1.7501649853870085</v>
      </c>
      <c r="H39" s="30">
        <f>IF(OR($A39="",$B39=""),"",'OddsRatio_working_2-way'!M38)</f>
        <v>2.3339459376998315</v>
      </c>
      <c r="I39" s="30">
        <f>IF(OR($A39="",$B39=""),"",'OddsRatio_working_2-way'!N38)</f>
        <v>1.7496555682941202</v>
      </c>
      <c r="J39" s="30">
        <f>IF('Log_working_2-way'!$D38="","",A39^('Log_working_2-way'!$D38))</f>
        <v>2.3421626328567902</v>
      </c>
      <c r="K39" s="32">
        <f>IF('Log_working_2-way'!$D38="","",B39^('Log_working_2-way'!$D38))</f>
        <v>1.7450661905782558</v>
      </c>
      <c r="L39" s="37">
        <f t="shared" si="9"/>
        <v>0.43187660668380456</v>
      </c>
      <c r="M39" s="37">
        <f t="shared" si="10"/>
        <v>0.56812339331619544</v>
      </c>
      <c r="N39" s="38">
        <v>135</v>
      </c>
      <c r="O39" s="38">
        <f t="shared" si="11"/>
        <v>73.914027149321271</v>
      </c>
      <c r="P39" s="38">
        <f t="shared" si="12"/>
        <v>54.642857142857132</v>
      </c>
      <c r="Q39" s="38">
        <f t="shared" si="13"/>
        <v>80.357142857142861</v>
      </c>
      <c r="R39" s="38">
        <f t="shared" si="14"/>
        <v>61.085972850678736</v>
      </c>
      <c r="S39" s="39">
        <f t="shared" si="15"/>
        <v>-6.4431157078215904</v>
      </c>
      <c r="T39" s="39">
        <f t="shared" si="16"/>
        <v>-6.4431157078216046</v>
      </c>
      <c r="U39" t="s">
        <v>114</v>
      </c>
      <c r="V39" t="s">
        <v>248</v>
      </c>
      <c r="W39" t="s">
        <v>70</v>
      </c>
      <c r="X39" s="48" t="s">
        <v>491</v>
      </c>
      <c r="Y39" s="41"/>
    </row>
    <row r="40" spans="1:25" ht="15" x14ac:dyDescent="0.25">
      <c r="A40">
        <v>2.02</v>
      </c>
      <c r="B40">
        <v>1.83</v>
      </c>
      <c r="C40" s="29">
        <f t="shared" si="0"/>
        <v>4.1497592382188975E-2</v>
      </c>
      <c r="D40" s="30">
        <f>IF(OR($A40="",$B40=""),"",A40*'MPTO_working_2-way'!$G39)</f>
        <v>2.1038251366120218</v>
      </c>
      <c r="E40" s="32">
        <f>IF(OR($A40="",$B40=""),"",B40*'MPTO_working_2-way'!$G39)</f>
        <v>1.9059405940594059</v>
      </c>
      <c r="F40" s="30">
        <f>IF(OR($A40="",$B40=""),"",'MPTO_working_2-way'!D39)</f>
        <v>2.1083670792220381</v>
      </c>
      <c r="G40" s="32">
        <f>IF(OR($A40="",$B40=""),"",'MPTO_working_2-way'!E39)</f>
        <v>1.9022281685792208</v>
      </c>
      <c r="H40" s="30">
        <f>IF(OR($A40="",$B40=""),"",'OddsRatio_working_2-way'!M39)</f>
        <v>2.1085646858215363</v>
      </c>
      <c r="I40" s="30">
        <f>IF(OR($A40="",$B40=""),"",'OddsRatio_working_2-way'!N39)</f>
        <v>1.9020673423841918</v>
      </c>
      <c r="J40" s="30">
        <f>IF('Log_working_2-way'!$D39="","",A40^('Log_working_2-way'!$D39))</f>
        <v>2.1106543395875321</v>
      </c>
      <c r="K40" s="32">
        <f>IF('Log_working_2-way'!$D39="","",B40^('Log_working_2-way'!$D39))</f>
        <v>1.9003701370951678</v>
      </c>
      <c r="L40" s="37">
        <f t="shared" si="9"/>
        <v>0.47532467532467537</v>
      </c>
      <c r="M40" s="37">
        <f t="shared" si="10"/>
        <v>0.52467532467532474</v>
      </c>
      <c r="N40" s="38">
        <v>136</v>
      </c>
      <c r="O40" s="38">
        <f t="shared" si="11"/>
        <v>68.673267326732685</v>
      </c>
      <c r="P40" s="38">
        <f t="shared" si="12"/>
        <v>61.683060109289606</v>
      </c>
      <c r="Q40" s="38">
        <f t="shared" si="13"/>
        <v>74.316939890710373</v>
      </c>
      <c r="R40" s="38">
        <f t="shared" si="14"/>
        <v>67.32673267326733</v>
      </c>
      <c r="S40" s="39">
        <f t="shared" si="15"/>
        <v>-5.6436725639776881</v>
      </c>
      <c r="T40" s="39">
        <f t="shared" si="16"/>
        <v>-5.6436725639777237</v>
      </c>
      <c r="U40" t="s">
        <v>245</v>
      </c>
      <c r="V40" t="s">
        <v>81</v>
      </c>
      <c r="W40" t="s">
        <v>70</v>
      </c>
      <c r="X40" s="48" t="s">
        <v>491</v>
      </c>
      <c r="Y40" s="41"/>
    </row>
    <row r="41" spans="1:25" s="35" customFormat="1" ht="15" x14ac:dyDescent="0.25">
      <c r="A41">
        <v>1.98</v>
      </c>
      <c r="B41">
        <v>1.86</v>
      </c>
      <c r="C41" s="29">
        <f t="shared" si="0"/>
        <v>4.2684913652655698E-2</v>
      </c>
      <c r="D41" s="30">
        <f>IF(OR($A41="",$B41=""),"",A41*'MPTO_working_2-way'!$G40)</f>
        <v>2.0645161290322585</v>
      </c>
      <c r="E41" s="32">
        <f>IF(OR($A41="",$B41=""),"",B41*'MPTO_working_2-way'!$G40)</f>
        <v>1.9393939393939397</v>
      </c>
      <c r="F41" s="30">
        <f>IF(OR($A41="",$B41=""),"",'MPTO_working_2-way'!D40)</f>
        <v>2.0673627484001349</v>
      </c>
      <c r="G41" s="32">
        <f>IF(OR($A41="",$B41=""),"",'MPTO_working_2-way'!E40)</f>
        <v>1.9368886083938153</v>
      </c>
      <c r="H41" s="30">
        <f>IF(OR($A41="",$B41=""),"",'OddsRatio_working_2-way'!M40)</f>
        <v>2.0674899923282331</v>
      </c>
      <c r="I41" s="30">
        <f>IF(OR($A41="",$B41=""),"",'OddsRatio_working_2-way'!N40)</f>
        <v>1.9367769320431434</v>
      </c>
      <c r="J41" s="30">
        <f>IF('Log_working_2-way'!$D40="","",A41^('Log_working_2-way'!$D40))</f>
        <v>2.0687991049302137</v>
      </c>
      <c r="K41" s="32">
        <f>IF('Log_working_2-way'!$D40="","",B41^('Log_working_2-way'!$D40))</f>
        <v>1.9356295260604794</v>
      </c>
      <c r="L41" s="37">
        <f t="shared" si="9"/>
        <v>0.48437499999999989</v>
      </c>
      <c r="M41" s="37">
        <f t="shared" si="10"/>
        <v>0.51562499999999989</v>
      </c>
      <c r="N41" s="38">
        <v>137</v>
      </c>
      <c r="O41" s="38">
        <f t="shared" si="11"/>
        <v>67.808080808080803</v>
      </c>
      <c r="P41" s="38">
        <f t="shared" si="12"/>
        <v>63.344086021505383</v>
      </c>
      <c r="Q41" s="38">
        <f t="shared" si="13"/>
        <v>73.655913978494624</v>
      </c>
      <c r="R41" s="38">
        <f t="shared" si="14"/>
        <v>69.191919191919197</v>
      </c>
      <c r="S41" s="39">
        <f t="shared" si="15"/>
        <v>-5.8478331704138213</v>
      </c>
      <c r="T41" s="39">
        <f t="shared" si="16"/>
        <v>-5.8478331704138142</v>
      </c>
      <c r="U41" t="s">
        <v>250</v>
      </c>
      <c r="V41" t="s">
        <v>96</v>
      </c>
      <c r="W41" t="s">
        <v>70</v>
      </c>
      <c r="X41" s="48" t="s">
        <v>491</v>
      </c>
      <c r="Y41" s="41"/>
    </row>
    <row r="42" spans="1:25" ht="15" x14ac:dyDescent="0.25">
      <c r="A42">
        <v>2.0499999999999998</v>
      </c>
      <c r="B42">
        <v>1.8</v>
      </c>
      <c r="C42" s="29">
        <f t="shared" si="0"/>
        <v>4.3360433604336057E-2</v>
      </c>
      <c r="D42" s="30">
        <f>IF(OR($A42="",$B42=""),"",A42*'MPTO_working_2-way'!$G41)</f>
        <v>2.1388888888888888</v>
      </c>
      <c r="E42" s="32">
        <f>IF(OR($A42="",$B42=""),"",B42*'MPTO_working_2-way'!$G41)</f>
        <v>1.878048780487805</v>
      </c>
      <c r="F42" s="30">
        <f>IF(OR($A42="",$B42=""),"",'MPTO_working_2-way'!D41)</f>
        <v>2.1453488372093021</v>
      </c>
      <c r="G42" s="32">
        <f>IF(OR($A42="",$B42=""),"",'MPTO_working_2-way'!E41)</f>
        <v>1.8730964467005078</v>
      </c>
      <c r="H42" s="30">
        <f>IF(OR($A42="",$B42=""),"",'OddsRatio_working_2-way'!M41)</f>
        <v>2.1456439237389602</v>
      </c>
      <c r="I42" s="30">
        <f>IF(OR($A42="",$B42=""),"",'OddsRatio_working_2-way'!N41)</f>
        <v>1.8728715609439694</v>
      </c>
      <c r="J42" s="30">
        <f>IF('Log_working_2-way'!$D41="","",A42^('Log_working_2-way'!$D41))</f>
        <v>2.1486257153159274</v>
      </c>
      <c r="K42" s="32">
        <f>IF('Log_working_2-way'!$D41="","",B42^('Log_working_2-way'!$D41))</f>
        <v>1.8706056173612808</v>
      </c>
      <c r="L42" s="37">
        <f t="shared" si="9"/>
        <v>0.46753246753246752</v>
      </c>
      <c r="M42" s="37">
        <f t="shared" si="10"/>
        <v>0.53246753246753242</v>
      </c>
      <c r="N42" s="38">
        <v>138</v>
      </c>
      <c r="O42" s="38">
        <f t="shared" si="11"/>
        <v>70.682926829268283</v>
      </c>
      <c r="P42" s="38">
        <f t="shared" si="12"/>
        <v>61.333333333333336</v>
      </c>
      <c r="Q42" s="38">
        <f t="shared" si="13"/>
        <v>76.666666666666671</v>
      </c>
      <c r="R42" s="38">
        <f t="shared" si="14"/>
        <v>67.317073170731717</v>
      </c>
      <c r="S42" s="39">
        <f t="shared" si="15"/>
        <v>-5.9837398373983888</v>
      </c>
      <c r="T42" s="39">
        <f t="shared" si="16"/>
        <v>-5.9837398373983817</v>
      </c>
      <c r="U42" t="s">
        <v>112</v>
      </c>
      <c r="V42" t="s">
        <v>249</v>
      </c>
      <c r="W42" t="s">
        <v>70</v>
      </c>
      <c r="X42" s="48" t="s">
        <v>491</v>
      </c>
      <c r="Y42" s="41"/>
    </row>
    <row r="43" spans="1:25" ht="15" x14ac:dyDescent="0.25">
      <c r="A43">
        <v>1.97</v>
      </c>
      <c r="B43">
        <v>1.86</v>
      </c>
      <c r="C43" s="29">
        <f t="shared" si="0"/>
        <v>4.5248621800120015E-2</v>
      </c>
      <c r="D43" s="30">
        <f>IF(OR($A43="",$B43=""),"",A43*'MPTO_working_2-way'!$G42)</f>
        <v>2.0591397849462365</v>
      </c>
      <c r="E43" s="32">
        <f>IF(OR($A43="",$B43=""),"",B43*'MPTO_working_2-way'!$G42)</f>
        <v>1.9441624365482233</v>
      </c>
      <c r="F43" s="30">
        <f>IF(OR($A43="",$B43=""),"",'MPTO_working_2-way'!D42)</f>
        <v>2.0618985988408078</v>
      </c>
      <c r="G43" s="32">
        <f>IF(OR($A43="",$B43=""),"",'MPTO_working_2-way'!E42)</f>
        <v>1.9417095013512797</v>
      </c>
      <c r="H43" s="30">
        <f>IF(OR($A43="",$B43=""),"",'OddsRatio_working_2-way'!M42)</f>
        <v>2.062029649653994</v>
      </c>
      <c r="I43" s="30">
        <f>IF(OR($A43="",$B43=""),"",'OddsRatio_working_2-way'!N42)</f>
        <v>1.9415932976313763</v>
      </c>
      <c r="J43" s="30">
        <f>IF('Log_working_2-way'!$D42="","",A43^('Log_working_2-way'!$D42))</f>
        <v>2.0633011023686705</v>
      </c>
      <c r="K43" s="32">
        <f>IF('Log_working_2-way'!$D42="","",B43^('Log_working_2-way'!$D42))</f>
        <v>1.9404673782166724</v>
      </c>
      <c r="L43" s="37">
        <f t="shared" si="9"/>
        <v>0.48563968668407315</v>
      </c>
      <c r="M43" s="37">
        <f t="shared" si="10"/>
        <v>0.51436031331592691</v>
      </c>
      <c r="N43" s="38">
        <v>139</v>
      </c>
      <c r="O43" s="38">
        <f t="shared" si="11"/>
        <v>68.441624365482227</v>
      </c>
      <c r="P43" s="38">
        <f t="shared" si="12"/>
        <v>64.268817204301087</v>
      </c>
      <c r="Q43" s="38">
        <f t="shared" si="13"/>
        <v>74.731182795698913</v>
      </c>
      <c r="R43" s="38">
        <f t="shared" si="14"/>
        <v>70.558375634517759</v>
      </c>
      <c r="S43" s="39">
        <f t="shared" si="15"/>
        <v>-6.2895584302166867</v>
      </c>
      <c r="T43" s="39">
        <f t="shared" si="16"/>
        <v>-6.2895584302166725</v>
      </c>
      <c r="U43" t="s">
        <v>113</v>
      </c>
      <c r="V43" t="s">
        <v>476</v>
      </c>
      <c r="W43" t="s">
        <v>70</v>
      </c>
      <c r="X43" s="48" t="s">
        <v>491</v>
      </c>
      <c r="Y43" s="41"/>
    </row>
    <row r="44" spans="1:25" ht="15" x14ac:dyDescent="0.25">
      <c r="A44">
        <v>1.95</v>
      </c>
      <c r="B44">
        <v>1.88</v>
      </c>
      <c r="C44" s="29">
        <f t="shared" si="0"/>
        <v>4.4735406437534042E-2</v>
      </c>
      <c r="D44" s="30">
        <f>IF(OR($A44="",$B44=""),"",A44*'MPTO_working_2-way'!$G43)</f>
        <v>2.0372340425531914</v>
      </c>
      <c r="E44" s="32">
        <f>IF(OR($A44="",$B44=""),"",B44*'MPTO_working_2-way'!$G43)</f>
        <v>1.9641025641025638</v>
      </c>
      <c r="F44" s="30">
        <f>IF(OR($A44="",$B44=""),"",'MPTO_working_2-way'!D43)</f>
        <v>2.0389321468298109</v>
      </c>
      <c r="G44" s="32">
        <f>IF(OR($A44="",$B44=""),"",'MPTO_working_2-way'!E43)</f>
        <v>1.9625267665952888</v>
      </c>
      <c r="H44" s="30">
        <f>IF(OR($A44="",$B44=""),"",'OddsRatio_working_2-way'!M43)</f>
        <v>2.0390117682420414</v>
      </c>
      <c r="I44" s="30">
        <f>IF(OR($A44="",$B44=""),"",'OddsRatio_working_2-way'!N43)</f>
        <v>1.9624530063715757</v>
      </c>
      <c r="J44" s="30">
        <f>IF('Log_working_2-way'!$D43="","",A44^('Log_working_2-way'!$D43))</f>
        <v>2.0397933425150612</v>
      </c>
      <c r="K44" s="32">
        <f>IF('Log_working_2-way'!$D43="","",B44^('Log_working_2-way'!$D43))</f>
        <v>1.9617295659739398</v>
      </c>
      <c r="L44" s="37">
        <f t="shared" si="9"/>
        <v>0.49086161879895562</v>
      </c>
      <c r="M44" s="37">
        <f t="shared" si="10"/>
        <v>0.50913838120104449</v>
      </c>
      <c r="N44" s="38">
        <v>140</v>
      </c>
      <c r="O44" s="38">
        <f t="shared" si="11"/>
        <v>68.205128205128219</v>
      </c>
      <c r="P44" s="38">
        <f t="shared" si="12"/>
        <v>65.531914893617014</v>
      </c>
      <c r="Q44" s="38">
        <f t="shared" si="13"/>
        <v>74.468085106382972</v>
      </c>
      <c r="R44" s="38">
        <f t="shared" si="14"/>
        <v>71.79487179487181</v>
      </c>
      <c r="S44" s="39">
        <f t="shared" si="15"/>
        <v>-6.2629569012547535</v>
      </c>
      <c r="T44" s="39">
        <f t="shared" si="16"/>
        <v>-6.2629569012547961</v>
      </c>
      <c r="U44" t="s">
        <v>115</v>
      </c>
      <c r="V44" t="s">
        <v>246</v>
      </c>
      <c r="W44" t="s">
        <v>70</v>
      </c>
      <c r="X44" s="48" t="s">
        <v>491</v>
      </c>
      <c r="Y44" s="41"/>
    </row>
    <row r="45" spans="1:25" ht="15" x14ac:dyDescent="0.25">
      <c r="A45">
        <v>1.93</v>
      </c>
      <c r="B45">
        <v>1.9</v>
      </c>
      <c r="C45" s="29">
        <f t="shared" si="0"/>
        <v>4.445050449959087E-2</v>
      </c>
      <c r="D45" s="30">
        <f>IF(OR($A45="",$B45=""),"",A45*'MPTO_working_2-way'!$G44)</f>
        <v>2.0157894736842104</v>
      </c>
      <c r="E45" s="32">
        <f>IF(OR($A45="",$B45=""),"",B45*'MPTO_working_2-way'!$G44)</f>
        <v>1.9844559585492225</v>
      </c>
      <c r="F45" s="30">
        <f>IF(OR($A45="",$B45=""),"",'MPTO_working_2-way'!D44)</f>
        <v>2.0164971130052241</v>
      </c>
      <c r="G45" s="32">
        <f>IF(OR($A45="",$B45=""),"",'MPTO_working_2-way'!E44)</f>
        <v>1.9837706248309437</v>
      </c>
      <c r="H45" s="30">
        <f>IF(OR($A45="",$B45=""),"",'OddsRatio_working_2-way'!M44)</f>
        <v>2.0165300454651267</v>
      </c>
      <c r="I45" s="30">
        <f>IF(OR($A45="",$B45=""),"",'OddsRatio_working_2-way'!N44)</f>
        <v>1.9837387536759294</v>
      </c>
      <c r="J45" s="30">
        <f>IF('Log_working_2-way'!$D44="","",A45^('Log_working_2-way'!$D44))</f>
        <v>2.0168554059748378</v>
      </c>
      <c r="K45" s="32">
        <f>IF('Log_working_2-way'!$D44="","",B45^('Log_working_2-way'!$D44))</f>
        <v>1.9834239894126766</v>
      </c>
      <c r="L45" s="37">
        <f t="shared" si="9"/>
        <v>0.49608355091383816</v>
      </c>
      <c r="M45" s="37">
        <f t="shared" si="10"/>
        <v>0.50391644908616195</v>
      </c>
      <c r="N45" s="38">
        <v>141</v>
      </c>
      <c r="O45" s="38">
        <f t="shared" si="11"/>
        <v>67.943005181347161</v>
      </c>
      <c r="P45" s="38">
        <f t="shared" si="12"/>
        <v>66.789473684210506</v>
      </c>
      <c r="Q45" s="38">
        <f t="shared" si="13"/>
        <v>74.210526315789465</v>
      </c>
      <c r="R45" s="38">
        <f t="shared" si="14"/>
        <v>73.056994818652853</v>
      </c>
      <c r="S45" s="39">
        <f t="shared" si="15"/>
        <v>-6.2675211344423047</v>
      </c>
      <c r="T45" s="39">
        <f t="shared" si="16"/>
        <v>-6.2675211344423474</v>
      </c>
      <c r="U45" t="s">
        <v>247</v>
      </c>
      <c r="V45" t="s">
        <v>88</v>
      </c>
      <c r="W45" t="s">
        <v>70</v>
      </c>
      <c r="X45" s="48" t="s">
        <v>491</v>
      </c>
      <c r="Y45" s="41"/>
    </row>
    <row r="46" spans="1:25" s="50" customFormat="1" ht="15" x14ac:dyDescent="0.25">
      <c r="A46">
        <v>2.0299999999999998</v>
      </c>
      <c r="B46">
        <v>1.81</v>
      </c>
      <c r="C46" s="29">
        <f t="shared" si="0"/>
        <v>4.5097025283727721E-2</v>
      </c>
      <c r="D46" s="30">
        <f>IF(OR($A46="",$B46=""),"",A46*'MPTO_working_2-way'!$G45)</f>
        <v>2.1215469613259672</v>
      </c>
      <c r="E46" s="32">
        <f>IF(OR($A46="",$B46=""),"",B46*'MPTO_working_2-way'!$G45)</f>
        <v>1.8916256157635472</v>
      </c>
      <c r="F46" s="30">
        <f>IF(OR($A46="",$B46=""),"",'MPTO_working_2-way'!D45)</f>
        <v>2.1273774715571898</v>
      </c>
      <c r="G46" s="32">
        <f>IF(OR($A46="",$B46=""),"",'MPTO_working_2-way'!E45)</f>
        <v>1.8870143543127138</v>
      </c>
      <c r="H46" s="30">
        <f>IF(OR($A46="",$B46=""),"",'OddsRatio_working_2-way'!M45)</f>
        <v>2.1276546183435801</v>
      </c>
      <c r="I46" s="30">
        <f>IF(OR($A46="",$B46=""),"",'OddsRatio_working_2-way'!N45)</f>
        <v>1.8867963503478642</v>
      </c>
      <c r="J46" s="30">
        <f>IF('Log_working_2-way'!$D45="","",A46^('Log_working_2-way'!$D45))</f>
        <v>2.1303483867491475</v>
      </c>
      <c r="K46" s="32">
        <f>IF('Log_working_2-way'!$D45="","",B46^('Log_working_2-way'!$D45))</f>
        <v>1.8846829983767455</v>
      </c>
      <c r="L46" s="37">
        <f t="shared" si="9"/>
        <v>0.47135416666666657</v>
      </c>
      <c r="M46" s="37">
        <f t="shared" si="10"/>
        <v>0.52864583333333326</v>
      </c>
      <c r="N46" s="38">
        <v>142</v>
      </c>
      <c r="O46" s="38">
        <f t="shared" si="11"/>
        <v>72.049261083743843</v>
      </c>
      <c r="P46" s="38">
        <f t="shared" si="12"/>
        <v>63.546961325966848</v>
      </c>
      <c r="Q46" s="38">
        <f t="shared" si="13"/>
        <v>78.453038674033152</v>
      </c>
      <c r="R46" s="38">
        <f t="shared" si="14"/>
        <v>69.950738916256171</v>
      </c>
      <c r="S46" s="39">
        <f t="shared" si="15"/>
        <v>-6.4037775902893088</v>
      </c>
      <c r="T46" s="39">
        <f t="shared" si="16"/>
        <v>-6.403777590289323</v>
      </c>
      <c r="U46" t="s">
        <v>75</v>
      </c>
      <c r="V46" t="s">
        <v>253</v>
      </c>
      <c r="W46" t="s">
        <v>70</v>
      </c>
      <c r="X46" s="48" t="s">
        <v>491</v>
      </c>
      <c r="Y46" s="52"/>
    </row>
    <row r="47" spans="1:25" ht="15" x14ac:dyDescent="0.25">
      <c r="A47">
        <v>2.16</v>
      </c>
      <c r="B47">
        <v>1.71</v>
      </c>
      <c r="C47" s="29">
        <f t="shared" si="0"/>
        <v>4.7758284600389889E-2</v>
      </c>
      <c r="D47" s="30">
        <f>IF(OR($A47="",$B47=""),"",A47*'MPTO_working_2-way'!$G46)</f>
        <v>2.2631578947368425</v>
      </c>
      <c r="E47" s="32">
        <f>IF(OR($A47="",$B47=""),"",B47*'MPTO_working_2-way'!$G46)</f>
        <v>1.7916666666666667</v>
      </c>
      <c r="F47" s="30">
        <f>IF(OR($A47="",$B47=""),"",'MPTO_working_2-way'!D46)</f>
        <v>2.2774694783573808</v>
      </c>
      <c r="G47" s="32">
        <f>IF(OR($A47="",$B47=""),"",'MPTO_working_2-way'!E46)</f>
        <v>1.7827975673327543</v>
      </c>
      <c r="H47" s="30">
        <f>IF(OR($A47="",$B47=""),"",'OddsRatio_working_2-way'!M46)</f>
        <v>2.2782029638916539</v>
      </c>
      <c r="I47" s="30">
        <f>IF(OR($A47="",$B47=""),"",'OddsRatio_working_2-way'!N46)</f>
        <v>1.7823483658302366</v>
      </c>
      <c r="J47" s="30">
        <f>IF('Log_working_2-way'!$D46="","",A47^('Log_working_2-way'!$D46))</f>
        <v>2.2848793488092363</v>
      </c>
      <c r="K47" s="32">
        <f>IF('Log_working_2-way'!$D46="","",B47^('Log_working_2-way'!$D46))</f>
        <v>1.7782831912785555</v>
      </c>
      <c r="L47" s="37">
        <f t="shared" si="9"/>
        <v>0.44186046511627902</v>
      </c>
      <c r="M47" s="37">
        <f t="shared" si="10"/>
        <v>0.55813953488372092</v>
      </c>
      <c r="N47" s="38">
        <v>143</v>
      </c>
      <c r="O47" s="38">
        <f t="shared" si="11"/>
        <v>76.796296296296291</v>
      </c>
      <c r="P47" s="38">
        <f t="shared" si="12"/>
        <v>59.37426900584795</v>
      </c>
      <c r="Q47" s="38">
        <f t="shared" si="13"/>
        <v>83.625730994152036</v>
      </c>
      <c r="R47" s="38">
        <f t="shared" si="14"/>
        <v>66.203703703703695</v>
      </c>
      <c r="S47" s="39">
        <f t="shared" si="15"/>
        <v>-6.8294346978557456</v>
      </c>
      <c r="T47" s="39">
        <f t="shared" si="16"/>
        <v>-6.8294346978557456</v>
      </c>
      <c r="U47" t="s">
        <v>87</v>
      </c>
      <c r="V47" t="s">
        <v>244</v>
      </c>
      <c r="W47" t="s">
        <v>70</v>
      </c>
      <c r="X47" s="48" t="s">
        <v>491</v>
      </c>
      <c r="Y47" s="41"/>
    </row>
    <row r="48" spans="1:25" ht="15" x14ac:dyDescent="0.25">
      <c r="A48">
        <v>1.83</v>
      </c>
      <c r="B48">
        <v>2.02</v>
      </c>
      <c r="C48" s="29">
        <f t="shared" si="0"/>
        <v>4.1497592382188975E-2</v>
      </c>
      <c r="D48" s="30">
        <f>IF(OR($A48="",$B48=""),"",A48*'MPTO_working_2-way'!$G47)</f>
        <v>1.9059405940594059</v>
      </c>
      <c r="E48" s="32">
        <f>IF(OR($A48="",$B48=""),"",B48*'MPTO_working_2-way'!$G47)</f>
        <v>2.1038251366120218</v>
      </c>
      <c r="F48" s="30">
        <f>IF(OR($A48="",$B48=""),"",'MPTO_working_2-way'!D47)</f>
        <v>1.9022281685792208</v>
      </c>
      <c r="G48" s="32">
        <f>IF(OR($A48="",$B48=""),"",'MPTO_working_2-way'!E47)</f>
        <v>2.1083670792220381</v>
      </c>
      <c r="H48" s="30">
        <f>IF(OR($A48="",$B48=""),"",'OddsRatio_working_2-way'!M47)</f>
        <v>1.9020673423841918</v>
      </c>
      <c r="I48" s="30">
        <f>IF(OR($A48="",$B48=""),"",'OddsRatio_working_2-way'!N47)</f>
        <v>2.1085646858215363</v>
      </c>
      <c r="J48" s="30">
        <f>IF('Log_working_2-way'!$D47="","",A48^('Log_working_2-way'!$D47))</f>
        <v>1.9003701370951678</v>
      </c>
      <c r="K48" s="32">
        <f>IF('Log_working_2-way'!$D47="","",B48^('Log_working_2-way'!$D47))</f>
        <v>2.1106543395875321</v>
      </c>
      <c r="L48" s="37">
        <f t="shared" si="9"/>
        <v>0.52467532467532474</v>
      </c>
      <c r="M48" s="37">
        <f t="shared" si="10"/>
        <v>0.47532467532467537</v>
      </c>
      <c r="N48" s="38">
        <v>144</v>
      </c>
      <c r="O48" s="38">
        <f t="shared" si="11"/>
        <v>65.311475409836049</v>
      </c>
      <c r="P48" s="38">
        <f t="shared" si="12"/>
        <v>72.712871287128706</v>
      </c>
      <c r="Q48" s="38">
        <f t="shared" si="13"/>
        <v>71.287128712871294</v>
      </c>
      <c r="R48" s="38">
        <f t="shared" si="14"/>
        <v>78.688524590163922</v>
      </c>
      <c r="S48" s="39">
        <f t="shared" si="15"/>
        <v>-5.9756533030352443</v>
      </c>
      <c r="T48" s="39">
        <f t="shared" si="16"/>
        <v>-5.9756533030352159</v>
      </c>
      <c r="U48" t="s">
        <v>251</v>
      </c>
      <c r="V48" t="s">
        <v>252</v>
      </c>
      <c r="W48" t="s">
        <v>70</v>
      </c>
      <c r="X48" s="48" t="s">
        <v>491</v>
      </c>
      <c r="Y48" s="41"/>
    </row>
    <row r="49" spans="1:25" ht="15" x14ac:dyDescent="0.25">
      <c r="A49">
        <v>1.92</v>
      </c>
      <c r="B49">
        <v>1.92</v>
      </c>
      <c r="C49" s="29">
        <f t="shared" si="0"/>
        <v>4.1666666666666741E-2</v>
      </c>
      <c r="D49" s="30">
        <f>IF(OR($A49="",$B49=""),"",A49*'MPTO_working_2-way'!$G48)</f>
        <v>2</v>
      </c>
      <c r="E49" s="32">
        <f>IF(OR($A49="",$B49=""),"",B49*'MPTO_working_2-way'!$G48)</f>
        <v>2</v>
      </c>
      <c r="F49" s="30">
        <f>IF(OR($A49="",$B49=""),"",'MPTO_working_2-way'!D48)</f>
        <v>2</v>
      </c>
      <c r="G49" s="32">
        <f>IF(OR($A49="",$B49=""),"",'MPTO_working_2-way'!E48)</f>
        <v>2</v>
      </c>
      <c r="H49" s="30">
        <f>IF(OR($A49="",$B49=""),"",'OddsRatio_working_2-way'!M48)</f>
        <v>1.9999999999999996</v>
      </c>
      <c r="I49" s="30">
        <f>IF(OR($A49="",$B49=""),"",'OddsRatio_working_2-way'!N48)</f>
        <v>1.9999999999999996</v>
      </c>
      <c r="J49" s="30">
        <f>IF('Log_working_2-way'!$D48="","",A49^('Log_working_2-way'!$D48))</f>
        <v>1.9999999999998859</v>
      </c>
      <c r="K49" s="32">
        <f>IF('Log_working_2-way'!$D48="","",B49^('Log_working_2-way'!$D48))</f>
        <v>1.9999999999998859</v>
      </c>
      <c r="L49" s="37">
        <f t="shared" si="9"/>
        <v>0.5</v>
      </c>
      <c r="M49" s="37">
        <f t="shared" si="10"/>
        <v>0.5</v>
      </c>
      <c r="N49" s="38">
        <v>145</v>
      </c>
      <c r="O49" s="38">
        <f t="shared" si="11"/>
        <v>69.479166666666657</v>
      </c>
      <c r="P49" s="38">
        <f t="shared" si="12"/>
        <v>69.479166666666657</v>
      </c>
      <c r="Q49" s="38">
        <f t="shared" si="13"/>
        <v>75.520833333333343</v>
      </c>
      <c r="R49" s="38">
        <f t="shared" si="14"/>
        <v>75.520833333333343</v>
      </c>
      <c r="S49" s="39">
        <f t="shared" si="15"/>
        <v>-6.0416666666666856</v>
      </c>
      <c r="T49" s="39">
        <f t="shared" si="16"/>
        <v>-6.0416666666666856</v>
      </c>
      <c r="U49" t="s">
        <v>483</v>
      </c>
      <c r="V49" t="s">
        <v>86</v>
      </c>
      <c r="W49" t="s">
        <v>70</v>
      </c>
      <c r="X49" s="48" t="s">
        <v>491</v>
      </c>
      <c r="Y49" s="41"/>
    </row>
    <row r="50" spans="1:25" ht="15" x14ac:dyDescent="0.25">
      <c r="A50">
        <v>2.5</v>
      </c>
      <c r="B50">
        <v>1.54</v>
      </c>
      <c r="C50" s="29">
        <f t="shared" si="0"/>
        <v>4.9350649350649256E-2</v>
      </c>
      <c r="D50" s="30">
        <f>IF(OR($A50="",$B50=""),"",A50*'MPTO_working_2-way'!$G49)</f>
        <v>2.6233766233766231</v>
      </c>
      <c r="E50" s="32">
        <f>IF(OR($A50="",$B50=""),"",B50*'MPTO_working_2-way'!$G49)</f>
        <v>1.6159999999999999</v>
      </c>
      <c r="F50" s="30">
        <f>IF(OR($A50="",$B50=""),"",'MPTO_working_2-way'!D49)</f>
        <v>2.664359861591695</v>
      </c>
      <c r="G50" s="32">
        <f>IF(OR($A50="",$B50=""),"",'MPTO_working_2-way'!E49)</f>
        <v>1.6008316008316008</v>
      </c>
      <c r="H50" s="30">
        <f>IF(OR($A50="",$B50=""),"",'OddsRatio_working_2-way'!M49)</f>
        <v>2.6666666666666661</v>
      </c>
      <c r="I50" s="30">
        <f>IF(OR($A50="",$B50=""),"",'OddsRatio_working_2-way'!N49)</f>
        <v>1.6</v>
      </c>
      <c r="J50" s="30">
        <f>IF('Log_working_2-way'!$D49="","",A50^('Log_working_2-way'!$D49))</f>
        <v>2.6862406246802331</v>
      </c>
      <c r="K50" s="32">
        <f>IF('Log_working_2-way'!$D49="","",B50^('Log_working_2-way'!$D49))</f>
        <v>1.5930351726565222</v>
      </c>
      <c r="L50" s="37">
        <f t="shared" si="9"/>
        <v>0.38118811881188125</v>
      </c>
      <c r="M50" s="37">
        <f t="shared" si="10"/>
        <v>0.61881188118811881</v>
      </c>
      <c r="N50" s="38">
        <v>146</v>
      </c>
      <c r="O50" s="38">
        <f t="shared" si="11"/>
        <v>87.600000000000009</v>
      </c>
      <c r="P50" s="38">
        <f t="shared" si="12"/>
        <v>51.194805194805198</v>
      </c>
      <c r="Q50" s="38">
        <f t="shared" si="13"/>
        <v>94.805194805194802</v>
      </c>
      <c r="R50" s="38">
        <f t="shared" si="14"/>
        <v>58.400000000000006</v>
      </c>
      <c r="S50" s="39">
        <f t="shared" si="15"/>
        <v>-7.2051948051947932</v>
      </c>
      <c r="T50" s="39">
        <f t="shared" si="16"/>
        <v>-7.2051948051948074</v>
      </c>
      <c r="U50" t="s">
        <v>89</v>
      </c>
      <c r="V50" t="s">
        <v>116</v>
      </c>
      <c r="W50" t="s">
        <v>70</v>
      </c>
      <c r="X50" s="48" t="s">
        <v>491</v>
      </c>
      <c r="Y50" s="41"/>
    </row>
    <row r="51" spans="1:25" ht="15" x14ac:dyDescent="0.25">
      <c r="A51">
        <v>2.11</v>
      </c>
      <c r="B51">
        <v>1.75</v>
      </c>
      <c r="C51" s="29">
        <f t="shared" si="0"/>
        <v>4.5362220717670931E-2</v>
      </c>
      <c r="D51" s="30">
        <f>IF(OR($A51="",$B51=""),"",A51*'MPTO_working_2-way'!$G50)</f>
        <v>2.2057142857142855</v>
      </c>
      <c r="E51" s="32">
        <f>IF(OR($A51="",$B51=""),"",B51*'MPTO_working_2-way'!$G50)</f>
        <v>1.8293838862559242</v>
      </c>
      <c r="F51" s="30">
        <f>IF(OR($A51="",$B51=""),"",'MPTO_working_2-way'!D50)</f>
        <v>2.2160540135033755</v>
      </c>
      <c r="G51" s="32">
        <f>IF(OR($A51="",$B51=""),"",'MPTO_working_2-way'!E50)</f>
        <v>1.8223318938926589</v>
      </c>
      <c r="H51" s="30">
        <f>IF(OR($A51="",$B51=""),"",'OddsRatio_working_2-way'!M50)</f>
        <v>2.216552506059644</v>
      </c>
      <c r="I51" s="30">
        <f>IF(OR($A51="",$B51=""),"",'OddsRatio_working_2-way'!N50)</f>
        <v>1.8219949365267862</v>
      </c>
      <c r="J51" s="30">
        <f>IF('Log_working_2-way'!$D50="","",A51^('Log_working_2-way'!$D50))</f>
        <v>2.2213495885331906</v>
      </c>
      <c r="K51" s="32">
        <f>IF('Log_working_2-way'!$D50="","",B51^('Log_working_2-way'!$D50))</f>
        <v>1.8187663952959283</v>
      </c>
      <c r="L51" s="37">
        <f t="shared" si="9"/>
        <v>0.45336787564766845</v>
      </c>
      <c r="M51" s="37">
        <f t="shared" si="10"/>
        <v>0.54663212435233155</v>
      </c>
      <c r="N51" s="38">
        <v>147</v>
      </c>
      <c r="O51" s="38">
        <f t="shared" si="11"/>
        <v>77.331753554502356</v>
      </c>
      <c r="P51" s="38">
        <f t="shared" si="12"/>
        <v>63</v>
      </c>
      <c r="Q51" s="38">
        <f t="shared" si="13"/>
        <v>84</v>
      </c>
      <c r="R51" s="38">
        <f t="shared" si="14"/>
        <v>69.66824644549763</v>
      </c>
      <c r="S51" s="39">
        <f t="shared" si="15"/>
        <v>-6.668246445497644</v>
      </c>
      <c r="T51" s="39">
        <f t="shared" si="16"/>
        <v>-6.6682464454976298</v>
      </c>
      <c r="U51" t="s">
        <v>77</v>
      </c>
      <c r="V51" t="s">
        <v>94</v>
      </c>
      <c r="W51" t="s">
        <v>71</v>
      </c>
      <c r="X51" s="48" t="s">
        <v>491</v>
      </c>
      <c r="Y51" s="41"/>
    </row>
    <row r="52" spans="1:25" ht="15" x14ac:dyDescent="0.25">
      <c r="A52">
        <v>2.2799999999999998</v>
      </c>
      <c r="B52">
        <v>1.64</v>
      </c>
      <c r="C52" s="29">
        <f t="shared" si="0"/>
        <v>4.8352588789045914E-2</v>
      </c>
      <c r="D52" s="30">
        <f>IF(OR($A52="",$B52=""),"",A52*'MPTO_working_2-way'!$G51)</f>
        <v>2.3902439024390243</v>
      </c>
      <c r="E52" s="32">
        <f>IF(OR($A52="",$B52=""),"",B52*'MPTO_working_2-way'!$G51)</f>
        <v>1.7192982456140351</v>
      </c>
      <c r="F52" s="30">
        <f>IF(OR($A52="",$B52=""),"",'MPTO_working_2-way'!D51)</f>
        <v>2.4130098089829635</v>
      </c>
      <c r="G52" s="32">
        <f>IF(OR($A52="",$B52=""),"",'MPTO_working_2-way'!E51)</f>
        <v>1.7077091706247716</v>
      </c>
      <c r="H52" s="30">
        <f>IF(OR($A52="",$B52=""),"",'OddsRatio_working_2-way'!M51)</f>
        <v>2.4142135623730954</v>
      </c>
      <c r="I52" s="30">
        <f>IF(OR($A52="",$B52=""),"",'OddsRatio_working_2-way'!N51)</f>
        <v>1.7071067811865481</v>
      </c>
      <c r="J52" s="30">
        <f>IF('Log_working_2-way'!$D51="","",A52^('Log_working_2-way'!$D51))</f>
        <v>2.4249171815058794</v>
      </c>
      <c r="K52" s="32">
        <f>IF('Log_working_2-way'!$D51="","",B52^('Log_working_2-way'!$D51))</f>
        <v>1.7017951730654413</v>
      </c>
      <c r="L52" s="37">
        <f t="shared" si="9"/>
        <v>0.41836734693877553</v>
      </c>
      <c r="M52" s="37">
        <f t="shared" si="10"/>
        <v>0.58163265306122447</v>
      </c>
      <c r="N52" s="38">
        <v>148</v>
      </c>
      <c r="O52" s="38">
        <f t="shared" si="11"/>
        <v>83.087719298245617</v>
      </c>
      <c r="P52" s="38">
        <f t="shared" si="12"/>
        <v>57.756097560975611</v>
      </c>
      <c r="Q52" s="38">
        <f t="shared" si="13"/>
        <v>90.243902439024382</v>
      </c>
      <c r="R52" s="38">
        <f t="shared" si="14"/>
        <v>64.912280701754383</v>
      </c>
      <c r="S52" s="39">
        <f t="shared" si="15"/>
        <v>-7.1561831407787651</v>
      </c>
      <c r="T52" s="39">
        <f t="shared" si="16"/>
        <v>-7.1561831407787722</v>
      </c>
      <c r="U52" t="s">
        <v>73</v>
      </c>
      <c r="V52" t="s">
        <v>74</v>
      </c>
      <c r="W52" t="s">
        <v>71</v>
      </c>
      <c r="X52" s="48" t="s">
        <v>491</v>
      </c>
      <c r="Y52" s="41"/>
    </row>
    <row r="53" spans="1:25" s="35" customFormat="1" ht="15" x14ac:dyDescent="0.25">
      <c r="A53">
        <v>2.14</v>
      </c>
      <c r="B53">
        <v>1.72</v>
      </c>
      <c r="C53" s="29">
        <f t="shared" si="0"/>
        <v>4.8685068463377501E-2</v>
      </c>
      <c r="D53" s="30">
        <f>IF(OR($A53="",$B53=""),"",A53*'MPTO_working_2-way'!$G52)</f>
        <v>2.2441860465116279</v>
      </c>
      <c r="E53" s="32">
        <f>IF(OR($A53="",$B53=""),"",B53*'MPTO_working_2-way'!$G52)</f>
        <v>1.8037383177570092</v>
      </c>
      <c r="F53" s="30">
        <f>IF(OR($A53="",$B53=""),"",'MPTO_working_2-way'!D52)</f>
        <v>2.2576054955839058</v>
      </c>
      <c r="G53" s="32">
        <f>IF(OR($A53="",$B53=""),"",'MPTO_working_2-way'!E52)</f>
        <v>1.7951619196254389</v>
      </c>
      <c r="H53" s="30">
        <f>IF(OR($A53="",$B53=""),"",'OddsRatio_working_2-way'!M52)</f>
        <v>2.2583057392117913</v>
      </c>
      <c r="I53" s="30">
        <f>IF(OR($A53="",$B53=""),"",'OddsRatio_working_2-way'!N52)</f>
        <v>1.7947194142390264</v>
      </c>
      <c r="J53" s="30">
        <f>IF('Log_working_2-way'!$D52="","",A53^('Log_working_2-way'!$D52))</f>
        <v>2.2645658948599179</v>
      </c>
      <c r="K53" s="32">
        <f>IF('Log_working_2-way'!$D52="","",B53^('Log_working_2-way'!$D52))</f>
        <v>1.7907852046807202</v>
      </c>
      <c r="L53" s="37">
        <f t="shared" si="9"/>
        <v>0.44559585492227982</v>
      </c>
      <c r="M53" s="37">
        <f t="shared" si="10"/>
        <v>0.55440414507772029</v>
      </c>
      <c r="N53" s="38">
        <v>149</v>
      </c>
      <c r="O53" s="38">
        <f t="shared" si="11"/>
        <v>79.373831775700936</v>
      </c>
      <c r="P53" s="38">
        <f t="shared" si="12"/>
        <v>62.3720930232558</v>
      </c>
      <c r="Q53" s="38">
        <f t="shared" si="13"/>
        <v>86.627906976744185</v>
      </c>
      <c r="R53" s="38">
        <f t="shared" si="14"/>
        <v>69.626168224299064</v>
      </c>
      <c r="S53" s="39">
        <f t="shared" si="15"/>
        <v>-7.2540752010432499</v>
      </c>
      <c r="T53" s="39">
        <f t="shared" si="16"/>
        <v>-7.2540752010432641</v>
      </c>
      <c r="U53" t="s">
        <v>484</v>
      </c>
      <c r="V53" t="s">
        <v>83</v>
      </c>
      <c r="W53" t="s">
        <v>71</v>
      </c>
      <c r="X53" s="48" t="s">
        <v>491</v>
      </c>
      <c r="Y53" s="41"/>
    </row>
    <row r="54" spans="1:25" ht="15" x14ac:dyDescent="0.25">
      <c r="A54">
        <v>1.96</v>
      </c>
      <c r="B54">
        <v>1.88</v>
      </c>
      <c r="C54" s="29">
        <f t="shared" si="0"/>
        <v>4.2118975249674229E-2</v>
      </c>
      <c r="D54" s="30">
        <f>IF(OR($A54="",$B54=""),"",A54*'MPTO_working_2-way'!$G53)</f>
        <v>2.0425531914893615</v>
      </c>
      <c r="E54" s="32">
        <f>IF(OR($A54="",$B54=""),"",B54*'MPTO_working_2-way'!$G53)</f>
        <v>1.9591836734693875</v>
      </c>
      <c r="F54" s="30">
        <f>IF(OR($A54="",$B54=""),"",'MPTO_working_2-way'!D53)</f>
        <v>2.044385264092321</v>
      </c>
      <c r="G54" s="32">
        <f>IF(OR($A54="",$B54=""),"",'MPTO_working_2-way'!E53)</f>
        <v>1.9575010624734379</v>
      </c>
      <c r="H54" s="30">
        <f>IF(OR($A54="",$B54=""),"",'OddsRatio_working_2-way'!M53)</f>
        <v>2.0444659357341863</v>
      </c>
      <c r="I54" s="30">
        <f>IF(OR($A54="",$B54=""),"",'OddsRatio_working_2-way'!N53)</f>
        <v>1.9574271077563381</v>
      </c>
      <c r="J54" s="30">
        <f>IF('Log_working_2-way'!$D53="","",A54^('Log_working_2-way'!$D53))</f>
        <v>2.0453073562984208</v>
      </c>
      <c r="K54" s="32">
        <f>IF('Log_working_2-way'!$D53="","",B54^('Log_working_2-way'!$D53))</f>
        <v>1.9566564264322122</v>
      </c>
      <c r="L54" s="37">
        <f t="shared" si="9"/>
        <v>0.48958333333333337</v>
      </c>
      <c r="M54" s="37">
        <f t="shared" si="10"/>
        <v>0.51041666666666674</v>
      </c>
      <c r="N54" s="38">
        <v>150</v>
      </c>
      <c r="O54" s="38">
        <f t="shared" si="11"/>
        <v>73.469387755102048</v>
      </c>
      <c r="P54" s="38">
        <f t="shared" si="12"/>
        <v>70.212765957446805</v>
      </c>
      <c r="Q54" s="38">
        <f t="shared" si="13"/>
        <v>79.787234042553195</v>
      </c>
      <c r="R54" s="38">
        <f t="shared" si="14"/>
        <v>76.530612244897966</v>
      </c>
      <c r="S54" s="39">
        <f t="shared" si="15"/>
        <v>-6.3178462874511467</v>
      </c>
      <c r="T54" s="39">
        <f t="shared" si="16"/>
        <v>-6.3178462874511609</v>
      </c>
      <c r="U54" t="s">
        <v>254</v>
      </c>
      <c r="V54" t="s">
        <v>97</v>
      </c>
      <c r="W54" t="s">
        <v>71</v>
      </c>
      <c r="X54" s="48" t="s">
        <v>491</v>
      </c>
      <c r="Y54" s="41"/>
    </row>
    <row r="55" spans="1:25" ht="15" x14ac:dyDescent="0.25">
      <c r="A55">
        <v>2.3199999999999998</v>
      </c>
      <c r="B55">
        <v>1.62</v>
      </c>
      <c r="C55" s="29">
        <f t="shared" si="0"/>
        <v>4.8318433375904579E-2</v>
      </c>
      <c r="D55" s="30">
        <f>IF(OR($A55="",$B55=""),"",A55*'MPTO_working_2-way'!$G54)</f>
        <v>2.4320987654320985</v>
      </c>
      <c r="E55" s="32">
        <f>IF(OR($A55="",$B55=""),"",B55*'MPTO_working_2-way'!$G54)</f>
        <v>1.6982758620689655</v>
      </c>
      <c r="F55" s="30">
        <f>IF(OR($A55="",$B55=""),"",'MPTO_working_2-way'!D54)</f>
        <v>2.4577556892492805</v>
      </c>
      <c r="G55" s="32">
        <f>IF(OR($A55="",$B55=""),"",'MPTO_working_2-way'!E54)</f>
        <v>1.6859860039476045</v>
      </c>
      <c r="H55" s="30">
        <f>IF(OR($A55="",$B55=""),"",'OddsRatio_working_2-way'!M54)</f>
        <v>2.45912037134176</v>
      </c>
      <c r="I55" s="30">
        <f>IF(OR($A55="",$B55=""),"",'OddsRatio_working_2-way'!N54)</f>
        <v>1.6853444168423422</v>
      </c>
      <c r="J55" s="30">
        <f>IF('Log_working_2-way'!$D54="","",A55^('Log_working_2-way'!$D54))</f>
        <v>2.4712125971438774</v>
      </c>
      <c r="K55" s="32">
        <f>IF('Log_working_2-way'!$D54="","",B55^('Log_working_2-way'!$D54))</f>
        <v>1.6797114176021053</v>
      </c>
      <c r="L55" s="37">
        <f t="shared" si="9"/>
        <v>0.4111675126903554</v>
      </c>
      <c r="M55" s="37">
        <f t="shared" si="10"/>
        <v>0.58883248730964466</v>
      </c>
      <c r="N55" s="38">
        <v>151</v>
      </c>
      <c r="O55" s="38">
        <f t="shared" si="11"/>
        <v>85.913793103448285</v>
      </c>
      <c r="P55" s="38">
        <f t="shared" si="12"/>
        <v>57.79012345679012</v>
      </c>
      <c r="Q55" s="38">
        <f t="shared" si="13"/>
        <v>93.209876543209873</v>
      </c>
      <c r="R55" s="38">
        <f t="shared" si="14"/>
        <v>65.08620689655173</v>
      </c>
      <c r="S55" s="39">
        <f t="shared" si="15"/>
        <v>-7.2960834397615884</v>
      </c>
      <c r="T55" s="39">
        <f t="shared" si="16"/>
        <v>-7.2960834397616097</v>
      </c>
      <c r="U55" t="s">
        <v>78</v>
      </c>
      <c r="V55" t="s">
        <v>76</v>
      </c>
      <c r="W55" t="s">
        <v>71</v>
      </c>
      <c r="X55" s="48" t="s">
        <v>491</v>
      </c>
      <c r="Y55" s="41"/>
    </row>
    <row r="56" spans="1:25" ht="15" x14ac:dyDescent="0.25">
      <c r="A56">
        <v>2.0099999999999998</v>
      </c>
      <c r="B56">
        <v>1.83</v>
      </c>
      <c r="C56" s="29">
        <f t="shared" si="0"/>
        <v>4.3960525242639381E-2</v>
      </c>
      <c r="D56" s="30">
        <f>IF(OR($A56="",$B56=""),"",A56*'MPTO_working_2-way'!$G55)</f>
        <v>2.098360655737705</v>
      </c>
      <c r="E56" s="32">
        <f>IF(OR($A56="",$B56=""),"",B56*'MPTO_working_2-way'!$G55)</f>
        <v>1.91044776119403</v>
      </c>
      <c r="F56" s="30">
        <f>IF(OR($A56="",$B56=""),"",'MPTO_working_2-way'!D55)</f>
        <v>2.1029071263184975</v>
      </c>
      <c r="G56" s="32">
        <f>IF(OR($A56="",$B56=""),"",'MPTO_working_2-way'!E55)</f>
        <v>1.9066946582691862</v>
      </c>
      <c r="H56" s="30">
        <f>IF(OR($A56="",$B56=""),"",'OddsRatio_working_2-way'!M55)</f>
        <v>2.1031171605407648</v>
      </c>
      <c r="I56" s="30">
        <f>IF(OR($A56="",$B56=""),"",'OddsRatio_working_2-way'!N55)</f>
        <v>1.9065220230186481</v>
      </c>
      <c r="J56" s="30">
        <f>IF('Log_working_2-way'!$D55="","",A56^('Log_working_2-way'!$D55))</f>
        <v>2.105213321317545</v>
      </c>
      <c r="K56" s="32">
        <f>IF('Log_working_2-way'!$D55="","",B56^('Log_working_2-way'!$D55))</f>
        <v>1.9048027025294283</v>
      </c>
      <c r="L56" s="37">
        <f t="shared" si="9"/>
        <v>0.4765625</v>
      </c>
      <c r="M56" s="37">
        <f t="shared" si="10"/>
        <v>0.5234375</v>
      </c>
      <c r="N56" s="38">
        <v>152</v>
      </c>
      <c r="O56" s="38">
        <f t="shared" si="11"/>
        <v>76.378109452736325</v>
      </c>
      <c r="P56" s="38">
        <f t="shared" si="12"/>
        <v>68.939890710382514</v>
      </c>
      <c r="Q56" s="38">
        <f t="shared" si="13"/>
        <v>83.060109289617472</v>
      </c>
      <c r="R56" s="38">
        <f t="shared" si="14"/>
        <v>75.621890547263689</v>
      </c>
      <c r="S56" s="39">
        <f t="shared" si="15"/>
        <v>-6.6819998368811468</v>
      </c>
      <c r="T56" s="39">
        <f t="shared" si="16"/>
        <v>-6.6819998368811753</v>
      </c>
      <c r="U56" t="s">
        <v>84</v>
      </c>
      <c r="V56" t="s">
        <v>92</v>
      </c>
      <c r="W56" t="s">
        <v>71</v>
      </c>
      <c r="X56" s="48" t="s">
        <v>491</v>
      </c>
      <c r="Y56" s="41"/>
    </row>
    <row r="57" spans="1:25" ht="15" x14ac:dyDescent="0.25">
      <c r="A57">
        <v>2.19</v>
      </c>
      <c r="B57">
        <v>1.69</v>
      </c>
      <c r="C57" s="29">
        <f t="shared" si="0"/>
        <v>4.8336980897571102E-2</v>
      </c>
      <c r="D57" s="30">
        <f>IF(OR($A57="",$B57=""),"",A57*'MPTO_working_2-way'!$G56)</f>
        <v>2.2958579881656807</v>
      </c>
      <c r="E57" s="32">
        <f>IF(OR($A57="",$B57=""),"",B57*'MPTO_working_2-way'!$G56)</f>
        <v>1.7716894977168951</v>
      </c>
      <c r="F57" s="30">
        <f>IF(OR($A57="",$B57=""),"",'MPTO_working_2-way'!D56)</f>
        <v>2.3123926150385805</v>
      </c>
      <c r="G57" s="32">
        <f>IF(OR($A57="",$B57=""),"",'MPTO_working_2-way'!E56)</f>
        <v>1.7619671038537528</v>
      </c>
      <c r="H57" s="30">
        <f>IF(OR($A57="",$B57=""),"",'OddsRatio_working_2-way'!M56)</f>
        <v>2.3132546139874859</v>
      </c>
      <c r="I57" s="30">
        <f>IF(OR($A57="",$B57=""),"",'OddsRatio_working_2-way'!N56)</f>
        <v>1.761466961051567</v>
      </c>
      <c r="J57" s="30">
        <f>IF('Log_working_2-way'!$D56="","",A57^('Log_working_2-way'!$D56))</f>
        <v>2.3209867282319023</v>
      </c>
      <c r="K57" s="32">
        <f>IF('Log_working_2-way'!$D56="","",B57^('Log_working_2-way'!$D56))</f>
        <v>1.7570098765015589</v>
      </c>
      <c r="L57" s="37">
        <f t="shared" si="9"/>
        <v>0.4355670103092783</v>
      </c>
      <c r="M57" s="37">
        <f t="shared" si="10"/>
        <v>0.56443298969072164</v>
      </c>
      <c r="N57" s="38">
        <v>153</v>
      </c>
      <c r="O57" s="38">
        <f t="shared" si="11"/>
        <v>83.136986301369859</v>
      </c>
      <c r="P57" s="38">
        <f t="shared" si="12"/>
        <v>62.467455621301774</v>
      </c>
      <c r="Q57" s="38">
        <f t="shared" si="13"/>
        <v>90.532544378698233</v>
      </c>
      <c r="R57" s="38">
        <f t="shared" si="14"/>
        <v>69.863013698630141</v>
      </c>
      <c r="S57" s="39">
        <f t="shared" si="15"/>
        <v>-7.3955580773283742</v>
      </c>
      <c r="T57" s="39">
        <f t="shared" si="16"/>
        <v>-7.3955580773283671</v>
      </c>
      <c r="U57" t="s">
        <v>68</v>
      </c>
      <c r="V57" t="s">
        <v>95</v>
      </c>
      <c r="W57" t="s">
        <v>71</v>
      </c>
      <c r="X57" s="48" t="s">
        <v>491</v>
      </c>
      <c r="Y57" s="41"/>
    </row>
    <row r="58" spans="1:25" ht="15" x14ac:dyDescent="0.25">
      <c r="A58">
        <v>1.91</v>
      </c>
      <c r="B58">
        <v>1.93</v>
      </c>
      <c r="C58" s="29">
        <f t="shared" si="0"/>
        <v>4.1694924449990456E-2</v>
      </c>
      <c r="D58" s="30">
        <f>IF(OR($A58="",$B58=""),"",A58*'MPTO_working_2-way'!$G57)</f>
        <v>1.9896373056994816</v>
      </c>
      <c r="E58" s="32">
        <f>IF(OR($A58="",$B58=""),"",B58*'MPTO_working_2-way'!$G57)</f>
        <v>2.0104712041884816</v>
      </c>
      <c r="F58" s="30">
        <f>IF(OR($A58="",$B58=""),"",'MPTO_working_2-way'!D57)</f>
        <v>1.9892075654965866</v>
      </c>
      <c r="G58" s="32">
        <f>IF(OR($A58="",$B58=""),"",'MPTO_working_2-way'!E57)</f>
        <v>2.0109101819272834</v>
      </c>
      <c r="H58" s="30">
        <f>IF(OR($A58="",$B58=""),"",'OddsRatio_working_2-way'!M57)</f>
        <v>1.9891888715790902</v>
      </c>
      <c r="I58" s="30">
        <f>IF(OR($A58="",$B58=""),"",'OddsRatio_working_2-way'!N57)</f>
        <v>2.0109292863390706</v>
      </c>
      <c r="J58" s="30">
        <f>IF('Log_working_2-way'!$D57="","",A58^('Log_working_2-way'!$D57))</f>
        <v>1.9889919289180891</v>
      </c>
      <c r="K58" s="32">
        <f>IF('Log_working_2-way'!$D57="","",B58^('Log_working_2-way'!$D57))</f>
        <v>2.0111305974900358</v>
      </c>
      <c r="L58" s="37">
        <f t="shared" si="9"/>
        <v>0.50260416666666674</v>
      </c>
      <c r="M58" s="37">
        <f t="shared" si="10"/>
        <v>0.49739583333333337</v>
      </c>
      <c r="N58" s="38">
        <v>154</v>
      </c>
      <c r="O58" s="38">
        <f t="shared" si="11"/>
        <v>73.371727748691086</v>
      </c>
      <c r="P58" s="38">
        <f t="shared" si="12"/>
        <v>74.207253886010363</v>
      </c>
      <c r="Q58" s="38">
        <f t="shared" si="13"/>
        <v>79.792746113989651</v>
      </c>
      <c r="R58" s="38">
        <f t="shared" si="14"/>
        <v>80.6282722513089</v>
      </c>
      <c r="S58" s="39">
        <f t="shared" si="15"/>
        <v>-6.4210183652985648</v>
      </c>
      <c r="T58" s="39">
        <f t="shared" si="16"/>
        <v>-6.4210183652985364</v>
      </c>
      <c r="U58" t="s">
        <v>79</v>
      </c>
      <c r="V58" t="s">
        <v>82</v>
      </c>
      <c r="W58" t="s">
        <v>71</v>
      </c>
      <c r="X58" s="48" t="s">
        <v>491</v>
      </c>
      <c r="Y58" s="41"/>
    </row>
    <row r="59" spans="1:25" ht="15" x14ac:dyDescent="0.25">
      <c r="A59">
        <v>1.91</v>
      </c>
      <c r="B59">
        <v>1.93</v>
      </c>
      <c r="C59" s="29">
        <f t="shared" si="0"/>
        <v>4.1694924449990456E-2</v>
      </c>
      <c r="D59" s="30">
        <f>IF(OR($A59="",$B59=""),"",A59*'MPTO_working_2-way'!$G58)</f>
        <v>1.9896373056994816</v>
      </c>
      <c r="E59" s="32">
        <f>IF(OR($A59="",$B59=""),"",B59*'MPTO_working_2-way'!$G58)</f>
        <v>2.0104712041884816</v>
      </c>
      <c r="F59" s="30">
        <f>IF(OR($A59="",$B59=""),"",'MPTO_working_2-way'!D58)</f>
        <v>1.9892075654965866</v>
      </c>
      <c r="G59" s="32">
        <f>IF(OR($A59="",$B59=""),"",'MPTO_working_2-way'!E58)</f>
        <v>2.0109101819272834</v>
      </c>
      <c r="H59" s="30">
        <f>IF(OR($A59="",$B59=""),"",'OddsRatio_working_2-way'!M58)</f>
        <v>1.9891888715790902</v>
      </c>
      <c r="I59" s="30">
        <f>IF(OR($A59="",$B59=""),"",'OddsRatio_working_2-way'!N58)</f>
        <v>2.0109292863390706</v>
      </c>
      <c r="J59" s="30">
        <f>IF('Log_working_2-way'!$D58="","",A59^('Log_working_2-way'!$D58))</f>
        <v>1.9889919289180891</v>
      </c>
      <c r="K59" s="32">
        <f>IF('Log_working_2-way'!$D58="","",B59^('Log_working_2-way'!$D58))</f>
        <v>2.0111305974900358</v>
      </c>
      <c r="L59" s="37">
        <f t="shared" si="9"/>
        <v>0.50260416666666674</v>
      </c>
      <c r="M59" s="37">
        <f t="shared" si="10"/>
        <v>0.49739583333333337</v>
      </c>
      <c r="N59" s="38">
        <v>155</v>
      </c>
      <c r="O59" s="38">
        <f t="shared" si="11"/>
        <v>73.848167539267024</v>
      </c>
      <c r="P59" s="38">
        <f t="shared" si="12"/>
        <v>74.689119170984455</v>
      </c>
      <c r="Q59" s="38">
        <f t="shared" si="13"/>
        <v>80.310880829015559</v>
      </c>
      <c r="R59" s="38">
        <f t="shared" si="14"/>
        <v>81.15183246073299</v>
      </c>
      <c r="S59" s="39">
        <f t="shared" si="15"/>
        <v>-6.4627132897485353</v>
      </c>
      <c r="T59" s="39">
        <f t="shared" si="16"/>
        <v>-6.4627132897485353</v>
      </c>
      <c r="U59" t="s">
        <v>91</v>
      </c>
      <c r="V59" t="s">
        <v>80</v>
      </c>
      <c r="W59" t="s">
        <v>71</v>
      </c>
      <c r="X59" s="48" t="s">
        <v>491</v>
      </c>
      <c r="Y59" s="41"/>
    </row>
    <row r="60" spans="1:25" s="35" customFormat="1" ht="15" x14ac:dyDescent="0.25">
      <c r="A60">
        <v>2.33</v>
      </c>
      <c r="B60">
        <v>1.62</v>
      </c>
      <c r="C60" s="29">
        <f t="shared" si="0"/>
        <v>4.6468499973506994E-2</v>
      </c>
      <c r="D60" s="30">
        <f>IF(OR($A60="",$B60=""),"",A60*'MPTO_working_2-way'!$G59)</f>
        <v>2.4382716049382713</v>
      </c>
      <c r="E60" s="32">
        <f>IF(OR($A60="",$B60=""),"",B60*'MPTO_working_2-way'!$G59)</f>
        <v>1.6952789699570814</v>
      </c>
      <c r="F60" s="30">
        <f>IF(OR($A60="",$B60=""),"",'MPTO_working_2-way'!D59)</f>
        <v>2.4633557397376489</v>
      </c>
      <c r="G60" s="32">
        <f>IF(OR($A60="",$B60=""),"",'MPTO_working_2-way'!E59)</f>
        <v>1.6833608348570663</v>
      </c>
      <c r="H60" s="30">
        <f>IF(OR($A60="",$B60=""),"",'OddsRatio_working_2-way'!M59)</f>
        <v>2.4646369141608373</v>
      </c>
      <c r="I60" s="30">
        <f>IF(OR($A60="",$B60=""),"",'OddsRatio_working_2-way'!N59)</f>
        <v>1.6827630727667064</v>
      </c>
      <c r="J60" s="30">
        <f>IF('Log_working_2-way'!$D59="","",A60^('Log_working_2-way'!$D59))</f>
        <v>2.476436410914471</v>
      </c>
      <c r="K60" s="32">
        <f>IF('Log_working_2-way'!$D59="","",B60^('Log_working_2-way'!$D59))</f>
        <v>1.6773065149346209</v>
      </c>
      <c r="L60" s="37">
        <f t="shared" si="9"/>
        <v>0.41012658227848103</v>
      </c>
      <c r="M60" s="37">
        <f t="shared" si="10"/>
        <v>0.58987341772151902</v>
      </c>
      <c r="N60" s="38">
        <v>156</v>
      </c>
      <c r="O60" s="38">
        <f t="shared" si="11"/>
        <v>89.047210300429199</v>
      </c>
      <c r="P60" s="38">
        <f t="shared" si="12"/>
        <v>59.703703703703717</v>
      </c>
      <c r="Q60" s="38">
        <f t="shared" si="13"/>
        <v>96.296296296296291</v>
      </c>
      <c r="R60" s="38">
        <f t="shared" si="14"/>
        <v>66.952789699570815</v>
      </c>
      <c r="S60" s="39">
        <f t="shared" si="15"/>
        <v>-7.249085995867091</v>
      </c>
      <c r="T60" s="39">
        <f t="shared" si="16"/>
        <v>-7.2490859958670981</v>
      </c>
      <c r="U60" t="s">
        <v>485</v>
      </c>
      <c r="V60" t="s">
        <v>85</v>
      </c>
      <c r="W60" t="s">
        <v>71</v>
      </c>
      <c r="X60" s="48" t="s">
        <v>491</v>
      </c>
      <c r="Y60" s="41"/>
    </row>
    <row r="61" spans="1:25" ht="15" x14ac:dyDescent="0.25">
      <c r="A61">
        <v>2.0099999999999998</v>
      </c>
      <c r="B61">
        <v>1.83</v>
      </c>
      <c r="C61" s="29">
        <f t="shared" si="0"/>
        <v>4.3960525242639381E-2</v>
      </c>
      <c r="D61" s="30">
        <f>IF(OR($A61="",$B61=""),"",A61*'MPTO_working_2-way'!$G60)</f>
        <v>2.098360655737705</v>
      </c>
      <c r="E61" s="32">
        <f>IF(OR($A61="",$B61=""),"",B61*'MPTO_working_2-way'!$G60)</f>
        <v>1.91044776119403</v>
      </c>
      <c r="F61" s="30">
        <f>IF(OR($A61="",$B61=""),"",'MPTO_working_2-way'!D60)</f>
        <v>2.1029071263184975</v>
      </c>
      <c r="G61" s="32">
        <f>IF(OR($A61="",$B61=""),"",'MPTO_working_2-way'!E60)</f>
        <v>1.9066946582691862</v>
      </c>
      <c r="H61" s="30">
        <f>IF(OR($A61="",$B61=""),"",'OddsRatio_working_2-way'!M60)</f>
        <v>2.1031171605407648</v>
      </c>
      <c r="I61" s="30">
        <f>IF(OR($A61="",$B61=""),"",'OddsRatio_working_2-way'!N60)</f>
        <v>1.9065220230186481</v>
      </c>
      <c r="J61" s="30">
        <f>IF('Log_working_2-way'!$D60="","",A61^('Log_working_2-way'!$D60))</f>
        <v>2.105213321317545</v>
      </c>
      <c r="K61" s="32">
        <f>IF('Log_working_2-way'!$D60="","",B61^('Log_working_2-way'!$D60))</f>
        <v>1.9048027025294283</v>
      </c>
      <c r="L61" s="37">
        <f t="shared" si="9"/>
        <v>0.4765625</v>
      </c>
      <c r="M61" s="37">
        <f t="shared" si="10"/>
        <v>0.5234375</v>
      </c>
      <c r="N61" s="38">
        <v>157</v>
      </c>
      <c r="O61" s="38">
        <f t="shared" si="11"/>
        <v>78.890547263681597</v>
      </c>
      <c r="P61" s="38">
        <f t="shared" si="12"/>
        <v>71.207650273224033</v>
      </c>
      <c r="Q61" s="38">
        <f t="shared" si="13"/>
        <v>85.792349726775953</v>
      </c>
      <c r="R61" s="38">
        <f t="shared" si="14"/>
        <v>78.109452736318417</v>
      </c>
      <c r="S61" s="39">
        <f t="shared" si="15"/>
        <v>-6.9018024630943557</v>
      </c>
      <c r="T61" s="39">
        <f t="shared" si="16"/>
        <v>-6.9018024630943842</v>
      </c>
      <c r="U61" t="s">
        <v>255</v>
      </c>
      <c r="V61" t="s">
        <v>90</v>
      </c>
      <c r="W61" t="s">
        <v>71</v>
      </c>
      <c r="X61" s="48" t="s">
        <v>491</v>
      </c>
      <c r="Y61" s="41"/>
    </row>
    <row r="62" spans="1:25" ht="15" x14ac:dyDescent="0.25">
      <c r="A62">
        <v>2.16</v>
      </c>
      <c r="B62">
        <v>1.71</v>
      </c>
      <c r="C62" s="29">
        <f t="shared" si="0"/>
        <v>4.7758284600389889E-2</v>
      </c>
      <c r="D62" s="30">
        <f>IF(OR($A62="",$B62=""),"",A62*'MPTO_working_2-way'!$G61)</f>
        <v>2.2631578947368425</v>
      </c>
      <c r="E62" s="32">
        <f>IF(OR($A62="",$B62=""),"",B62*'MPTO_working_2-way'!$G61)</f>
        <v>1.7916666666666667</v>
      </c>
      <c r="F62" s="30">
        <f>IF(OR($A62="",$B62=""),"",'MPTO_working_2-way'!D61)</f>
        <v>2.2774694783573808</v>
      </c>
      <c r="G62" s="32">
        <f>IF(OR($A62="",$B62=""),"",'MPTO_working_2-way'!E61)</f>
        <v>1.7827975673327543</v>
      </c>
      <c r="H62" s="30">
        <f>IF(OR($A62="",$B62=""),"",'OddsRatio_working_2-way'!M61)</f>
        <v>2.2782029638916539</v>
      </c>
      <c r="I62" s="30">
        <f>IF(OR($A62="",$B62=""),"",'OddsRatio_working_2-way'!N61)</f>
        <v>1.7823483658302366</v>
      </c>
      <c r="J62" s="30">
        <f>IF('Log_working_2-way'!$D61="","",A62^('Log_working_2-way'!$D61))</f>
        <v>2.2848793488092363</v>
      </c>
      <c r="K62" s="32">
        <f>IF('Log_working_2-way'!$D61="","",B62^('Log_working_2-way'!$D61))</f>
        <v>1.7782831912785555</v>
      </c>
      <c r="L62" s="37">
        <f t="shared" si="9"/>
        <v>0.44186046511627902</v>
      </c>
      <c r="M62" s="37">
        <f t="shared" si="10"/>
        <v>0.55813953488372092</v>
      </c>
      <c r="N62" s="38">
        <v>158</v>
      </c>
      <c r="O62" s="38">
        <f t="shared" si="11"/>
        <v>84.851851851851862</v>
      </c>
      <c r="P62" s="38">
        <f t="shared" si="12"/>
        <v>65.602339181286553</v>
      </c>
      <c r="Q62" s="38">
        <f t="shared" si="13"/>
        <v>92.397660818713447</v>
      </c>
      <c r="R62" s="38">
        <f t="shared" si="14"/>
        <v>73.148148148148138</v>
      </c>
      <c r="S62" s="39">
        <f t="shared" si="15"/>
        <v>-7.5458089668615855</v>
      </c>
      <c r="T62" s="39">
        <f t="shared" si="16"/>
        <v>-7.5458089668615855</v>
      </c>
      <c r="U62" t="s">
        <v>69</v>
      </c>
      <c r="V62" t="s">
        <v>93</v>
      </c>
      <c r="W62" t="s">
        <v>71</v>
      </c>
      <c r="X62" s="48" t="s">
        <v>491</v>
      </c>
      <c r="Y62" s="41"/>
    </row>
    <row r="63" spans="1:25" ht="15" x14ac:dyDescent="0.25">
      <c r="A63">
        <v>2.12</v>
      </c>
      <c r="B63">
        <v>1.71</v>
      </c>
      <c r="C63" s="29">
        <f t="shared" si="0"/>
        <v>5.6493434844973933E-2</v>
      </c>
      <c r="D63" s="30">
        <f>IF(OR($A63="",$B63=""),"",A63*'MPTO_working_2-way'!$G62)</f>
        <v>2.2397660818713447</v>
      </c>
      <c r="E63" s="32">
        <f>IF(OR($A63="",$B63=""),"",B63*'MPTO_working_2-way'!$G62)</f>
        <v>1.8066037735849054</v>
      </c>
      <c r="F63" s="30">
        <f>IF(OR($A63="",$B63=""),"",'MPTO_working_2-way'!D62)</f>
        <v>2.2550385668076633</v>
      </c>
      <c r="G63" s="32">
        <f>IF(OR($A63="",$B63=""),"",'MPTO_working_2-way'!E62)</f>
        <v>1.7967882632831085</v>
      </c>
      <c r="H63" s="30">
        <f>IF(OR($A63="",$B63=""),"",'OddsRatio_working_2-way'!M62)</f>
        <v>2.2559716512455181</v>
      </c>
      <c r="I63" s="30">
        <f>IF(OR($A63="",$B63=""),"",'OddsRatio_working_2-way'!N62)</f>
        <v>1.7961963146288551</v>
      </c>
      <c r="J63" s="30">
        <f>IF('Log_working_2-way'!$D62="","",A63^('Log_working_2-way'!$D62))</f>
        <v>2.2631550258429947</v>
      </c>
      <c r="K63" s="32">
        <f>IF('Log_working_2-way'!$D62="","",B63^('Log_working_2-way'!$D62))</f>
        <v>1.7916684647077736</v>
      </c>
      <c r="L63" s="37">
        <f t="shared" si="9"/>
        <v>0.44647519582245437</v>
      </c>
      <c r="M63" s="37">
        <f t="shared" si="10"/>
        <v>0.55352480417754579</v>
      </c>
      <c r="N63" s="38">
        <v>159</v>
      </c>
      <c r="O63" s="38">
        <f t="shared" si="11"/>
        <v>84.000000000000014</v>
      </c>
      <c r="P63" s="38">
        <f t="shared" si="12"/>
        <v>66.017543859649109</v>
      </c>
      <c r="Q63" s="38">
        <f t="shared" si="13"/>
        <v>92.982456140350877</v>
      </c>
      <c r="R63" s="38">
        <f t="shared" si="14"/>
        <v>74.999999999999986</v>
      </c>
      <c r="S63" s="39">
        <f t="shared" si="15"/>
        <v>-8.9824561403508625</v>
      </c>
      <c r="T63" s="39">
        <f t="shared" si="16"/>
        <v>-8.9824561403508767</v>
      </c>
      <c r="U63" t="s">
        <v>117</v>
      </c>
      <c r="V63" t="s">
        <v>256</v>
      </c>
      <c r="W63" t="s">
        <v>72</v>
      </c>
      <c r="X63" s="48" t="s">
        <v>491</v>
      </c>
      <c r="Y63" s="41"/>
    </row>
    <row r="64" spans="1:25" ht="15" x14ac:dyDescent="0.25">
      <c r="A64">
        <v>1.85</v>
      </c>
      <c r="B64">
        <v>1.95</v>
      </c>
      <c r="C64" s="29">
        <f t="shared" si="0"/>
        <v>5.3361053361053346E-2</v>
      </c>
      <c r="D64" s="30">
        <f>IF(OR($A64="",$B64=""),"",A64*'MPTO_working_2-way'!$G63)</f>
        <v>1.9487179487179487</v>
      </c>
      <c r="E64" s="32">
        <f>IF(OR($A64="",$B64=""),"",B64*'MPTO_working_2-way'!$G63)</f>
        <v>2.0540540540540539</v>
      </c>
      <c r="F64" s="30">
        <f>IF(OR($A64="",$B64=""),"",'MPTO_working_2-way'!D63)</f>
        <v>1.9460552933243427</v>
      </c>
      <c r="G64" s="32">
        <f>IF(OR($A64="",$B64=""),"",'MPTO_working_2-way'!E63)</f>
        <v>2.0570206699928724</v>
      </c>
      <c r="H64" s="30">
        <f>IF(OR($A64="",$B64=""),"",'OddsRatio_working_2-way'!M63)</f>
        <v>1.9459053029269173</v>
      </c>
      <c r="I64" s="30">
        <f>IF(OR($A64="",$B64=""),"",'OddsRatio_working_2-way'!N63)</f>
        <v>2.0571882797418479</v>
      </c>
      <c r="J64" s="30">
        <f>IF('Log_working_2-way'!$D63="","",A64^('Log_working_2-way'!$D63))</f>
        <v>1.9446747037095775</v>
      </c>
      <c r="K64" s="32">
        <f>IF('Log_working_2-way'!$D63="","",B64^('Log_working_2-way'!$D63))</f>
        <v>2.0585654469962997</v>
      </c>
      <c r="L64" s="37">
        <f t="shared" si="9"/>
        <v>0.51315789473684215</v>
      </c>
      <c r="M64" s="37">
        <f t="shared" si="10"/>
        <v>0.48684210526315791</v>
      </c>
      <c r="N64" s="38">
        <v>160</v>
      </c>
      <c r="O64" s="38">
        <f t="shared" si="11"/>
        <v>73.513513513513502</v>
      </c>
      <c r="P64" s="38">
        <f t="shared" si="12"/>
        <v>77.948717948717956</v>
      </c>
      <c r="Q64" s="38">
        <f t="shared" si="13"/>
        <v>82.051282051282058</v>
      </c>
      <c r="R64" s="38">
        <f t="shared" si="14"/>
        <v>86.48648648648647</v>
      </c>
      <c r="S64" s="39">
        <f t="shared" si="15"/>
        <v>-8.5377685377685566</v>
      </c>
      <c r="T64" s="39">
        <f t="shared" si="16"/>
        <v>-8.537768537768514</v>
      </c>
      <c r="U64" t="s">
        <v>104</v>
      </c>
      <c r="V64" t="s">
        <v>125</v>
      </c>
      <c r="W64" t="s">
        <v>72</v>
      </c>
      <c r="X64" s="48" t="s">
        <v>491</v>
      </c>
      <c r="Y64" s="41"/>
    </row>
    <row r="65" spans="1:25" ht="15" x14ac:dyDescent="0.25">
      <c r="A65">
        <v>2.0299999999999998</v>
      </c>
      <c r="B65">
        <v>1.78</v>
      </c>
      <c r="C65" s="29">
        <f t="shared" si="0"/>
        <v>5.4408590247412514E-2</v>
      </c>
      <c r="D65" s="30">
        <f>IF(OR($A65="",$B65=""),"",A65*'MPTO_working_2-way'!$G64)</f>
        <v>2.1404494382022472</v>
      </c>
      <c r="E65" s="32">
        <f>IF(OR($A65="",$B65=""),"",B65*'MPTO_working_2-way'!$G64)</f>
        <v>1.8768472906403944</v>
      </c>
      <c r="F65" s="30">
        <f>IF(OR($A65="",$B65=""),"",'MPTO_working_2-way'!D64)</f>
        <v>2.1486590949634299</v>
      </c>
      <c r="G65" s="32">
        <f>IF(OR($A65="",$B65=""),"",'MPTO_working_2-way'!E64)</f>
        <v>1.8705803178547395</v>
      </c>
      <c r="H65" s="30">
        <f>IF(OR($A65="",$B65=""),"",'OddsRatio_working_2-way'!M64)</f>
        <v>2.149135684117772</v>
      </c>
      <c r="I65" s="30">
        <f>IF(OR($A65="",$B65=""),"",'OddsRatio_working_2-way'!N64)</f>
        <v>1.8702192559338466</v>
      </c>
      <c r="J65" s="30">
        <f>IF('Log_working_2-way'!$D64="","",A65^('Log_working_2-way'!$D64))</f>
        <v>2.1529670782097097</v>
      </c>
      <c r="K65" s="32">
        <f>IF('Log_working_2-way'!$D64="","",B65^('Log_working_2-way'!$D64))</f>
        <v>1.8673274535737974</v>
      </c>
      <c r="L65" s="37">
        <f t="shared" si="9"/>
        <v>0.46719160104986879</v>
      </c>
      <c r="M65" s="37">
        <f t="shared" si="10"/>
        <v>0.53280839895013121</v>
      </c>
      <c r="N65" s="38">
        <v>161</v>
      </c>
      <c r="O65" s="38">
        <f t="shared" si="11"/>
        <v>81.689655172413794</v>
      </c>
      <c r="P65" s="38">
        <f t="shared" si="12"/>
        <v>70.550561797752806</v>
      </c>
      <c r="Q65" s="38">
        <f t="shared" si="13"/>
        <v>90.449438202247194</v>
      </c>
      <c r="R65" s="38">
        <f t="shared" si="14"/>
        <v>79.310344827586221</v>
      </c>
      <c r="S65" s="39">
        <f t="shared" si="15"/>
        <v>-8.7597830298334003</v>
      </c>
      <c r="T65" s="39">
        <f t="shared" si="16"/>
        <v>-8.7597830298334145</v>
      </c>
      <c r="U65" t="s">
        <v>478</v>
      </c>
      <c r="V65" t="s">
        <v>477</v>
      </c>
      <c r="W65" t="s">
        <v>72</v>
      </c>
      <c r="X65" s="48" t="s">
        <v>491</v>
      </c>
      <c r="Y65" s="41"/>
    </row>
    <row r="66" spans="1:25" ht="15" x14ac:dyDescent="0.25">
      <c r="A66">
        <v>1.9</v>
      </c>
      <c r="B66">
        <v>1.9</v>
      </c>
      <c r="C66" s="29">
        <f t="shared" si="0"/>
        <v>5.2631578947368363E-2</v>
      </c>
      <c r="D66" s="30">
        <f>IF(OR($A66="",$B66=""),"",A66*'MPTO_working_2-way'!$G65)</f>
        <v>1.9999999999999998</v>
      </c>
      <c r="E66" s="32">
        <f>IF(OR($A66="",$B66=""),"",B66*'MPTO_working_2-way'!$G65)</f>
        <v>1.9999999999999998</v>
      </c>
      <c r="F66" s="30">
        <f>IF(OR($A66="",$B66=""),"",'MPTO_working_2-way'!D65)</f>
        <v>1.9999999999999998</v>
      </c>
      <c r="G66" s="32">
        <f>IF(OR($A66="",$B66=""),"",'MPTO_working_2-way'!E65)</f>
        <v>1.9999999999999998</v>
      </c>
      <c r="H66" s="30">
        <f>IF(OR($A66="",$B66=""),"",'OddsRatio_working_2-way'!M65)</f>
        <v>2.0000000000000004</v>
      </c>
      <c r="I66" s="30">
        <f>IF(OR($A66="",$B66=""),"",'OddsRatio_working_2-way'!N65)</f>
        <v>2.0000000000000004</v>
      </c>
      <c r="J66" s="30">
        <f>IF('Log_working_2-way'!$D65="","",A66^('Log_working_2-way'!$D65))</f>
        <v>1.999999999999301</v>
      </c>
      <c r="K66" s="32">
        <f>IF('Log_working_2-way'!$D65="","",B66^('Log_working_2-way'!$D65))</f>
        <v>1.999999999999301</v>
      </c>
      <c r="L66" s="37">
        <f t="shared" si="9"/>
        <v>0.5</v>
      </c>
      <c r="M66" s="37">
        <f t="shared" si="10"/>
        <v>0.5</v>
      </c>
      <c r="N66" s="38">
        <v>162</v>
      </c>
      <c r="O66" s="38">
        <f t="shared" si="11"/>
        <v>76.736842105263165</v>
      </c>
      <c r="P66" s="38">
        <f t="shared" si="12"/>
        <v>76.736842105263165</v>
      </c>
      <c r="Q66" s="38">
        <f t="shared" si="13"/>
        <v>85.263157894736835</v>
      </c>
      <c r="R66" s="38">
        <f t="shared" si="14"/>
        <v>85.263157894736835</v>
      </c>
      <c r="S66" s="39">
        <f t="shared" si="15"/>
        <v>-8.5263157894736707</v>
      </c>
      <c r="T66" s="39">
        <f t="shared" si="16"/>
        <v>-8.5263157894736707</v>
      </c>
      <c r="U66" t="s">
        <v>123</v>
      </c>
      <c r="V66" t="s">
        <v>122</v>
      </c>
      <c r="W66" t="s">
        <v>72</v>
      </c>
      <c r="X66" s="48" t="s">
        <v>491</v>
      </c>
      <c r="Y66" s="41"/>
    </row>
    <row r="67" spans="1:25" ht="15" x14ac:dyDescent="0.25">
      <c r="A67">
        <v>2.0299999999999998</v>
      </c>
      <c r="B67">
        <v>1.79</v>
      </c>
      <c r="C67" s="29">
        <f t="shared" ref="C67:C130" si="17">IF(OR($A67="",$B67=""),"",(1/A67)+(1/B67)-1)</f>
        <v>5.1270055315518537E-2</v>
      </c>
      <c r="D67" s="30">
        <f>IF(OR($A67="",$B67=""),"",A67*'MPTO_working_2-way'!$G66)</f>
        <v>2.1340782122905022</v>
      </c>
      <c r="E67" s="32">
        <f>IF(OR($A67="",$B67=""),"",B67*'MPTO_working_2-way'!$G66)</f>
        <v>1.8817733990147782</v>
      </c>
      <c r="F67" s="30">
        <f>IF(OR($A67="",$B67=""),"",'MPTO_working_2-way'!D66)</f>
        <v>2.1414385478975744</v>
      </c>
      <c r="G67" s="32">
        <f>IF(OR($A67="",$B67=""),"",'MPTO_working_2-way'!E66)</f>
        <v>1.8760874616000205</v>
      </c>
      <c r="H67" s="30">
        <f>IF(OR($A67="",$B67=""),"",'OddsRatio_working_2-way'!M66)</f>
        <v>2.1418395107695432</v>
      </c>
      <c r="I67" s="30">
        <f>IF(OR($A67="",$B67=""),"",'OddsRatio_working_2-way'!N66)</f>
        <v>1.8757798189397472</v>
      </c>
      <c r="J67" s="30">
        <f>IF('Log_working_2-way'!$D66="","",A67^('Log_working_2-way'!$D66))</f>
        <v>2.1452627032418197</v>
      </c>
      <c r="K67" s="32">
        <f>IF('Log_working_2-way'!$D66="","",B67^('Log_working_2-way'!$D66))</f>
        <v>1.8731621113375483</v>
      </c>
      <c r="L67" s="37">
        <f t="shared" si="9"/>
        <v>0.46858638743455511</v>
      </c>
      <c r="M67" s="37">
        <f t="shared" si="10"/>
        <v>0.53141361256544506</v>
      </c>
      <c r="N67" s="38">
        <v>163</v>
      </c>
      <c r="O67" s="38">
        <f t="shared" si="11"/>
        <v>82.704433497536954</v>
      </c>
      <c r="P67" s="38">
        <f t="shared" si="12"/>
        <v>71.938547486033499</v>
      </c>
      <c r="Q67" s="38">
        <f t="shared" si="13"/>
        <v>91.061452513966472</v>
      </c>
      <c r="R67" s="38">
        <f t="shared" si="14"/>
        <v>80.29556650246306</v>
      </c>
      <c r="S67" s="39">
        <f t="shared" si="15"/>
        <v>-8.3570190164295184</v>
      </c>
      <c r="T67" s="39">
        <f t="shared" si="16"/>
        <v>-8.357019016429561</v>
      </c>
      <c r="U67" t="s">
        <v>103</v>
      </c>
      <c r="V67" t="s">
        <v>119</v>
      </c>
      <c r="W67" t="s">
        <v>72</v>
      </c>
      <c r="X67" s="48" t="s">
        <v>491</v>
      </c>
      <c r="Y67" s="41"/>
    </row>
    <row r="68" spans="1:25" ht="15" x14ac:dyDescent="0.25">
      <c r="A68">
        <v>1.97</v>
      </c>
      <c r="B68">
        <v>1.83</v>
      </c>
      <c r="C68" s="29">
        <f t="shared" si="17"/>
        <v>5.406230062966344E-2</v>
      </c>
      <c r="D68" s="30">
        <f>IF(OR($A68="",$B68=""),"",A68*'MPTO_working_2-way'!$G67)</f>
        <v>2.0765027322404368</v>
      </c>
      <c r="E68" s="32">
        <f>IF(OR($A68="",$B68=""),"",B68*'MPTO_working_2-way'!$G67)</f>
        <v>1.9289340101522843</v>
      </c>
      <c r="F68" s="30">
        <f>IF(OR($A68="",$B68=""),"",'MPTO_working_2-way'!D67)</f>
        <v>2.0808057487518394</v>
      </c>
      <c r="G68" s="32">
        <f>IF(OR($A68="",$B68=""),"",'MPTO_working_2-way'!E67)</f>
        <v>1.9252356412378842</v>
      </c>
      <c r="H68" s="30">
        <f>IF(OR($A68="",$B68=""),"",'OddsRatio_working_2-way'!M67)</f>
        <v>2.0810525883578377</v>
      </c>
      <c r="I68" s="30">
        <f>IF(OR($A68="",$B68=""),"",'OddsRatio_working_2-way'!N67)</f>
        <v>1.9250243797288713</v>
      </c>
      <c r="J68" s="30">
        <f>IF('Log_working_2-way'!$D67="","",A68^('Log_working_2-way'!$D67))</f>
        <v>2.0830535833115009</v>
      </c>
      <c r="K68" s="32">
        <f>IF('Log_working_2-way'!$D67="","",B68^('Log_working_2-way'!$D67))</f>
        <v>1.923315351527372</v>
      </c>
      <c r="L68" s="37">
        <f t="shared" si="9"/>
        <v>0.48157894736842116</v>
      </c>
      <c r="M68" s="37">
        <f t="shared" si="10"/>
        <v>0.51842105263157889</v>
      </c>
      <c r="N68" s="38">
        <v>164</v>
      </c>
      <c r="O68" s="38">
        <f t="shared" si="11"/>
        <v>80.751269035532985</v>
      </c>
      <c r="P68" s="38">
        <f t="shared" si="12"/>
        <v>74.382513661202182</v>
      </c>
      <c r="Q68" s="38">
        <f t="shared" si="13"/>
        <v>89.617486338797804</v>
      </c>
      <c r="R68" s="38">
        <f t="shared" si="14"/>
        <v>83.248730964467001</v>
      </c>
      <c r="S68" s="39">
        <f t="shared" si="15"/>
        <v>-8.8662173032648184</v>
      </c>
      <c r="T68" s="39">
        <f t="shared" si="16"/>
        <v>-8.8662173032648184</v>
      </c>
      <c r="U68" t="s">
        <v>118</v>
      </c>
      <c r="V68" t="s">
        <v>124</v>
      </c>
      <c r="W68" t="s">
        <v>72</v>
      </c>
      <c r="X68" s="48" t="s">
        <v>491</v>
      </c>
      <c r="Y68" s="41"/>
    </row>
    <row r="69" spans="1:25" ht="15" x14ac:dyDescent="0.25">
      <c r="A69">
        <v>2.02</v>
      </c>
      <c r="B69">
        <v>1.79</v>
      </c>
      <c r="C69" s="29">
        <f t="shared" si="17"/>
        <v>5.3708722827590094E-2</v>
      </c>
      <c r="D69" s="30">
        <f>IF(OR($A69="",$B69=""),"",A69*'MPTO_working_2-way'!$G68)</f>
        <v>2.1284916201117321</v>
      </c>
      <c r="E69" s="32">
        <f>IF(OR($A69="",$B69=""),"",B69*'MPTO_working_2-way'!$G68)</f>
        <v>1.8861386138613863</v>
      </c>
      <c r="F69" s="30">
        <f>IF(OR($A69="",$B69=""),"",'MPTO_working_2-way'!D68)</f>
        <v>2.1358615393703118</v>
      </c>
      <c r="G69" s="32">
        <f>IF(OR($A69="",$B69=""),"",'MPTO_working_2-way'!E68)</f>
        <v>1.8803889957876125</v>
      </c>
      <c r="H69" s="30">
        <f>IF(OR($A69="",$B69=""),"",'OddsRatio_working_2-way'!M68)</f>
        <v>2.1362830811493807</v>
      </c>
      <c r="I69" s="30">
        <f>IF(OR($A69="",$B69=""),"",'OddsRatio_working_2-way'!N68)</f>
        <v>1.8800623863804027</v>
      </c>
      <c r="J69" s="30">
        <f>IF('Log_working_2-way'!$D68="","",A69^('Log_working_2-way'!$D68))</f>
        <v>2.1397180317469915</v>
      </c>
      <c r="K69" s="32">
        <f>IF('Log_working_2-way'!$D68="","",B69^('Log_working_2-way'!$D68))</f>
        <v>1.8774100015469861</v>
      </c>
      <c r="L69" s="37">
        <f t="shared" ref="L69:L132" si="18">(1/D69)</f>
        <v>0.46981627296587919</v>
      </c>
      <c r="M69" s="37">
        <f t="shared" ref="M69:M132" si="19">(1/E69)</f>
        <v>0.53018372703412076</v>
      </c>
      <c r="N69" s="38">
        <v>165</v>
      </c>
      <c r="O69" s="38">
        <f t="shared" ref="O69:O132" si="20">(1/A69)*((N69*A69)-N69)</f>
        <v>83.316831683168317</v>
      </c>
      <c r="P69" s="38">
        <f t="shared" ref="P69:P132" si="21">(1/B69)*((N69*B69)-N69)</f>
        <v>72.821229050279342</v>
      </c>
      <c r="Q69" s="38">
        <f t="shared" ref="Q69:Q132" si="22">(1/B69)*N69</f>
        <v>92.178770949720658</v>
      </c>
      <c r="R69" s="38">
        <f t="shared" ref="R69:R132" si="23">(1/A69)*N69</f>
        <v>81.683168316831683</v>
      </c>
      <c r="S69" s="39">
        <f t="shared" ref="S69:S132" si="24">O69-Q69</f>
        <v>-8.8619392665523407</v>
      </c>
      <c r="T69" s="39">
        <f t="shared" ref="T69:T132" si="25">P69-R69</f>
        <v>-8.8619392665523407</v>
      </c>
      <c r="U69" t="s">
        <v>486</v>
      </c>
      <c r="V69" t="s">
        <v>106</v>
      </c>
      <c r="W69" t="s">
        <v>72</v>
      </c>
      <c r="X69" s="48" t="s">
        <v>491</v>
      </c>
      <c r="Y69" s="41"/>
    </row>
    <row r="70" spans="1:25" ht="15" x14ac:dyDescent="0.25">
      <c r="A70">
        <v>2.0099999999999998</v>
      </c>
      <c r="B70">
        <v>1.81</v>
      </c>
      <c r="C70" s="29">
        <f t="shared" si="17"/>
        <v>4.999862565624924E-2</v>
      </c>
      <c r="D70" s="30">
        <f>IF(OR($A70="",$B70=""),"",A70*'MPTO_working_2-way'!$G69)</f>
        <v>2.1104972375690609</v>
      </c>
      <c r="E70" s="32">
        <f>IF(OR($A70="",$B70=""),"",B70*'MPTO_working_2-way'!$G69)</f>
        <v>1.9004975124378112</v>
      </c>
      <c r="F70" s="30">
        <f>IF(OR($A70="",$B70=""),"",'MPTO_working_2-way'!D69)</f>
        <v>2.1163433291643639</v>
      </c>
      <c r="G70" s="32">
        <f>IF(OR($A70="",$B70=""),"",'MPTO_working_2-way'!E69)</f>
        <v>1.8957817670201405</v>
      </c>
      <c r="H70" s="30">
        <f>IF(OR($A70="",$B70=""),"",'OddsRatio_working_2-way'!M69)</f>
        <v>2.1166528467912094</v>
      </c>
      <c r="I70" s="30">
        <f>IF(OR($A70="",$B70=""),"",'OddsRatio_working_2-way'!N69)</f>
        <v>1.89553347118899</v>
      </c>
      <c r="J70" s="30">
        <f>IF('Log_working_2-way'!$D69="","",A70^('Log_working_2-way'!$D69))</f>
        <v>2.1193652902976643</v>
      </c>
      <c r="K70" s="32">
        <f>IF('Log_working_2-way'!$D69="","",B70^('Log_working_2-way'!$D69))</f>
        <v>1.893363416452811</v>
      </c>
      <c r="L70" s="37">
        <f t="shared" si="18"/>
        <v>0.47382198952879578</v>
      </c>
      <c r="M70" s="37">
        <f t="shared" si="19"/>
        <v>0.52617801047120416</v>
      </c>
      <c r="N70" s="38">
        <v>166</v>
      </c>
      <c r="O70" s="38">
        <f t="shared" si="20"/>
        <v>83.412935323383081</v>
      </c>
      <c r="P70" s="38">
        <f t="shared" si="21"/>
        <v>74.287292817679585</v>
      </c>
      <c r="Q70" s="38">
        <f t="shared" si="22"/>
        <v>91.712707182320443</v>
      </c>
      <c r="R70" s="38">
        <f t="shared" si="23"/>
        <v>82.587064676616933</v>
      </c>
      <c r="S70" s="39">
        <f t="shared" si="24"/>
        <v>-8.2997718589373619</v>
      </c>
      <c r="T70" s="39">
        <f t="shared" si="25"/>
        <v>-8.2997718589373477</v>
      </c>
      <c r="U70" t="s">
        <v>127</v>
      </c>
      <c r="V70" t="s">
        <v>121</v>
      </c>
      <c r="W70" t="s">
        <v>72</v>
      </c>
      <c r="X70" s="48" t="s">
        <v>491</v>
      </c>
      <c r="Y70" s="41"/>
    </row>
    <row r="71" spans="1:25" ht="15" x14ac:dyDescent="0.25">
      <c r="A71">
        <v>1.93</v>
      </c>
      <c r="B71">
        <v>1.88</v>
      </c>
      <c r="C71" s="29">
        <f t="shared" si="17"/>
        <v>5.0049608642928067E-2</v>
      </c>
      <c r="D71" s="30">
        <f>IF(OR($A71="",$B71=""),"",A71*'MPTO_working_2-way'!$G70)</f>
        <v>2.0265957446808511</v>
      </c>
      <c r="E71" s="32">
        <f>IF(OR($A71="",$B71=""),"",B71*'MPTO_working_2-way'!$G70)</f>
        <v>1.9740932642487046</v>
      </c>
      <c r="F71" s="30">
        <f>IF(OR($A71="",$B71=""),"",'MPTO_working_2-way'!D70)</f>
        <v>2.027945450480662</v>
      </c>
      <c r="G71" s="32">
        <f>IF(OR($A71="",$B71=""),"",'MPTO_working_2-way'!E70)</f>
        <v>1.9728142670726401</v>
      </c>
      <c r="H71" s="30">
        <f>IF(OR($A71="",$B71=""),"",'OddsRatio_working_2-way'!M70)</f>
        <v>2.0280166252635121</v>
      </c>
      <c r="I71" s="30">
        <f>IF(OR($A71="",$B71=""),"",'OddsRatio_working_2-way'!N70)</f>
        <v>1.97274691422784</v>
      </c>
      <c r="J71" s="30">
        <f>IF('Log_working_2-way'!$D70="","",A71^('Log_working_2-way'!$D70))</f>
        <v>2.0286405498267945</v>
      </c>
      <c r="K71" s="32">
        <f>IF('Log_working_2-way'!$D70="","",B71^('Log_working_2-way'!$D70))</f>
        <v>1.972156892091637</v>
      </c>
      <c r="L71" s="37">
        <f t="shared" si="18"/>
        <v>0.49343832020997375</v>
      </c>
      <c r="M71" s="37">
        <f t="shared" si="19"/>
        <v>0.50656167979002631</v>
      </c>
      <c r="N71" s="38">
        <v>167</v>
      </c>
      <c r="O71" s="38">
        <f t="shared" si="20"/>
        <v>80.47150259067358</v>
      </c>
      <c r="P71" s="38">
        <f t="shared" si="21"/>
        <v>78.17021276595743</v>
      </c>
      <c r="Q71" s="38">
        <f t="shared" si="22"/>
        <v>88.829787234042556</v>
      </c>
      <c r="R71" s="38">
        <f t="shared" si="23"/>
        <v>86.528497409326434</v>
      </c>
      <c r="S71" s="39">
        <f t="shared" si="24"/>
        <v>-8.3582846433689753</v>
      </c>
      <c r="T71" s="39">
        <f t="shared" si="25"/>
        <v>-8.3582846433690037</v>
      </c>
      <c r="U71" t="s">
        <v>487</v>
      </c>
      <c r="V71" t="s">
        <v>120</v>
      </c>
      <c r="W71" t="s">
        <v>72</v>
      </c>
      <c r="X71" s="48" t="s">
        <v>491</v>
      </c>
      <c r="Y71" s="41"/>
    </row>
    <row r="72" spans="1:25" ht="15" x14ac:dyDescent="0.25">
      <c r="A72">
        <v>1.83</v>
      </c>
      <c r="B72">
        <v>1.98</v>
      </c>
      <c r="C72" s="29">
        <f t="shared" si="17"/>
        <v>5.1498592482198902E-2</v>
      </c>
      <c r="D72" s="30">
        <f>IF(OR($A72="",$B72=""),"",A72*'MPTO_working_2-way'!$G71)</f>
        <v>1.9242424242424241</v>
      </c>
      <c r="E72" s="32">
        <f>IF(OR($A72="",$B72=""),"",B72*'MPTO_working_2-way'!$G71)</f>
        <v>2.081967213114754</v>
      </c>
      <c r="F72" s="30">
        <f>IF(OR($A72="",$B72=""),"",'MPTO_working_2-way'!D71)</f>
        <v>1.9204961043091109</v>
      </c>
      <c r="G72" s="32">
        <f>IF(OR($A72="",$B72=""),"",'MPTO_working_2-way'!E71)</f>
        <v>2.0863707030575225</v>
      </c>
      <c r="H72" s="30">
        <f>IF(OR($A72="",$B72=""),"",'OddsRatio_working_2-way'!M71)</f>
        <v>1.9202927661946518</v>
      </c>
      <c r="I72" s="30">
        <f>IF(OR($A72="",$B72=""),"",'OddsRatio_working_2-way'!N71)</f>
        <v>2.0866107359888657</v>
      </c>
      <c r="J72" s="30">
        <f>IF('Log_working_2-way'!$D71="","",A72^('Log_working_2-way'!$D71))</f>
        <v>1.9185654675033876</v>
      </c>
      <c r="K72" s="32">
        <f>IF('Log_working_2-way'!$D71="","",B72^('Log_working_2-way'!$D71))</f>
        <v>2.0886540321581353</v>
      </c>
      <c r="L72" s="37">
        <f t="shared" si="18"/>
        <v>0.51968503937007882</v>
      </c>
      <c r="M72" s="37">
        <f t="shared" si="19"/>
        <v>0.48031496062992129</v>
      </c>
      <c r="N72" s="38">
        <v>168</v>
      </c>
      <c r="O72" s="38">
        <f t="shared" si="20"/>
        <v>76.1967213114754</v>
      </c>
      <c r="P72" s="38">
        <f t="shared" si="21"/>
        <v>83.151515151515156</v>
      </c>
      <c r="Q72" s="38">
        <f t="shared" si="22"/>
        <v>84.848484848484858</v>
      </c>
      <c r="R72" s="38">
        <f t="shared" si="23"/>
        <v>91.803278688524586</v>
      </c>
      <c r="S72" s="39">
        <f t="shared" si="24"/>
        <v>-8.6517635370094581</v>
      </c>
      <c r="T72" s="39">
        <f t="shared" si="25"/>
        <v>-8.6517635370094297</v>
      </c>
      <c r="U72" t="s">
        <v>479</v>
      </c>
      <c r="V72" t="s">
        <v>126</v>
      </c>
      <c r="W72" t="s">
        <v>72</v>
      </c>
      <c r="X72" s="48" t="s">
        <v>491</v>
      </c>
      <c r="Y72" s="41"/>
    </row>
    <row r="73" spans="1:25" ht="15" x14ac:dyDescent="0.25">
      <c r="A73">
        <v>2.0099999999999998</v>
      </c>
      <c r="B73">
        <v>1.8</v>
      </c>
      <c r="C73" s="29">
        <f t="shared" si="17"/>
        <v>5.3067993366501032E-2</v>
      </c>
      <c r="D73" s="30">
        <f>IF(OR($A73="",$B73=""),"",A73*'MPTO_working_2-way'!$G72)</f>
        <v>2.1166666666666667</v>
      </c>
      <c r="E73" s="32">
        <f>IF(OR($A73="",$B73=""),"",B73*'MPTO_working_2-way'!$G72)</f>
        <v>1.8955223880597019</v>
      </c>
      <c r="F73" s="30">
        <f>IF(OR($A73="",$B73=""),"",'MPTO_working_2-way'!D72)</f>
        <v>2.1232394366197185</v>
      </c>
      <c r="G73" s="32">
        <f>IF(OR($A73="",$B73=""),"",'MPTO_working_2-way'!E72)</f>
        <v>1.8902821316614424</v>
      </c>
      <c r="H73" s="30">
        <f>IF(OR($A73="",$B73=""),"",'OddsRatio_working_2-way'!M72)</f>
        <v>2.1236102527122118</v>
      </c>
      <c r="I73" s="30">
        <f>IF(OR($A73="",$B73=""),"",'OddsRatio_working_2-way'!N72)</f>
        <v>1.88998831897997</v>
      </c>
      <c r="J73" s="30">
        <f>IF('Log_working_2-way'!$D72="","",A73^('Log_working_2-way'!$D72))</f>
        <v>2.1266698940329505</v>
      </c>
      <c r="K73" s="32">
        <f>IF('Log_working_2-way'!$D72="","",B73^('Log_working_2-way'!$D72))</f>
        <v>1.8875714220239754</v>
      </c>
      <c r="L73" s="37">
        <f t="shared" si="18"/>
        <v>0.47244094488188976</v>
      </c>
      <c r="M73" s="37">
        <f t="shared" si="19"/>
        <v>0.52755905511811019</v>
      </c>
      <c r="N73" s="38">
        <v>169</v>
      </c>
      <c r="O73" s="38">
        <f t="shared" si="20"/>
        <v>84.920398009950233</v>
      </c>
      <c r="P73" s="38">
        <f t="shared" si="21"/>
        <v>75.111111111111114</v>
      </c>
      <c r="Q73" s="38">
        <f t="shared" si="22"/>
        <v>93.8888888888889</v>
      </c>
      <c r="R73" s="38">
        <f t="shared" si="23"/>
        <v>84.079601990049767</v>
      </c>
      <c r="S73" s="39">
        <f t="shared" si="24"/>
        <v>-8.9684908789386668</v>
      </c>
      <c r="T73" s="39">
        <f t="shared" si="25"/>
        <v>-8.9684908789386526</v>
      </c>
      <c r="U73" t="s">
        <v>488</v>
      </c>
      <c r="V73" t="s">
        <v>105</v>
      </c>
      <c r="W73" t="s">
        <v>72</v>
      </c>
      <c r="X73" s="48" t="s">
        <v>491</v>
      </c>
      <c r="Y73" s="41"/>
    </row>
    <row r="74" spans="1:25" ht="15" x14ac:dyDescent="0.25">
      <c r="A74">
        <v>2.16</v>
      </c>
      <c r="B74">
        <v>1.76</v>
      </c>
      <c r="C74" s="29">
        <f t="shared" si="17"/>
        <v>3.1144781144781142E-2</v>
      </c>
      <c r="D74" s="30">
        <f>IF(OR($A74="",$B74=""),"",A74*'MPTO_working_2-way'!$G73)</f>
        <v>2.2272727272727275</v>
      </c>
      <c r="E74" s="32">
        <f>IF(OR($A74="",$B74=""),"",B74*'MPTO_working_2-way'!$G73)</f>
        <v>1.8148148148148149</v>
      </c>
      <c r="F74" s="30">
        <f>IF(OR($A74="",$B74=""),"",'MPTO_working_2-way'!D73)</f>
        <v>2.235183443085607</v>
      </c>
      <c r="G74" s="32">
        <f>IF(OR($A74="",$B74=""),"",'MPTO_working_2-way'!E73)</f>
        <v>1.8095963442498098</v>
      </c>
      <c r="H74" s="30">
        <f>IF(OR($A74="",$B74=""),"",'OddsRatio_working_2-way'!M73)</f>
        <v>2.2354415362426847</v>
      </c>
      <c r="I74" s="30">
        <f>IF(OR($A74="",$B74=""),"",'OddsRatio_working_2-way'!N73)</f>
        <v>1.8094272134003797</v>
      </c>
      <c r="J74" s="30">
        <f>IF('Log_working_2-way'!$D73="","",A74^('Log_working_2-way'!$D73))</f>
        <v>2.2390614409549543</v>
      </c>
      <c r="K74" s="32">
        <f>IF('Log_working_2-way'!$D73="","",B74^('Log_working_2-way'!$D73))</f>
        <v>1.8070624804765649</v>
      </c>
      <c r="L74" s="37">
        <f t="shared" si="18"/>
        <v>0.44897959183673464</v>
      </c>
      <c r="M74" s="37">
        <f t="shared" si="19"/>
        <v>0.55102040816326525</v>
      </c>
      <c r="N74" s="38">
        <v>170</v>
      </c>
      <c r="O74" s="38">
        <f t="shared" si="20"/>
        <v>91.296296296296305</v>
      </c>
      <c r="P74" s="38">
        <f t="shared" si="21"/>
        <v>73.409090909090907</v>
      </c>
      <c r="Q74" s="38">
        <f t="shared" si="22"/>
        <v>96.590909090909093</v>
      </c>
      <c r="R74" s="38">
        <f t="shared" si="23"/>
        <v>78.703703703703695</v>
      </c>
      <c r="S74" s="39">
        <f t="shared" si="24"/>
        <v>-5.2946127946127888</v>
      </c>
      <c r="T74" s="39">
        <f t="shared" si="25"/>
        <v>-5.2946127946127888</v>
      </c>
      <c r="U74" t="s">
        <v>386</v>
      </c>
      <c r="V74" t="s">
        <v>258</v>
      </c>
      <c r="W74" t="s">
        <v>467</v>
      </c>
      <c r="X74" s="48" t="s">
        <v>491</v>
      </c>
      <c r="Y74" s="41"/>
    </row>
    <row r="75" spans="1:25" ht="15" x14ac:dyDescent="0.25">
      <c r="A75">
        <v>1.54</v>
      </c>
      <c r="B75">
        <v>2.64</v>
      </c>
      <c r="C75" s="29">
        <f t="shared" si="17"/>
        <v>2.813852813852824E-2</v>
      </c>
      <c r="D75" s="30">
        <f>IF(OR($A75="",$B75=""),"",A75*'MPTO_working_2-way'!$G74)</f>
        <v>1.5833333333333335</v>
      </c>
      <c r="E75" s="32">
        <f>IF(OR($A75="",$B75=""),"",B75*'MPTO_working_2-way'!$G74)</f>
        <v>2.7142857142857149</v>
      </c>
      <c r="F75" s="30">
        <f>IF(OR($A75="",$B75=""),"",'MPTO_working_2-way'!D74)</f>
        <v>1.5741056218057923</v>
      </c>
      <c r="G75" s="32">
        <f>IF(OR($A75="",$B75=""),"",'MPTO_working_2-way'!E74)</f>
        <v>2.7418397626112765</v>
      </c>
      <c r="H75" s="30">
        <f>IF(OR($A75="",$B75=""),"",'OddsRatio_working_2-way'!M74)</f>
        <v>1.5738190417570046</v>
      </c>
      <c r="I75" s="30">
        <f>IF(OR($A75="",$B75=""),"",'OddsRatio_working_2-way'!N74)</f>
        <v>2.7427096823731243</v>
      </c>
      <c r="J75" s="30">
        <f>IF('Log_working_2-way'!$D74="","",A75^('Log_working_2-way'!$D74))</f>
        <v>1.5696230042233144</v>
      </c>
      <c r="K75" s="32">
        <f>IF('Log_working_2-way'!$D74="","",B75^('Log_working_2-way'!$D74))</f>
        <v>2.7555470769012813</v>
      </c>
      <c r="L75" s="37">
        <f t="shared" si="18"/>
        <v>0.63157894736842102</v>
      </c>
      <c r="M75" s="37">
        <f t="shared" si="19"/>
        <v>0.36842105263157887</v>
      </c>
      <c r="N75" s="38">
        <v>171</v>
      </c>
      <c r="O75" s="38">
        <f t="shared" si="20"/>
        <v>59.96103896103898</v>
      </c>
      <c r="P75" s="38">
        <f t="shared" si="21"/>
        <v>106.22727272727272</v>
      </c>
      <c r="Q75" s="38">
        <f t="shared" si="22"/>
        <v>64.772727272727266</v>
      </c>
      <c r="R75" s="38">
        <f t="shared" si="23"/>
        <v>111.03896103896103</v>
      </c>
      <c r="S75" s="39">
        <f t="shared" si="24"/>
        <v>-4.811688311688286</v>
      </c>
      <c r="T75" s="39">
        <f t="shared" si="25"/>
        <v>-4.8116883116883145</v>
      </c>
      <c r="U75" t="s">
        <v>379</v>
      </c>
      <c r="V75" t="s">
        <v>389</v>
      </c>
      <c r="W75" t="s">
        <v>467</v>
      </c>
      <c r="X75" s="48" t="s">
        <v>491</v>
      </c>
      <c r="Y75" s="41"/>
    </row>
    <row r="76" spans="1:25" ht="15" x14ac:dyDescent="0.25">
      <c r="A76">
        <v>2.1</v>
      </c>
      <c r="B76">
        <v>1.75</v>
      </c>
      <c r="C76" s="29">
        <f t="shared" si="17"/>
        <v>4.761904761904745E-2</v>
      </c>
      <c r="D76" s="30">
        <f>IF(OR($A76="",$B76=""),"",A76*'MPTO_working_2-way'!$G75)</f>
        <v>2.1999999999999997</v>
      </c>
      <c r="E76" s="32">
        <f>IF(OR($A76="",$B76=""),"",B76*'MPTO_working_2-way'!$G75)</f>
        <v>1.833333333333333</v>
      </c>
      <c r="F76" s="30">
        <f>IF(OR($A76="",$B76=""),"",'MPTO_working_2-way'!D75)</f>
        <v>2.2105263157894735</v>
      </c>
      <c r="G76" s="32">
        <f>IF(OR($A76="",$B76=""),"",'MPTO_working_2-way'!E75)</f>
        <v>1.8260869565217388</v>
      </c>
      <c r="H76" s="30">
        <f>IF(OR($A76="",$B76=""),"",'OddsRatio_working_2-way'!M75)</f>
        <v>2.2110601416389968</v>
      </c>
      <c r="I76" s="30">
        <f>IF(OR($A76="",$B76=""),"",'OddsRatio_working_2-way'!N75)</f>
        <v>1.8257228238447702</v>
      </c>
      <c r="J76" s="30">
        <f>IF('Log_working_2-way'!$D75="","",A76^('Log_working_2-way'!$D75))</f>
        <v>2.2159538718240408</v>
      </c>
      <c r="K76" s="32">
        <f>IF('Log_working_2-way'!$D75="","",B76^('Log_working_2-way'!$D75))</f>
        <v>1.8223996182512778</v>
      </c>
      <c r="L76" s="37">
        <f t="shared" si="18"/>
        <v>0.45454545454545459</v>
      </c>
      <c r="M76" s="37">
        <f t="shared" si="19"/>
        <v>0.54545454545454553</v>
      </c>
      <c r="N76" s="38">
        <v>172</v>
      </c>
      <c r="O76" s="38">
        <f t="shared" si="20"/>
        <v>90.095238095238088</v>
      </c>
      <c r="P76" s="38">
        <f t="shared" si="21"/>
        <v>73.714285714285708</v>
      </c>
      <c r="Q76" s="38">
        <f t="shared" si="22"/>
        <v>98.285714285714278</v>
      </c>
      <c r="R76" s="38">
        <f t="shared" si="23"/>
        <v>81.904761904761898</v>
      </c>
      <c r="S76" s="39">
        <f t="shared" si="24"/>
        <v>-8.1904761904761898</v>
      </c>
      <c r="T76" s="39">
        <f t="shared" si="25"/>
        <v>-8.1904761904761898</v>
      </c>
      <c r="U76" t="s">
        <v>272</v>
      </c>
      <c r="V76" t="s">
        <v>263</v>
      </c>
      <c r="W76" t="s">
        <v>468</v>
      </c>
      <c r="X76" s="48" t="s">
        <v>491</v>
      </c>
      <c r="Y76" s="41"/>
    </row>
    <row r="77" spans="1:25" ht="15" x14ac:dyDescent="0.25">
      <c r="A77">
        <v>2.65</v>
      </c>
      <c r="B77">
        <v>1.49</v>
      </c>
      <c r="C77" s="29">
        <f t="shared" si="17"/>
        <v>4.849943016335323E-2</v>
      </c>
      <c r="D77" s="30">
        <f>IF(OR($A77="",$B77=""),"",A77*'MPTO_working_2-way'!$G76)</f>
        <v>2.7785234899328861</v>
      </c>
      <c r="E77" s="32">
        <f>IF(OR($A77="",$B77=""),"",B77*'MPTO_working_2-way'!$G76)</f>
        <v>1.5622641509433963</v>
      </c>
      <c r="F77" s="30">
        <f>IF(OR($A77="",$B77=""),"",'MPTO_working_2-way'!D76)</f>
        <v>2.8319885242962166</v>
      </c>
      <c r="G77" s="32">
        <f>IF(OR($A77="",$B77=""),"",'MPTO_working_2-way'!E76)</f>
        <v>1.5458549476362926</v>
      </c>
      <c r="H77" s="30">
        <f>IF(OR($A77="",$B77=""),"",'OddsRatio_working_2-way'!M76)</f>
        <v>2.8350332255235897</v>
      </c>
      <c r="I77" s="30">
        <f>IF(OR($A77="",$B77=""),"",'OddsRatio_working_2-way'!N76)</f>
        <v>1.5449492609130659</v>
      </c>
      <c r="J77" s="30">
        <f>IF('Log_working_2-way'!$D76="","",A77^('Log_working_2-way'!$D76))</f>
        <v>2.8607967007220196</v>
      </c>
      <c r="K77" s="32">
        <f>IF('Log_working_2-way'!$D76="","",B77^('Log_working_2-way'!$D76))</f>
        <v>1.5374042202509204</v>
      </c>
      <c r="L77" s="37">
        <f t="shared" si="18"/>
        <v>0.35990338164251207</v>
      </c>
      <c r="M77" s="37">
        <f t="shared" si="19"/>
        <v>0.64009661835748788</v>
      </c>
      <c r="N77" s="38">
        <v>173</v>
      </c>
      <c r="O77" s="38">
        <f t="shared" si="20"/>
        <v>107.71698113207547</v>
      </c>
      <c r="P77" s="38">
        <f t="shared" si="21"/>
        <v>56.892617449664421</v>
      </c>
      <c r="Q77" s="38">
        <f t="shared" si="22"/>
        <v>116.10738255033557</v>
      </c>
      <c r="R77" s="38">
        <f t="shared" si="23"/>
        <v>65.28301886792454</v>
      </c>
      <c r="S77" s="39">
        <f t="shared" si="24"/>
        <v>-8.3904014182600974</v>
      </c>
      <c r="T77" s="39">
        <f t="shared" si="25"/>
        <v>-8.3904014182601188</v>
      </c>
      <c r="U77" t="s">
        <v>448</v>
      </c>
      <c r="V77" t="s">
        <v>273</v>
      </c>
      <c r="W77" t="s">
        <v>468</v>
      </c>
      <c r="X77" s="48" t="s">
        <v>491</v>
      </c>
      <c r="Y77" s="41"/>
    </row>
    <row r="78" spans="1:25" ht="15" x14ac:dyDescent="0.25">
      <c r="A78">
        <v>2.5099999999999998</v>
      </c>
      <c r="B78">
        <v>1.54</v>
      </c>
      <c r="C78" s="29">
        <f t="shared" si="17"/>
        <v>4.7757023852641467E-2</v>
      </c>
      <c r="D78" s="30">
        <f>IF(OR($A78="",$B78=""),"",A78*'MPTO_working_2-way'!$G77)</f>
        <v>2.6298701298701297</v>
      </c>
      <c r="E78" s="32">
        <f>IF(OR($A78="",$B78=""),"",B78*'MPTO_working_2-way'!$G77)</f>
        <v>1.6135458167330679</v>
      </c>
      <c r="F78" s="30">
        <f>IF(OR($A78="",$B78=""),"",'MPTO_working_2-way'!D77)</f>
        <v>2.6700283207846929</v>
      </c>
      <c r="G78" s="32">
        <f>IF(OR($A78="",$B78=""),"",'MPTO_working_2-way'!E77)</f>
        <v>1.5987922405592092</v>
      </c>
      <c r="H78" s="30">
        <f>IF(OR($A78="",$B78=""),"",'OddsRatio_working_2-way'!M77)</f>
        <v>2.6722129936991572</v>
      </c>
      <c r="I78" s="30">
        <f>IF(OR($A78="",$B78=""),"",'OddsRatio_working_2-way'!N77)</f>
        <v>1.5980099447665865</v>
      </c>
      <c r="J78" s="30">
        <f>IF('Log_working_2-way'!$D77="","",A78^('Log_working_2-way'!$D77))</f>
        <v>2.6913578433827081</v>
      </c>
      <c r="K78" s="32">
        <f>IF('Log_working_2-way'!$D77="","",B78^('Log_working_2-way'!$D77))</f>
        <v>1.5912409392906393</v>
      </c>
      <c r="L78" s="37">
        <f t="shared" si="18"/>
        <v>0.38024691358024693</v>
      </c>
      <c r="M78" s="37">
        <f t="shared" si="19"/>
        <v>0.61975308641975302</v>
      </c>
      <c r="N78" s="38">
        <v>174</v>
      </c>
      <c r="O78" s="38">
        <f t="shared" si="20"/>
        <v>104.67729083665337</v>
      </c>
      <c r="P78" s="38">
        <f t="shared" si="21"/>
        <v>61.012987012986997</v>
      </c>
      <c r="Q78" s="38">
        <f t="shared" si="22"/>
        <v>112.98701298701299</v>
      </c>
      <c r="R78" s="38">
        <f t="shared" si="23"/>
        <v>69.322709163346616</v>
      </c>
      <c r="S78" s="39">
        <f t="shared" si="24"/>
        <v>-8.3097221503596188</v>
      </c>
      <c r="T78" s="39">
        <f t="shared" si="25"/>
        <v>-8.3097221503596188</v>
      </c>
      <c r="U78" t="s">
        <v>280</v>
      </c>
      <c r="V78" t="s">
        <v>265</v>
      </c>
      <c r="W78" t="s">
        <v>468</v>
      </c>
      <c r="X78" s="48" t="s">
        <v>491</v>
      </c>
      <c r="Y78" s="41"/>
    </row>
    <row r="79" spans="1:25" ht="15" x14ac:dyDescent="0.25">
      <c r="A79">
        <v>2.1800000000000002</v>
      </c>
      <c r="B79">
        <v>1.7</v>
      </c>
      <c r="C79" s="29">
        <f t="shared" si="17"/>
        <v>4.6950890447922333E-2</v>
      </c>
      <c r="D79" s="30">
        <f>IF(OR($A79="",$B79=""),"",A79*'MPTO_working_2-way'!$G78)</f>
        <v>2.2823529411764709</v>
      </c>
      <c r="E79" s="32">
        <f>IF(OR($A79="",$B79=""),"",B79*'MPTO_working_2-way'!$G78)</f>
        <v>1.7798165137614679</v>
      </c>
      <c r="F79" s="30">
        <f>IF(OR($A79="",$B79=""),"",'MPTO_working_2-way'!D78)</f>
        <v>2.2975821450712961</v>
      </c>
      <c r="G79" s="32">
        <f>IF(OR($A79="",$B79=""),"",'MPTO_working_2-way'!E78)</f>
        <v>1.7706641184902054</v>
      </c>
      <c r="H79" s="30">
        <f>IF(OR($A79="",$B79=""),"",'OddsRatio_working_2-way'!M78)</f>
        <v>2.2983506020002022</v>
      </c>
      <c r="I79" s="30">
        <f>IF(OR($A79="",$B79=""),"",'OddsRatio_working_2-way'!N78)</f>
        <v>1.7702079842374079</v>
      </c>
      <c r="J79" s="30">
        <f>IF('Log_working_2-way'!$D78="","",A79^('Log_working_2-way'!$D78))</f>
        <v>2.3054560434070099</v>
      </c>
      <c r="K79" s="32">
        <f>IF('Log_working_2-way'!$D78="","",B79^('Log_working_2-way'!$D78))</f>
        <v>1.7660158341214014</v>
      </c>
      <c r="L79" s="37">
        <f t="shared" si="18"/>
        <v>0.43814432989690716</v>
      </c>
      <c r="M79" s="37">
        <f t="shared" si="19"/>
        <v>0.56185567010309279</v>
      </c>
      <c r="N79" s="38">
        <v>175</v>
      </c>
      <c r="O79" s="38">
        <f t="shared" si="20"/>
        <v>94.724770642201833</v>
      </c>
      <c r="P79" s="38">
        <f t="shared" si="21"/>
        <v>72.058823529411768</v>
      </c>
      <c r="Q79" s="38">
        <f t="shared" si="22"/>
        <v>102.94117647058823</v>
      </c>
      <c r="R79" s="38">
        <f t="shared" si="23"/>
        <v>80.275229357798153</v>
      </c>
      <c r="S79" s="39">
        <f t="shared" si="24"/>
        <v>-8.2164058283863994</v>
      </c>
      <c r="T79" s="39">
        <f t="shared" si="25"/>
        <v>-8.2164058283863852</v>
      </c>
      <c r="U79" t="s">
        <v>266</v>
      </c>
      <c r="V79" t="s">
        <v>279</v>
      </c>
      <c r="W79" t="s">
        <v>468</v>
      </c>
      <c r="X79" s="48" t="s">
        <v>491</v>
      </c>
      <c r="Y79" s="41"/>
    </row>
    <row r="80" spans="1:25" ht="15" x14ac:dyDescent="0.25">
      <c r="A80">
        <v>2.65</v>
      </c>
      <c r="B80">
        <v>1.49</v>
      </c>
      <c r="C80" s="29">
        <f t="shared" si="17"/>
        <v>4.849943016335323E-2</v>
      </c>
      <c r="D80" s="30">
        <f>IF(OR($A80="",$B80=""),"",A80*'MPTO_working_2-way'!$G79)</f>
        <v>2.7785234899328861</v>
      </c>
      <c r="E80" s="32">
        <f>IF(OR($A80="",$B80=""),"",B80*'MPTO_working_2-way'!$G79)</f>
        <v>1.5622641509433963</v>
      </c>
      <c r="F80" s="30">
        <f>IF(OR($A80="",$B80=""),"",'MPTO_working_2-way'!D79)</f>
        <v>2.8319885242962166</v>
      </c>
      <c r="G80" s="32">
        <f>IF(OR($A80="",$B80=""),"",'MPTO_working_2-way'!E79)</f>
        <v>1.5458549476362926</v>
      </c>
      <c r="H80" s="30">
        <f>IF(OR($A80="",$B80=""),"",'OddsRatio_working_2-way'!M79)</f>
        <v>2.8350332255235897</v>
      </c>
      <c r="I80" s="30">
        <f>IF(OR($A80="",$B80=""),"",'OddsRatio_working_2-way'!N79)</f>
        <v>1.5449492609130659</v>
      </c>
      <c r="J80" s="30">
        <f>IF('Log_working_2-way'!$D79="","",A80^('Log_working_2-way'!$D79))</f>
        <v>2.8607967007220196</v>
      </c>
      <c r="K80" s="32">
        <f>IF('Log_working_2-way'!$D79="","",B80^('Log_working_2-way'!$D79))</f>
        <v>1.5374042202509204</v>
      </c>
      <c r="L80" s="37">
        <f t="shared" si="18"/>
        <v>0.35990338164251207</v>
      </c>
      <c r="M80" s="37">
        <f t="shared" si="19"/>
        <v>0.64009661835748788</v>
      </c>
      <c r="N80" s="38">
        <v>176</v>
      </c>
      <c r="O80" s="38">
        <f t="shared" si="20"/>
        <v>109.58490566037736</v>
      </c>
      <c r="P80" s="38">
        <f t="shared" si="21"/>
        <v>57.87919463087249</v>
      </c>
      <c r="Q80" s="38">
        <f t="shared" si="22"/>
        <v>118.12080536912752</v>
      </c>
      <c r="R80" s="38">
        <f t="shared" si="23"/>
        <v>66.415094339622641</v>
      </c>
      <c r="S80" s="39">
        <f t="shared" si="24"/>
        <v>-8.5358997087501649</v>
      </c>
      <c r="T80" s="39">
        <f t="shared" si="25"/>
        <v>-8.5358997087501507</v>
      </c>
      <c r="U80" t="s">
        <v>270</v>
      </c>
      <c r="V80" t="s">
        <v>267</v>
      </c>
      <c r="W80" t="s">
        <v>468</v>
      </c>
      <c r="X80" s="48" t="s">
        <v>491</v>
      </c>
      <c r="Y80" s="41"/>
    </row>
    <row r="81" spans="1:25" ht="15" x14ac:dyDescent="0.25">
      <c r="A81">
        <v>2.59</v>
      </c>
      <c r="B81">
        <v>1.51</v>
      </c>
      <c r="C81" s="29">
        <f t="shared" si="17"/>
        <v>4.8352041729525119E-2</v>
      </c>
      <c r="D81" s="30">
        <f>IF(OR($A81="",$B81=""),"",A81*'MPTO_working_2-way'!$G80)</f>
        <v>2.7152317880794699</v>
      </c>
      <c r="E81" s="32">
        <f>IF(OR($A81="",$B81=""),"",B81*'MPTO_working_2-way'!$G80)</f>
        <v>1.583011583011583</v>
      </c>
      <c r="F81" s="30">
        <f>IF(OR($A81="",$B81=""),"",'MPTO_working_2-way'!D80)</f>
        <v>2.7630082305980426</v>
      </c>
      <c r="G81" s="32">
        <f>IF(OR($A81="",$B81=""),"",'MPTO_working_2-way'!E80)</f>
        <v>1.56721232643411</v>
      </c>
      <c r="H81" s="30">
        <f>IF(OR($A81="",$B81=""),"",'OddsRatio_working_2-way'!M80)</f>
        <v>2.7656860023298391</v>
      </c>
      <c r="I81" s="30">
        <f>IF(OR($A81="",$B81=""),"",'OddsRatio_working_2-way'!N80)</f>
        <v>1.566352113954854</v>
      </c>
      <c r="J81" s="30">
        <f>IF('Log_working_2-way'!$D80="","",A81^('Log_working_2-way'!$D80))</f>
        <v>2.7886077893336521</v>
      </c>
      <c r="K81" s="32">
        <f>IF('Log_working_2-way'!$D80="","",B81^('Log_working_2-way'!$D80))</f>
        <v>1.5590940652059142</v>
      </c>
      <c r="L81" s="37">
        <f t="shared" si="18"/>
        <v>0.36829268292682932</v>
      </c>
      <c r="M81" s="37">
        <f t="shared" si="19"/>
        <v>0.63170731707317074</v>
      </c>
      <c r="N81" s="38">
        <v>177</v>
      </c>
      <c r="O81" s="38">
        <f t="shared" si="20"/>
        <v>108.66023166023164</v>
      </c>
      <c r="P81" s="38">
        <f t="shared" si="21"/>
        <v>59.781456953642376</v>
      </c>
      <c r="Q81" s="38">
        <f t="shared" si="22"/>
        <v>117.21854304635762</v>
      </c>
      <c r="R81" s="38">
        <f t="shared" si="23"/>
        <v>68.339768339768341</v>
      </c>
      <c r="S81" s="39">
        <f t="shared" si="24"/>
        <v>-8.558311386125979</v>
      </c>
      <c r="T81" s="39">
        <f t="shared" si="25"/>
        <v>-8.5583113861259648</v>
      </c>
      <c r="U81" t="s">
        <v>274</v>
      </c>
      <c r="V81" t="s">
        <v>268</v>
      </c>
      <c r="W81" t="s">
        <v>468</v>
      </c>
      <c r="X81" s="48" t="s">
        <v>491</v>
      </c>
      <c r="Y81" s="41"/>
    </row>
    <row r="82" spans="1:25" ht="15" x14ac:dyDescent="0.25">
      <c r="A82">
        <v>2.2799999999999998</v>
      </c>
      <c r="B82">
        <v>1.65</v>
      </c>
      <c r="C82" s="29">
        <f t="shared" si="17"/>
        <v>4.4657097288676173E-2</v>
      </c>
      <c r="D82" s="30">
        <f>IF(OR($A82="",$B82=""),"",A82*'MPTO_working_2-way'!$G81)</f>
        <v>2.3818181818181814</v>
      </c>
      <c r="E82" s="32">
        <f>IF(OR($A82="",$B82=""),"",B82*'MPTO_working_2-way'!$G81)</f>
        <v>1.7236842105263155</v>
      </c>
      <c r="F82" s="30">
        <f>IF(OR($A82="",$B82=""),"",'MPTO_working_2-way'!D81)</f>
        <v>2.402298850574712</v>
      </c>
      <c r="G82" s="32">
        <f>IF(OR($A82="",$B82=""),"",'MPTO_working_2-way'!E81)</f>
        <v>1.7131147540983604</v>
      </c>
      <c r="H82" s="30">
        <f>IF(OR($A82="",$B82=""),"",'OddsRatio_working_2-way'!M81)</f>
        <v>2.4032928308912465</v>
      </c>
      <c r="I82" s="30">
        <f>IF(OR($A82="",$B82=""),"",'OddsRatio_working_2-way'!N81)</f>
        <v>1.7126096406869604</v>
      </c>
      <c r="J82" s="30">
        <f>IF('Log_working_2-way'!$D81="","",A82^('Log_working_2-way'!$D81))</f>
        <v>2.4128750224751347</v>
      </c>
      <c r="K82" s="32">
        <f>IF('Log_working_2-way'!$D81="","",B82^('Log_working_2-way'!$D81))</f>
        <v>1.7077766851929645</v>
      </c>
      <c r="L82" s="37">
        <f t="shared" si="18"/>
        <v>0.4198473282442749</v>
      </c>
      <c r="M82" s="37">
        <f t="shared" si="19"/>
        <v>0.58015267175572527</v>
      </c>
      <c r="N82" s="38">
        <v>178</v>
      </c>
      <c r="O82" s="38">
        <f t="shared" si="20"/>
        <v>99.929824561403507</v>
      </c>
      <c r="P82" s="38">
        <f t="shared" si="21"/>
        <v>70.12121212121211</v>
      </c>
      <c r="Q82" s="38">
        <f t="shared" si="22"/>
        <v>107.87878787878788</v>
      </c>
      <c r="R82" s="38">
        <f t="shared" si="23"/>
        <v>78.070175438596493</v>
      </c>
      <c r="S82" s="39">
        <f t="shared" si="24"/>
        <v>-7.9489633173843686</v>
      </c>
      <c r="T82" s="39">
        <f t="shared" si="25"/>
        <v>-7.9489633173843828</v>
      </c>
      <c r="U82" t="s">
        <v>278</v>
      </c>
      <c r="V82" t="s">
        <v>271</v>
      </c>
      <c r="W82" t="s">
        <v>468</v>
      </c>
      <c r="X82" s="48" t="s">
        <v>491</v>
      </c>
      <c r="Y82" s="41"/>
    </row>
    <row r="83" spans="1:25" ht="15" x14ac:dyDescent="0.25">
      <c r="A83">
        <v>2.79</v>
      </c>
      <c r="B83">
        <v>1.45</v>
      </c>
      <c r="C83" s="29">
        <f t="shared" si="17"/>
        <v>4.807811148189356E-2</v>
      </c>
      <c r="D83" s="30">
        <f>IF(OR($A83="",$B83=""),"",A83*'MPTO_working_2-way'!$G82)</f>
        <v>2.9241379310344833</v>
      </c>
      <c r="E83" s="32">
        <f>IF(OR($A83="",$B83=""),"",B83*'MPTO_working_2-way'!$G82)</f>
        <v>1.5197132616487457</v>
      </c>
      <c r="F83" s="30">
        <f>IF(OR($A83="",$B83=""),"",'MPTO_working_2-way'!D82)</f>
        <v>2.9905747551284425</v>
      </c>
      <c r="G83" s="32">
        <f>IF(OR($A83="",$B83=""),"",'MPTO_working_2-way'!E82)</f>
        <v>1.5023674682016526</v>
      </c>
      <c r="H83" s="30">
        <f>IF(OR($A83="",$B83=""),"",'OddsRatio_working_2-way'!M82)</f>
        <v>2.9944367068868791</v>
      </c>
      <c r="I83" s="30">
        <f>IF(OR($A83="",$B83=""),"",'OddsRatio_working_2-way'!N82)</f>
        <v>1.5013947028486567</v>
      </c>
      <c r="J83" s="30">
        <f>IF('Log_working_2-way'!$D82="","",A83^('Log_working_2-way'!$D82))</f>
        <v>3.0267408071671569</v>
      </c>
      <c r="K83" s="32">
        <f>IF('Log_working_2-way'!$D82="","",B83^('Log_working_2-way'!$D82))</f>
        <v>1.4934030027221985</v>
      </c>
      <c r="L83" s="37">
        <f t="shared" si="18"/>
        <v>0.34198113207547165</v>
      </c>
      <c r="M83" s="37">
        <f t="shared" si="19"/>
        <v>0.65801886792452824</v>
      </c>
      <c r="N83" s="38">
        <v>179</v>
      </c>
      <c r="O83" s="38">
        <f t="shared" si="20"/>
        <v>114.84229390681004</v>
      </c>
      <c r="P83" s="38">
        <f t="shared" si="21"/>
        <v>55.551724137931046</v>
      </c>
      <c r="Q83" s="38">
        <f t="shared" si="22"/>
        <v>123.44827586206897</v>
      </c>
      <c r="R83" s="38">
        <f t="shared" si="23"/>
        <v>64.157706093189958</v>
      </c>
      <c r="S83" s="39">
        <f t="shared" si="24"/>
        <v>-8.6059819552589261</v>
      </c>
      <c r="T83" s="39">
        <f t="shared" si="25"/>
        <v>-8.6059819552589119</v>
      </c>
      <c r="U83" t="s">
        <v>275</v>
      </c>
      <c r="V83" t="s">
        <v>277</v>
      </c>
      <c r="W83" t="s">
        <v>468</v>
      </c>
      <c r="X83" s="48" t="s">
        <v>491</v>
      </c>
      <c r="Y83" s="41"/>
    </row>
    <row r="84" spans="1:25" ht="15" x14ac:dyDescent="0.25">
      <c r="A84">
        <v>2.2000000000000002</v>
      </c>
      <c r="B84">
        <v>1.68</v>
      </c>
      <c r="C84" s="29">
        <f t="shared" si="17"/>
        <v>4.9783549783549708E-2</v>
      </c>
      <c r="D84" s="30">
        <f>IF(OR($A84="",$B84=""),"",A84*'MPTO_working_2-way'!$G83)</f>
        <v>2.3095238095238098</v>
      </c>
      <c r="E84" s="32">
        <f>IF(OR($A84="",$B84=""),"",B84*'MPTO_working_2-way'!$G83)</f>
        <v>1.7636363636363634</v>
      </c>
      <c r="F84" s="30">
        <f>IF(OR($A84="",$B84=""),"",'MPTO_working_2-way'!D83)</f>
        <v>2.327455919395466</v>
      </c>
      <c r="G84" s="32">
        <f>IF(OR($A84="",$B84=""),"",'MPTO_working_2-way'!E83)</f>
        <v>1.7533206831119543</v>
      </c>
      <c r="H84" s="30">
        <f>IF(OR($A84="",$B84=""),"",'OddsRatio_working_2-way'!M83)</f>
        <v>2.3284223283101424</v>
      </c>
      <c r="I84" s="30">
        <f>IF(OR($A84="",$B84=""),"",'OddsRatio_working_2-way'!N83)</f>
        <v>1.7527726527090808</v>
      </c>
      <c r="J84" s="30">
        <f>IF('Log_working_2-way'!$D83="","",A84^('Log_working_2-way'!$D83))</f>
        <v>2.3368281041445402</v>
      </c>
      <c r="K84" s="32">
        <f>IF('Log_working_2-way'!$D83="","",B84^('Log_working_2-way'!$D83))</f>
        <v>1.7480393304857011</v>
      </c>
      <c r="L84" s="37">
        <f t="shared" si="18"/>
        <v>0.43298969072164945</v>
      </c>
      <c r="M84" s="37">
        <f t="shared" si="19"/>
        <v>0.56701030927835061</v>
      </c>
      <c r="N84" s="38">
        <v>180</v>
      </c>
      <c r="O84" s="38">
        <f t="shared" si="20"/>
        <v>98.181818181818201</v>
      </c>
      <c r="P84" s="38">
        <f t="shared" si="21"/>
        <v>72.857142857142847</v>
      </c>
      <c r="Q84" s="38">
        <f t="shared" si="22"/>
        <v>107.14285714285714</v>
      </c>
      <c r="R84" s="38">
        <f t="shared" si="23"/>
        <v>81.818181818181813</v>
      </c>
      <c r="S84" s="39">
        <f t="shared" si="24"/>
        <v>-8.9610389610389376</v>
      </c>
      <c r="T84" s="39">
        <f t="shared" si="25"/>
        <v>-8.961038961038966</v>
      </c>
      <c r="U84" t="s">
        <v>276</v>
      </c>
      <c r="V84" t="s">
        <v>447</v>
      </c>
      <c r="W84" t="s">
        <v>468</v>
      </c>
      <c r="X84" s="48" t="s">
        <v>491</v>
      </c>
      <c r="Y84" s="41"/>
    </row>
    <row r="85" spans="1:25" ht="15" x14ac:dyDescent="0.25">
      <c r="A85">
        <v>2.1800000000000002</v>
      </c>
      <c r="B85">
        <v>1.67</v>
      </c>
      <c r="C85" s="29">
        <f t="shared" si="17"/>
        <v>5.7517991539856039E-2</v>
      </c>
      <c r="D85" s="30">
        <f>IF(OR($A85="",$B85=""),"",A85*'MPTO_working_2-way'!$G84)</f>
        <v>2.3053892215568865</v>
      </c>
      <c r="E85" s="32">
        <f>IF(OR($A85="",$B85=""),"",B85*'MPTO_working_2-way'!$G84)</f>
        <v>1.7660550458715596</v>
      </c>
      <c r="F85" s="30">
        <f>IF(OR($A85="",$B85=""),"",'MPTO_working_2-way'!D84)</f>
        <v>2.3258161374816329</v>
      </c>
      <c r="G85" s="32">
        <f>IF(OR($A85="",$B85=""),"",'MPTO_working_2-way'!E84)</f>
        <v>1.754252397243772</v>
      </c>
      <c r="H85" s="30">
        <f>IF(OR($A85="",$B85=""),"",'OddsRatio_working_2-way'!M84)</f>
        <v>2.327099856774443</v>
      </c>
      <c r="I85" s="30">
        <f>IF(OR($A85="",$B85=""),"",'OddsRatio_working_2-way'!N84)</f>
        <v>1.7535228000329461</v>
      </c>
      <c r="J85" s="30">
        <f>IF('Log_working_2-way'!$D84="","",A85^('Log_working_2-way'!$D84))</f>
        <v>2.3367577330696232</v>
      </c>
      <c r="K85" s="32">
        <f>IF('Log_working_2-way'!$D84="","",B85^('Log_working_2-way'!$D84))</f>
        <v>1.748078709595247</v>
      </c>
      <c r="L85" s="37">
        <f t="shared" si="18"/>
        <v>0.43376623376623369</v>
      </c>
      <c r="M85" s="37">
        <f t="shared" si="19"/>
        <v>0.5662337662337662</v>
      </c>
      <c r="N85" s="38">
        <v>181</v>
      </c>
      <c r="O85" s="38">
        <f t="shared" si="20"/>
        <v>97.9724770642202</v>
      </c>
      <c r="P85" s="38">
        <f t="shared" si="21"/>
        <v>72.616766467065858</v>
      </c>
      <c r="Q85" s="38">
        <f t="shared" si="22"/>
        <v>108.38323353293414</v>
      </c>
      <c r="R85" s="38">
        <f t="shared" si="23"/>
        <v>83.027522935779814</v>
      </c>
      <c r="S85" s="39">
        <f t="shared" si="24"/>
        <v>-10.410756468713942</v>
      </c>
      <c r="T85" s="39">
        <f t="shared" si="25"/>
        <v>-10.410756468713956</v>
      </c>
      <c r="U85" t="s">
        <v>286</v>
      </c>
      <c r="V85" t="s">
        <v>281</v>
      </c>
      <c r="W85" t="s">
        <v>469</v>
      </c>
      <c r="X85" s="48" t="s">
        <v>491</v>
      </c>
      <c r="Y85" s="41"/>
    </row>
    <row r="86" spans="1:25" ht="15" x14ac:dyDescent="0.25">
      <c r="A86">
        <v>2.13</v>
      </c>
      <c r="B86">
        <v>1.7</v>
      </c>
      <c r="C86" s="29">
        <f t="shared" si="17"/>
        <v>5.7718862192764453E-2</v>
      </c>
      <c r="D86" s="30">
        <f>IF(OR($A86="",$B86=""),"",A86*'MPTO_working_2-way'!$G85)</f>
        <v>2.2529411764705882</v>
      </c>
      <c r="E86" s="32">
        <f>IF(OR($A86="",$B86=""),"",B86*'MPTO_working_2-way'!$G85)</f>
        <v>1.7981220657276995</v>
      </c>
      <c r="F86" s="30">
        <f>IF(OR($A86="",$B86=""),"",'MPTO_working_2-way'!D85)</f>
        <v>2.2695079912253213</v>
      </c>
      <c r="G86" s="32">
        <f>IF(OR($A86="",$B86=""),"",'MPTO_working_2-way'!E85)</f>
        <v>1.7877067390767711</v>
      </c>
      <c r="H86" s="30">
        <f>IF(OR($A86="",$B86=""),"",'OddsRatio_working_2-way'!M85)</f>
        <v>2.2705454396776665</v>
      </c>
      <c r="I86" s="30">
        <f>IF(OR($A86="",$B86=""),"",'OddsRatio_working_2-way'!N85)</f>
        <v>1.7870635467029794</v>
      </c>
      <c r="J86" s="30">
        <f>IF('Log_working_2-way'!$D85="","",A86^('Log_working_2-way'!$D85))</f>
        <v>2.2783543345010226</v>
      </c>
      <c r="K86" s="32">
        <f>IF('Log_working_2-way'!$D85="","",B86^('Log_working_2-way'!$D85))</f>
        <v>1.782255727545798</v>
      </c>
      <c r="L86" s="37">
        <f t="shared" si="18"/>
        <v>0.44386422976501305</v>
      </c>
      <c r="M86" s="37">
        <f t="shared" si="19"/>
        <v>0.55613577023498695</v>
      </c>
      <c r="N86" s="38">
        <v>182</v>
      </c>
      <c r="O86" s="38">
        <f t="shared" si="20"/>
        <v>96.553990610328626</v>
      </c>
      <c r="P86" s="38">
        <f t="shared" si="21"/>
        <v>74.941176470588218</v>
      </c>
      <c r="Q86" s="38">
        <f t="shared" si="22"/>
        <v>107.05882352941177</v>
      </c>
      <c r="R86" s="38">
        <f t="shared" si="23"/>
        <v>85.44600938967136</v>
      </c>
      <c r="S86" s="39">
        <f t="shared" si="24"/>
        <v>-10.504832919083142</v>
      </c>
      <c r="T86" s="39">
        <f t="shared" si="25"/>
        <v>-10.504832919083142</v>
      </c>
      <c r="U86" t="s">
        <v>282</v>
      </c>
      <c r="V86" t="s">
        <v>287</v>
      </c>
      <c r="W86" t="s">
        <v>469</v>
      </c>
      <c r="X86" s="48" t="s">
        <v>491</v>
      </c>
      <c r="Y86" s="41"/>
    </row>
    <row r="87" spans="1:25" ht="15" x14ac:dyDescent="0.25">
      <c r="A87">
        <v>2.29</v>
      </c>
      <c r="B87">
        <v>1.61</v>
      </c>
      <c r="C87" s="29">
        <f t="shared" si="17"/>
        <v>5.7799235129783799E-2</v>
      </c>
      <c r="D87" s="30">
        <f>IF(OR($A87="",$B87=""),"",A87*'MPTO_working_2-way'!$G86)</f>
        <v>2.4223602484472049</v>
      </c>
      <c r="E87" s="32">
        <f>IF(OR($A87="",$B87=""),"",B87*'MPTO_working_2-way'!$G86)</f>
        <v>1.7030567685589519</v>
      </c>
      <c r="F87" s="30">
        <f>IF(OR($A87="",$B87=""),"",'MPTO_working_2-way'!D86)</f>
        <v>2.4522930592969501</v>
      </c>
      <c r="G87" s="32">
        <f>IF(OR($A87="",$B87=""),"",'MPTO_working_2-way'!E86)</f>
        <v>1.6885662598181777</v>
      </c>
      <c r="H87" s="30">
        <f>IF(OR($A87="",$B87=""),"",'OddsRatio_working_2-way'!M86)</f>
        <v>2.4542194120423009</v>
      </c>
      <c r="I87" s="30">
        <f>IF(OR($A87="",$B87=""),"",'OddsRatio_working_2-way'!N86)</f>
        <v>1.6876541405781429</v>
      </c>
      <c r="J87" s="30">
        <f>IF('Log_working_2-way'!$D86="","",A87^('Log_working_2-way'!$D86))</f>
        <v>2.468485790487303</v>
      </c>
      <c r="K87" s="32">
        <f>IF('Log_working_2-way'!$D86="","",B87^('Log_working_2-way'!$D86))</f>
        <v>1.680973562340814</v>
      </c>
      <c r="L87" s="37">
        <f t="shared" si="18"/>
        <v>0.41282051282051285</v>
      </c>
      <c r="M87" s="37">
        <f t="shared" si="19"/>
        <v>0.5871794871794872</v>
      </c>
      <c r="N87" s="38">
        <v>183</v>
      </c>
      <c r="O87" s="38">
        <f t="shared" si="20"/>
        <v>103.08733624454149</v>
      </c>
      <c r="P87" s="38">
        <f t="shared" si="21"/>
        <v>69.335403726708066</v>
      </c>
      <c r="Q87" s="38">
        <f t="shared" si="22"/>
        <v>113.66459627329192</v>
      </c>
      <c r="R87" s="38">
        <f t="shared" si="23"/>
        <v>79.912663755458524</v>
      </c>
      <c r="S87" s="39">
        <f t="shared" si="24"/>
        <v>-10.57726002875043</v>
      </c>
      <c r="T87" s="39">
        <f t="shared" si="25"/>
        <v>-10.577260028750459</v>
      </c>
      <c r="U87" t="s">
        <v>283</v>
      </c>
      <c r="V87" t="s">
        <v>285</v>
      </c>
      <c r="W87" t="s">
        <v>469</v>
      </c>
      <c r="X87" s="48" t="s">
        <v>491</v>
      </c>
      <c r="Y87" s="41"/>
    </row>
    <row r="88" spans="1:25" ht="15" x14ac:dyDescent="0.25">
      <c r="A88">
        <v>2.35</v>
      </c>
      <c r="B88">
        <v>1.58</v>
      </c>
      <c r="C88" s="29">
        <f t="shared" si="17"/>
        <v>5.8443307298680303E-2</v>
      </c>
      <c r="D88" s="30">
        <f>IF(OR($A88="",$B88=""),"",A88*'MPTO_working_2-way'!$G87)</f>
        <v>2.4873417721518987</v>
      </c>
      <c r="E88" s="32">
        <f>IF(OR($A88="",$B88=""),"",B88*'MPTO_working_2-way'!$G87)</f>
        <v>1.672340425531915</v>
      </c>
      <c r="F88" s="30">
        <f>IF(OR($A88="",$B88=""),"",'MPTO_working_2-way'!D87)</f>
        <v>2.5232755691471289</v>
      </c>
      <c r="G88" s="32">
        <f>IF(OR($A88="",$B88=""),"",'MPTO_working_2-way'!E87)</f>
        <v>1.6564800356903859</v>
      </c>
      <c r="H88" s="30">
        <f>IF(OR($A88="",$B88=""),"",'OddsRatio_working_2-way'!M87)</f>
        <v>2.5256428831468232</v>
      </c>
      <c r="I88" s="30">
        <f>IF(OR($A88="",$B88=""),"",'OddsRatio_working_2-way'!N87)</f>
        <v>1.6554613868334498</v>
      </c>
      <c r="J88" s="30">
        <f>IF('Log_working_2-way'!$D87="","",A88^('Log_working_2-way'!$D87))</f>
        <v>2.5428605175877279</v>
      </c>
      <c r="K88" s="32">
        <f>IF('Log_working_2-way'!$D87="","",B88^('Log_working_2-way'!$D87))</f>
        <v>1.6481467304362736</v>
      </c>
      <c r="L88" s="37">
        <f t="shared" si="18"/>
        <v>0.4020356234096692</v>
      </c>
      <c r="M88" s="37">
        <f t="shared" si="19"/>
        <v>0.59796437659033075</v>
      </c>
      <c r="N88" s="38">
        <v>184</v>
      </c>
      <c r="O88" s="38">
        <f t="shared" si="20"/>
        <v>105.70212765957449</v>
      </c>
      <c r="P88" s="38">
        <f t="shared" si="21"/>
        <v>67.544303797468359</v>
      </c>
      <c r="Q88" s="38">
        <f t="shared" si="22"/>
        <v>116.45569620253163</v>
      </c>
      <c r="R88" s="38">
        <f t="shared" si="23"/>
        <v>78.297872340425528</v>
      </c>
      <c r="S88" s="39">
        <f t="shared" si="24"/>
        <v>-10.75356854295714</v>
      </c>
      <c r="T88" s="39">
        <f t="shared" si="25"/>
        <v>-10.753568542957169</v>
      </c>
      <c r="U88" t="s">
        <v>288</v>
      </c>
      <c r="V88" t="s">
        <v>284</v>
      </c>
      <c r="W88" t="s">
        <v>469</v>
      </c>
      <c r="X88" s="48" t="s">
        <v>491</v>
      </c>
      <c r="Y88" s="41"/>
    </row>
    <row r="89" spans="1:25" ht="15" x14ac:dyDescent="0.25">
      <c r="A89">
        <v>1.86</v>
      </c>
      <c r="B89">
        <v>2.0499999999999998</v>
      </c>
      <c r="C89" s="29">
        <f t="shared" si="17"/>
        <v>2.5439286650930981E-2</v>
      </c>
      <c r="D89" s="30">
        <f>IF(OR($A89="",$B89=""),"",A89*'MPTO_working_2-way'!$G88)</f>
        <v>1.9073170731707316</v>
      </c>
      <c r="E89" s="32">
        <f>IF(OR($A89="",$B89=""),"",B89*'MPTO_working_2-way'!$G88)</f>
        <v>2.1021505376344085</v>
      </c>
      <c r="F89" s="30">
        <f>IF(OR($A89="",$B89=""),"",'MPTO_working_2-way'!D88)</f>
        <v>1.905071196602548</v>
      </c>
      <c r="G89" s="32">
        <f>IF(OR($A89="",$B89=""),"",'MPTO_working_2-way'!E88)</f>
        <v>2.1048854540436102</v>
      </c>
      <c r="H89" s="30">
        <f>IF(OR($A89="",$B89=""),"",'OddsRatio_working_2-way'!M88)</f>
        <v>1.9050124966251125</v>
      </c>
      <c r="I89" s="30">
        <f>IF(OR($A89="",$B89=""),"",'OddsRatio_working_2-way'!N88)</f>
        <v>2.1049571179725204</v>
      </c>
      <c r="J89" s="30">
        <f>IF('Log_working_2-way'!$D88="","",A89^('Log_working_2-way'!$D88))</f>
        <v>1.9039984704977753</v>
      </c>
      <c r="K89" s="32">
        <f>IF('Log_working_2-way'!$D88="","",B89^('Log_working_2-way'!$D88))</f>
        <v>2.1061965618695773</v>
      </c>
      <c r="L89" s="37">
        <f t="shared" si="18"/>
        <v>0.52429667519181589</v>
      </c>
      <c r="M89" s="37">
        <f t="shared" si="19"/>
        <v>0.47570332480818417</v>
      </c>
      <c r="N89" s="38">
        <v>185</v>
      </c>
      <c r="O89" s="38">
        <f t="shared" si="20"/>
        <v>85.537634408602159</v>
      </c>
      <c r="P89" s="38">
        <f t="shared" si="21"/>
        <v>94.75609756097559</v>
      </c>
      <c r="Q89" s="38">
        <f t="shared" si="22"/>
        <v>90.243902439024396</v>
      </c>
      <c r="R89" s="38">
        <f t="shared" si="23"/>
        <v>99.462365591397841</v>
      </c>
      <c r="S89" s="39">
        <f t="shared" si="24"/>
        <v>-4.7062680304222368</v>
      </c>
      <c r="T89" s="39">
        <f t="shared" si="25"/>
        <v>-4.7062680304222511</v>
      </c>
      <c r="U89" t="s">
        <v>396</v>
      </c>
      <c r="V89" t="s">
        <v>289</v>
      </c>
      <c r="W89" t="s">
        <v>470</v>
      </c>
      <c r="X89" s="48" t="s">
        <v>491</v>
      </c>
      <c r="Y89" s="41"/>
    </row>
    <row r="90" spans="1:25" ht="15" x14ac:dyDescent="0.25">
      <c r="A90">
        <v>1.59</v>
      </c>
      <c r="B90">
        <v>2.5</v>
      </c>
      <c r="C90" s="29">
        <f t="shared" si="17"/>
        <v>2.8930817610062887E-2</v>
      </c>
      <c r="D90" s="30">
        <f>IF(OR($A90="",$B90=""),"",A90*'MPTO_working_2-way'!$G89)</f>
        <v>1.6360000000000001</v>
      </c>
      <c r="E90" s="32">
        <f>IF(OR($A90="",$B90=""),"",B90*'MPTO_working_2-way'!$G89)</f>
        <v>2.5723270440251573</v>
      </c>
      <c r="F90" s="30">
        <f>IF(OR($A90="",$B90=""),"",'MPTO_working_2-way'!D89)</f>
        <v>1.6274309109518936</v>
      </c>
      <c r="G90" s="32">
        <f>IF(OR($A90="",$B90=""),"",'MPTO_working_2-way'!E89)</f>
        <v>2.5938009787928222</v>
      </c>
      <c r="H90" s="30">
        <f>IF(OR($A90="",$B90=""),"",'OddsRatio_working_2-way'!M89)</f>
        <v>1.6271629240742262</v>
      </c>
      <c r="I90" s="30">
        <f>IF(OR($A90="",$B90=""),"",'OddsRatio_working_2-way'!N89)</f>
        <v>2.594482010358202</v>
      </c>
      <c r="J90" s="30">
        <f>IF('Log_working_2-way'!$D89="","",A90^('Log_working_2-way'!$D89))</f>
        <v>1.6232742032249983</v>
      </c>
      <c r="K90" s="32">
        <f>IF('Log_working_2-way'!$D89="","",B90^('Log_working_2-way'!$D89))</f>
        <v>2.6044302729451743</v>
      </c>
      <c r="L90" s="37">
        <f t="shared" si="18"/>
        <v>0.6112469437652811</v>
      </c>
      <c r="M90" s="37">
        <f t="shared" si="19"/>
        <v>0.38875305623471879</v>
      </c>
      <c r="N90" s="38">
        <v>186</v>
      </c>
      <c r="O90" s="38">
        <f t="shared" si="20"/>
        <v>69.018867924528308</v>
      </c>
      <c r="P90" s="38">
        <f t="shared" si="21"/>
        <v>111.60000000000001</v>
      </c>
      <c r="Q90" s="38">
        <f t="shared" si="22"/>
        <v>74.400000000000006</v>
      </c>
      <c r="R90" s="38">
        <f t="shared" si="23"/>
        <v>116.98113207547169</v>
      </c>
      <c r="S90" s="39">
        <f t="shared" si="24"/>
        <v>-5.3811320754716974</v>
      </c>
      <c r="T90" s="39">
        <f t="shared" si="25"/>
        <v>-5.3811320754716832</v>
      </c>
      <c r="U90" t="s">
        <v>404</v>
      </c>
      <c r="V90" t="s">
        <v>449</v>
      </c>
      <c r="W90" t="s">
        <v>470</v>
      </c>
      <c r="X90" s="48" t="s">
        <v>491</v>
      </c>
      <c r="Y90" s="41"/>
    </row>
    <row r="91" spans="1:25" ht="15" x14ac:dyDescent="0.25">
      <c r="A91">
        <v>2.0299999999999998</v>
      </c>
      <c r="B91">
        <v>1.88</v>
      </c>
      <c r="C91" s="29">
        <f t="shared" si="17"/>
        <v>2.4525731055444977E-2</v>
      </c>
      <c r="D91" s="30">
        <f>IF(OR($A91="",$B91=""),"",A91*'MPTO_working_2-way'!$G90)</f>
        <v>2.0797872340425529</v>
      </c>
      <c r="E91" s="32">
        <f>IF(OR($A91="",$B91=""),"",B91*'MPTO_working_2-way'!$G90)</f>
        <v>1.9261083743842364</v>
      </c>
      <c r="F91" s="30">
        <f>IF(OR($A91="",$B91=""),"",'MPTO_working_2-way'!D90)</f>
        <v>2.0818241326641935</v>
      </c>
      <c r="G91" s="32">
        <f>IF(OR($A91="",$B91=""),"",'MPTO_working_2-way'!E90)</f>
        <v>1.9243646631706333</v>
      </c>
      <c r="H91" s="30">
        <f>IF(OR($A91="",$B91=""),"",'OddsRatio_working_2-way'!M90)</f>
        <v>2.081875475946537</v>
      </c>
      <c r="I91" s="30">
        <f>IF(OR($A91="",$B91=""),"",'OddsRatio_working_2-way'!N90)</f>
        <v>1.9243207949834495</v>
      </c>
      <c r="J91" s="30">
        <f>IF('Log_working_2-way'!$D90="","",A91^('Log_working_2-way'!$D90))</f>
        <v>2.0827972819225606</v>
      </c>
      <c r="K91" s="32">
        <f>IF('Log_working_2-way'!$D90="","",B91^('Log_working_2-way'!$D90))</f>
        <v>1.9235339030630429</v>
      </c>
      <c r="L91" s="37">
        <f t="shared" si="18"/>
        <v>0.4808184143222507</v>
      </c>
      <c r="M91" s="37">
        <f t="shared" si="19"/>
        <v>0.51918158567774941</v>
      </c>
      <c r="N91" s="38">
        <v>187</v>
      </c>
      <c r="O91" s="38">
        <f t="shared" si="20"/>
        <v>94.881773399014776</v>
      </c>
      <c r="P91" s="38">
        <f t="shared" si="21"/>
        <v>87.531914893617028</v>
      </c>
      <c r="Q91" s="38">
        <f t="shared" si="22"/>
        <v>99.468085106382972</v>
      </c>
      <c r="R91" s="38">
        <f t="shared" si="23"/>
        <v>92.118226600985238</v>
      </c>
      <c r="S91" s="39">
        <f t="shared" si="24"/>
        <v>-4.5863117073681963</v>
      </c>
      <c r="T91" s="39">
        <f t="shared" si="25"/>
        <v>-4.5863117073682105</v>
      </c>
      <c r="U91" t="s">
        <v>400</v>
      </c>
      <c r="V91" t="s">
        <v>403</v>
      </c>
      <c r="W91" t="s">
        <v>470</v>
      </c>
      <c r="X91" s="48" t="s">
        <v>491</v>
      </c>
      <c r="Y91" s="41"/>
    </row>
    <row r="92" spans="1:25" ht="15" x14ac:dyDescent="0.25">
      <c r="A92">
        <v>2.29</v>
      </c>
      <c r="B92">
        <v>1.67</v>
      </c>
      <c r="C92" s="29">
        <f t="shared" si="17"/>
        <v>3.5483617917004384E-2</v>
      </c>
      <c r="D92" s="30">
        <f>IF(OR($A92="",$B92=""),"",A92*'MPTO_working_2-way'!$G91)</f>
        <v>2.3712574850299402</v>
      </c>
      <c r="E92" s="32">
        <f>IF(OR($A92="",$B92=""),"",B92*'MPTO_working_2-way'!$G91)</f>
        <v>1.7292576419213972</v>
      </c>
      <c r="F92" s="30">
        <f>IF(OR($A92="",$B92=""),"",'MPTO_working_2-way'!D91)</f>
        <v>2.3869799956308713</v>
      </c>
      <c r="G92" s="32">
        <f>IF(OR($A92="",$B92=""),"",'MPTO_working_2-way'!E91)</f>
        <v>1.7209909322052965</v>
      </c>
      <c r="H92" s="30">
        <f>IF(OR($A92="",$B92=""),"",'OddsRatio_working_2-way'!M91)</f>
        <v>2.3875781543136072</v>
      </c>
      <c r="I92" s="30">
        <f>IF(OR($A92="",$B92=""),"",'OddsRatio_working_2-way'!N91)</f>
        <v>1.7206801266590057</v>
      </c>
      <c r="J92" s="30">
        <f>IF('Log_working_2-way'!$D91="","",A92^('Log_working_2-way'!$D91))</f>
        <v>2.394851636566246</v>
      </c>
      <c r="K92" s="32">
        <f>IF('Log_working_2-way'!$D91="","",B92^('Log_working_2-way'!$D91))</f>
        <v>1.7169221254682223</v>
      </c>
      <c r="L92" s="37">
        <f t="shared" si="18"/>
        <v>0.42171717171717171</v>
      </c>
      <c r="M92" s="37">
        <f t="shared" si="19"/>
        <v>0.5782828282828284</v>
      </c>
      <c r="N92" s="38">
        <v>188</v>
      </c>
      <c r="O92" s="38">
        <f t="shared" si="20"/>
        <v>105.90393013100436</v>
      </c>
      <c r="P92" s="38">
        <f t="shared" si="21"/>
        <v>75.425149700598794</v>
      </c>
      <c r="Q92" s="38">
        <f t="shared" si="22"/>
        <v>112.57485029940121</v>
      </c>
      <c r="R92" s="38">
        <f t="shared" si="23"/>
        <v>82.096069868995642</v>
      </c>
      <c r="S92" s="39">
        <f t="shared" si="24"/>
        <v>-6.6709201683968473</v>
      </c>
      <c r="T92" s="39">
        <f t="shared" si="25"/>
        <v>-6.6709201683968473</v>
      </c>
      <c r="U92" t="s">
        <v>295</v>
      </c>
      <c r="V92" t="s">
        <v>298</v>
      </c>
      <c r="W92" t="s">
        <v>471</v>
      </c>
      <c r="X92" s="48" t="s">
        <v>491</v>
      </c>
      <c r="Y92" s="41"/>
    </row>
    <row r="93" spans="1:25" ht="15" x14ac:dyDescent="0.25">
      <c r="A93">
        <v>2.1</v>
      </c>
      <c r="B93">
        <v>1.79</v>
      </c>
      <c r="C93" s="29">
        <f t="shared" si="17"/>
        <v>3.4849694067571102E-2</v>
      </c>
      <c r="D93" s="30">
        <f>IF(OR($A93="",$B93=""),"",A93*'MPTO_working_2-way'!$G92)</f>
        <v>2.1731843575418992</v>
      </c>
      <c r="E93" s="32">
        <f>IF(OR($A93="",$B93=""),"",B93*'MPTO_working_2-way'!$G92)</f>
        <v>1.8523809523809522</v>
      </c>
      <c r="F93" s="30">
        <f>IF(OR($A93="",$B93=""),"",'MPTO_working_2-way'!D92)</f>
        <v>2.1797622499275153</v>
      </c>
      <c r="G93" s="32">
        <f>IF(OR($A93="",$B93=""),"",'MPTO_working_2-way'!E92)</f>
        <v>1.8476284099287292</v>
      </c>
      <c r="H93" s="30">
        <f>IF(OR($A93="",$B93=""),"",'OddsRatio_working_2-way'!M92)</f>
        <v>2.1800021454603971</v>
      </c>
      <c r="I93" s="30">
        <f>IF(OR($A93="",$B93=""),"",'OddsRatio_working_2-way'!N92)</f>
        <v>1.8474560862851939</v>
      </c>
      <c r="J93" s="30">
        <f>IF('Log_working_2-way'!$D92="","",A93^('Log_working_2-way'!$D92))</f>
        <v>2.1830172065936067</v>
      </c>
      <c r="K93" s="32">
        <f>IF('Log_working_2-way'!$D92="","",B93^('Log_working_2-way'!$D92))</f>
        <v>1.8452962428833544</v>
      </c>
      <c r="L93" s="37">
        <f t="shared" si="18"/>
        <v>0.46015424164524427</v>
      </c>
      <c r="M93" s="37">
        <f t="shared" si="19"/>
        <v>0.53984575835475579</v>
      </c>
      <c r="N93" s="38">
        <v>189</v>
      </c>
      <c r="O93" s="38">
        <f t="shared" si="20"/>
        <v>99.000000000000014</v>
      </c>
      <c r="P93" s="38">
        <f t="shared" si="21"/>
        <v>83.413407821229043</v>
      </c>
      <c r="Q93" s="38">
        <f t="shared" si="22"/>
        <v>105.58659217877094</v>
      </c>
      <c r="R93" s="38">
        <f t="shared" si="23"/>
        <v>90</v>
      </c>
      <c r="S93" s="39">
        <f t="shared" si="24"/>
        <v>-6.5865921787709283</v>
      </c>
      <c r="T93" s="39">
        <f t="shared" si="25"/>
        <v>-6.5865921787709567</v>
      </c>
      <c r="U93" t="s">
        <v>407</v>
      </c>
      <c r="V93" t="s">
        <v>299</v>
      </c>
      <c r="W93" t="s">
        <v>471</v>
      </c>
      <c r="X93" s="48" t="s">
        <v>491</v>
      </c>
      <c r="Y93" s="41"/>
    </row>
    <row r="94" spans="1:25" ht="15" x14ac:dyDescent="0.25">
      <c r="A94">
        <v>2.0099999999999998</v>
      </c>
      <c r="B94">
        <v>1.88</v>
      </c>
      <c r="C94" s="29">
        <f t="shared" si="17"/>
        <v>2.9427331427966497E-2</v>
      </c>
      <c r="D94" s="30">
        <f>IF(OR($A94="",$B94=""),"",A94*'MPTO_working_2-way'!$G93)</f>
        <v>2.0691489361702122</v>
      </c>
      <c r="E94" s="32">
        <f>IF(OR($A94="",$B94=""),"",B94*'MPTO_working_2-way'!$G93)</f>
        <v>1.9353233830845769</v>
      </c>
      <c r="F94" s="30">
        <f>IF(OR($A94="",$B94=""),"",'MPTO_working_2-way'!D93)</f>
        <v>2.0712563034422273</v>
      </c>
      <c r="G94" s="32">
        <f>IF(OR($A94="",$B94=""),"",'MPTO_working_2-way'!E93)</f>
        <v>1.9334834220221038</v>
      </c>
      <c r="H94" s="30">
        <f>IF(OR($A94="",$B94=""),"",'OddsRatio_working_2-way'!M93)</f>
        <v>2.0713203408538785</v>
      </c>
      <c r="I94" s="30">
        <f>IF(OR($A94="",$B94=""),"",'OddsRatio_working_2-way'!N93)</f>
        <v>1.9334276237142709</v>
      </c>
      <c r="J94" s="30">
        <f>IF('Log_working_2-way'!$D93="","",A94^('Log_working_2-way'!$D93))</f>
        <v>2.0722780043286777</v>
      </c>
      <c r="K94" s="32">
        <f>IF('Log_working_2-way'!$D93="","",B94^('Log_working_2-way'!$D93))</f>
        <v>1.9325939690668699</v>
      </c>
      <c r="L94" s="37">
        <f t="shared" si="18"/>
        <v>0.48329048843187672</v>
      </c>
      <c r="M94" s="37">
        <f t="shared" si="19"/>
        <v>0.5167095115681235</v>
      </c>
      <c r="N94" s="38">
        <v>190</v>
      </c>
      <c r="O94" s="38">
        <f t="shared" si="20"/>
        <v>95.472636815920396</v>
      </c>
      <c r="P94" s="38">
        <f t="shared" si="21"/>
        <v>88.936170212765944</v>
      </c>
      <c r="Q94" s="38">
        <f t="shared" si="22"/>
        <v>101.06382978723404</v>
      </c>
      <c r="R94" s="38">
        <f t="shared" si="23"/>
        <v>94.527363184079618</v>
      </c>
      <c r="S94" s="39">
        <f t="shared" si="24"/>
        <v>-5.5911929713136459</v>
      </c>
      <c r="T94" s="39">
        <f t="shared" si="25"/>
        <v>-5.5911929713136743</v>
      </c>
      <c r="U94" t="s">
        <v>305</v>
      </c>
      <c r="V94" t="s">
        <v>296</v>
      </c>
      <c r="W94" t="s">
        <v>471</v>
      </c>
      <c r="X94" s="48" t="s">
        <v>491</v>
      </c>
      <c r="Y94" s="41"/>
    </row>
    <row r="95" spans="1:25" ht="15" x14ac:dyDescent="0.25">
      <c r="A95">
        <v>2.12</v>
      </c>
      <c r="B95">
        <v>1.78</v>
      </c>
      <c r="C95" s="29">
        <f t="shared" si="17"/>
        <v>3.3495866016535869E-2</v>
      </c>
      <c r="D95" s="30">
        <f>IF(OR($A95="",$B95=""),"",A95*'MPTO_working_2-way'!$G94)</f>
        <v>2.191011235955056</v>
      </c>
      <c r="E95" s="32">
        <f>IF(OR($A95="",$B95=""),"",B95*'MPTO_working_2-way'!$G94)</f>
        <v>1.8396226415094339</v>
      </c>
      <c r="F95" s="30">
        <f>IF(OR($A95="",$B95=""),"",'MPTO_working_2-way'!D94)</f>
        <v>2.1980428704566637</v>
      </c>
      <c r="G95" s="32">
        <f>IF(OR($A95="",$B95=""),"",'MPTO_working_2-way'!E94)</f>
        <v>1.8346946713341112</v>
      </c>
      <c r="H95" s="30">
        <f>IF(OR($A95="",$B95=""),"",'OddsRatio_working_2-way'!M94)</f>
        <v>2.1982893790305562</v>
      </c>
      <c r="I95" s="30">
        <f>IF(OR($A95="",$B95=""),"",'OddsRatio_working_2-way'!N94)</f>
        <v>1.83452296039628</v>
      </c>
      <c r="J95" s="30">
        <f>IF('Log_working_2-way'!$D94="","",A95^('Log_working_2-way'!$D94))</f>
        <v>2.2015102621380289</v>
      </c>
      <c r="K95" s="32">
        <f>IF('Log_working_2-way'!$D94="","",B95^('Log_working_2-way'!$D94))</f>
        <v>1.8322858584832242</v>
      </c>
      <c r="L95" s="37">
        <f t="shared" si="18"/>
        <v>0.45641025641025645</v>
      </c>
      <c r="M95" s="37">
        <f t="shared" si="19"/>
        <v>0.54358974358974366</v>
      </c>
      <c r="N95" s="38">
        <v>191</v>
      </c>
      <c r="O95" s="38">
        <f t="shared" si="20"/>
        <v>100.90566037735849</v>
      </c>
      <c r="P95" s="38">
        <f t="shared" si="21"/>
        <v>83.696629213483163</v>
      </c>
      <c r="Q95" s="38">
        <f t="shared" si="22"/>
        <v>107.30337078651687</v>
      </c>
      <c r="R95" s="38">
        <f t="shared" si="23"/>
        <v>90.094339622641499</v>
      </c>
      <c r="S95" s="39">
        <f t="shared" si="24"/>
        <v>-6.3977104091583783</v>
      </c>
      <c r="T95" s="39">
        <f t="shared" si="25"/>
        <v>-6.3977104091583357</v>
      </c>
      <c r="U95" t="s">
        <v>306</v>
      </c>
      <c r="V95" t="s">
        <v>303</v>
      </c>
      <c r="W95" t="s">
        <v>471</v>
      </c>
      <c r="X95" s="48" t="s">
        <v>491</v>
      </c>
      <c r="Y95" s="41"/>
    </row>
    <row r="96" spans="1:25" ht="15" x14ac:dyDescent="0.25">
      <c r="A96">
        <v>1.65</v>
      </c>
      <c r="B96">
        <v>2.35</v>
      </c>
      <c r="C96" s="29">
        <f t="shared" si="17"/>
        <v>3.1592520954223158E-2</v>
      </c>
      <c r="D96" s="30">
        <f>IF(OR($A96="",$B96=""),"",A96*'MPTO_working_2-way'!$G95)</f>
        <v>1.7021276595744681</v>
      </c>
      <c r="E96" s="32">
        <f>IF(OR($A96="",$B96=""),"",B96*'MPTO_working_2-way'!$G95)</f>
        <v>2.4242424242424243</v>
      </c>
      <c r="F96" s="30">
        <f>IF(OR($A96="",$B96=""),"",'MPTO_working_2-way'!D95)</f>
        <v>1.6941561987984708</v>
      </c>
      <c r="G96" s="32">
        <f>IF(OR($A96="",$B96=""),"",'MPTO_working_2-way'!E95)</f>
        <v>2.4405979543666407</v>
      </c>
      <c r="H96" s="30">
        <f>IF(OR($A96="",$B96=""),"",'OddsRatio_working_2-way'!M95)</f>
        <v>1.6938886664887112</v>
      </c>
      <c r="I96" s="30">
        <f>IF(OR($A96="",$B96=""),"",'OddsRatio_working_2-way'!N95)</f>
        <v>2.4411533842457849</v>
      </c>
      <c r="J96" s="30">
        <f>IF('Log_working_2-way'!$D95="","",A96^('Log_working_2-way'!$D95))</f>
        <v>1.6902722385674813</v>
      </c>
      <c r="K96" s="32">
        <f>IF('Log_working_2-way'!$D95="","",B96^('Log_working_2-way'!$D95))</f>
        <v>2.4487037782009757</v>
      </c>
      <c r="L96" s="37">
        <f t="shared" si="18"/>
        <v>0.58750000000000002</v>
      </c>
      <c r="M96" s="37">
        <f t="shared" si="19"/>
        <v>0.41249999999999998</v>
      </c>
      <c r="N96" s="38">
        <v>192</v>
      </c>
      <c r="O96" s="38">
        <f t="shared" si="20"/>
        <v>75.636363636363612</v>
      </c>
      <c r="P96" s="38">
        <f t="shared" si="21"/>
        <v>110.29787234042556</v>
      </c>
      <c r="Q96" s="38">
        <f t="shared" si="22"/>
        <v>81.702127659574472</v>
      </c>
      <c r="R96" s="38">
        <f t="shared" si="23"/>
        <v>116.36363636363637</v>
      </c>
      <c r="S96" s="39">
        <f t="shared" si="24"/>
        <v>-6.0657640232108605</v>
      </c>
      <c r="T96" s="39">
        <f t="shared" si="25"/>
        <v>-6.0657640232108179</v>
      </c>
      <c r="U96" t="s">
        <v>316</v>
      </c>
      <c r="V96" t="s">
        <v>413</v>
      </c>
      <c r="W96" t="s">
        <v>472</v>
      </c>
      <c r="X96" s="48" t="s">
        <v>491</v>
      </c>
      <c r="Y96" s="41"/>
    </row>
    <row r="97" spans="1:25" ht="15" x14ac:dyDescent="0.25">
      <c r="A97">
        <v>1.29</v>
      </c>
      <c r="B97">
        <v>3.65</v>
      </c>
      <c r="C97" s="29">
        <f t="shared" si="17"/>
        <v>4.9166401189338238E-2</v>
      </c>
      <c r="D97" s="30">
        <f>IF(OR($A97="",$B97=""),"",A97*'MPTO_working_2-way'!$G96)</f>
        <v>1.3534246575342463</v>
      </c>
      <c r="E97" s="32">
        <f>IF(OR($A97="",$B97=""),"",B97*'MPTO_working_2-way'!$G96)</f>
        <v>3.8294573643410845</v>
      </c>
      <c r="F97" s="30">
        <f>IF(OR($A97="",$B97=""),"",'MPTO_working_2-way'!D96)</f>
        <v>1.3322487090613282</v>
      </c>
      <c r="G97" s="32">
        <f>IF(OR($A97="",$B97=""),"",'MPTO_working_2-way'!E96)</f>
        <v>4.0097934852033195</v>
      </c>
      <c r="H97" s="30">
        <f>IF(OR($A97="",$B97=""),"",'OddsRatio_working_2-way'!M96)</f>
        <v>1.3308080444368771</v>
      </c>
      <c r="I97" s="30">
        <f>IF(OR($A97="",$B97=""),"",'OddsRatio_working_2-way'!N96)</f>
        <v>4.022901095716291</v>
      </c>
      <c r="J97" s="30">
        <f>IF('Log_working_2-way'!$D96="","",A97^('Log_working_2-way'!$D96))</f>
        <v>1.3208768494288732</v>
      </c>
      <c r="K97" s="32">
        <f>IF('Log_working_2-way'!$D96="","",B97^('Log_working_2-way'!$D96))</f>
        <v>4.1164604169027861</v>
      </c>
      <c r="L97" s="37">
        <f t="shared" si="18"/>
        <v>0.73886639676113375</v>
      </c>
      <c r="M97" s="37">
        <f t="shared" si="19"/>
        <v>0.26113360323886647</v>
      </c>
      <c r="N97" s="38">
        <v>193</v>
      </c>
      <c r="O97" s="38">
        <f t="shared" si="20"/>
        <v>43.387596899224803</v>
      </c>
      <c r="P97" s="38">
        <f t="shared" si="21"/>
        <v>140.12328767123284</v>
      </c>
      <c r="Q97" s="38">
        <f t="shared" si="22"/>
        <v>52.87671232876712</v>
      </c>
      <c r="R97" s="38">
        <f t="shared" si="23"/>
        <v>149.61240310077517</v>
      </c>
      <c r="S97" s="39">
        <f t="shared" si="24"/>
        <v>-9.4891154295423163</v>
      </c>
      <c r="T97" s="39">
        <f t="shared" si="25"/>
        <v>-9.4891154295423235</v>
      </c>
      <c r="U97" t="s">
        <v>310</v>
      </c>
      <c r="V97" t="s">
        <v>415</v>
      </c>
      <c r="W97" t="s">
        <v>472</v>
      </c>
      <c r="X97" s="48" t="s">
        <v>491</v>
      </c>
      <c r="Y97" s="41"/>
    </row>
    <row r="98" spans="1:25" ht="15" x14ac:dyDescent="0.25">
      <c r="A98">
        <v>1.95</v>
      </c>
      <c r="B98">
        <v>1.93</v>
      </c>
      <c r="C98" s="29">
        <f t="shared" si="17"/>
        <v>3.0955227846419575E-2</v>
      </c>
      <c r="D98" s="30">
        <f>IF(OR($A98="",$B98=""),"",A98*'MPTO_working_2-way'!$G97)</f>
        <v>2.0103626943005182</v>
      </c>
      <c r="E98" s="32">
        <f>IF(OR($A98="",$B98=""),"",B98*'MPTO_working_2-way'!$G97)</f>
        <v>1.9897435897435898</v>
      </c>
      <c r="F98" s="30">
        <f>IF(OR($A98="",$B98=""),"",'MPTO_working_2-way'!D97)</f>
        <v>2.0106851876586083</v>
      </c>
      <c r="G98" s="32">
        <f>IF(OR($A98="",$B98=""),"",'MPTO_working_2-way'!E97)</f>
        <v>1.9894277785119598</v>
      </c>
      <c r="H98" s="30">
        <f>IF(OR($A98="",$B98=""),"",'OddsRatio_working_2-way'!M97)</f>
        <v>2.0106954914038573</v>
      </c>
      <c r="I98" s="30">
        <f>IF(OR($A98="",$B98=""),"",'OddsRatio_working_2-way'!N97)</f>
        <v>1.9894176915848294</v>
      </c>
      <c r="J98" s="30">
        <f>IF('Log_working_2-way'!$D97="","",A98^('Log_working_2-way'!$D97))</f>
        <v>2.0108420160403986</v>
      </c>
      <c r="K98" s="32">
        <f>IF('Log_working_2-way'!$D97="","",B98^('Log_working_2-way'!$D97))</f>
        <v>1.9892742724695103</v>
      </c>
      <c r="L98" s="37">
        <f t="shared" si="18"/>
        <v>0.49742268041237114</v>
      </c>
      <c r="M98" s="37">
        <f t="shared" si="19"/>
        <v>0.50257731958762886</v>
      </c>
      <c r="N98" s="38">
        <v>194</v>
      </c>
      <c r="O98" s="38">
        <f t="shared" si="20"/>
        <v>94.512820512820525</v>
      </c>
      <c r="P98" s="38">
        <f t="shared" si="21"/>
        <v>93.48186528497412</v>
      </c>
      <c r="Q98" s="38">
        <f t="shared" si="22"/>
        <v>100.51813471502592</v>
      </c>
      <c r="R98" s="38">
        <f t="shared" si="23"/>
        <v>99.487179487179503</v>
      </c>
      <c r="S98" s="39">
        <f t="shared" si="24"/>
        <v>-6.0053142022053976</v>
      </c>
      <c r="T98" s="39">
        <f t="shared" si="25"/>
        <v>-6.0053142022053834</v>
      </c>
      <c r="U98" t="s">
        <v>418</v>
      </c>
      <c r="V98" t="s">
        <v>311</v>
      </c>
      <c r="W98" t="s">
        <v>472</v>
      </c>
      <c r="X98" s="48" t="s">
        <v>491</v>
      </c>
      <c r="Y98" s="41"/>
    </row>
    <row r="99" spans="1:25" ht="15" x14ac:dyDescent="0.25">
      <c r="A99">
        <v>2.34</v>
      </c>
      <c r="B99">
        <v>1.65</v>
      </c>
      <c r="C99" s="29">
        <f t="shared" si="17"/>
        <v>3.3411033411033575E-2</v>
      </c>
      <c r="D99" s="30">
        <f>IF(OR($A99="",$B99=""),"",A99*'MPTO_working_2-way'!$G98)</f>
        <v>2.4181818181818184</v>
      </c>
      <c r="E99" s="32">
        <f>IF(OR($A99="",$B99=""),"",B99*'MPTO_working_2-way'!$G98)</f>
        <v>1.7051282051282053</v>
      </c>
      <c r="F99" s="30">
        <f>IF(OR($A99="",$B99=""),"",'MPTO_working_2-way'!D98)</f>
        <v>2.4351939451277205</v>
      </c>
      <c r="G99" s="32">
        <f>IF(OR($A99="",$B99=""),"",'MPTO_working_2-way'!E98)</f>
        <v>1.6967699406723797</v>
      </c>
      <c r="H99" s="30">
        <f>IF(OR($A99="",$B99=""),"",'OddsRatio_working_2-way'!M98)</f>
        <v>2.4358058578855508</v>
      </c>
      <c r="I99" s="30">
        <f>IF(OR($A99="",$B99=""),"",'OddsRatio_working_2-way'!N98)</f>
        <v>1.6964729907653791</v>
      </c>
      <c r="J99" s="30">
        <f>IF('Log_working_2-way'!$D98="","",A99^('Log_working_2-way'!$D98))</f>
        <v>2.4436741668534787</v>
      </c>
      <c r="K99" s="32">
        <f>IF('Log_working_2-way'!$D98="","",B99^('Log_working_2-way'!$D98))</f>
        <v>1.6926770755893317</v>
      </c>
      <c r="L99" s="37">
        <f t="shared" si="18"/>
        <v>0.41353383458646614</v>
      </c>
      <c r="M99" s="37">
        <f t="shared" si="19"/>
        <v>0.5864661654135338</v>
      </c>
      <c r="N99" s="38">
        <v>195</v>
      </c>
      <c r="O99" s="38">
        <f t="shared" si="20"/>
        <v>111.66666666666666</v>
      </c>
      <c r="P99" s="38">
        <f t="shared" si="21"/>
        <v>76.818181818181827</v>
      </c>
      <c r="Q99" s="38">
        <f t="shared" si="22"/>
        <v>118.18181818181819</v>
      </c>
      <c r="R99" s="38">
        <f t="shared" si="23"/>
        <v>83.333333333333343</v>
      </c>
      <c r="S99" s="39">
        <f t="shared" si="24"/>
        <v>-6.5151515151515298</v>
      </c>
      <c r="T99" s="39">
        <f t="shared" si="25"/>
        <v>-6.5151515151515156</v>
      </c>
      <c r="U99" t="s">
        <v>424</v>
      </c>
      <c r="V99" t="s">
        <v>419</v>
      </c>
      <c r="W99" t="s">
        <v>465</v>
      </c>
      <c r="X99" s="48" t="s">
        <v>491</v>
      </c>
      <c r="Y99" s="41"/>
    </row>
    <row r="100" spans="1:25" ht="15" x14ac:dyDescent="0.25">
      <c r="A100">
        <v>1.53</v>
      </c>
      <c r="B100">
        <v>2.6</v>
      </c>
      <c r="C100" s="29">
        <f t="shared" si="17"/>
        <v>3.8210155857214545E-2</v>
      </c>
      <c r="D100" s="30">
        <f>IF(OR($A100="",$B100=""),"",A100*'MPTO_working_2-way'!$G99)</f>
        <v>1.5884615384615384</v>
      </c>
      <c r="E100" s="32">
        <f>IF(OR($A100="",$B100=""),"",B100*'MPTO_working_2-way'!$G99)</f>
        <v>2.6993464052287579</v>
      </c>
      <c r="F100" s="30">
        <f>IF(OR($A100="",$B100=""),"",'MPTO_working_2-way'!D99)</f>
        <v>1.5760697305863707</v>
      </c>
      <c r="G100" s="32">
        <f>IF(OR($A100="",$B100=""),"",'MPTO_working_2-way'!E99)</f>
        <v>2.7359009628610726</v>
      </c>
      <c r="H100" s="30">
        <f>IF(OR($A100="",$B100=""),"",'OddsRatio_working_2-way'!M99)</f>
        <v>1.575543221661067</v>
      </c>
      <c r="I100" s="30">
        <f>IF(OR($A100="",$B100=""),"",'OddsRatio_working_2-way'!N99)</f>
        <v>2.7374889710522772</v>
      </c>
      <c r="J100" s="30">
        <f>IF('Log_working_2-way'!$D99="","",A100^('Log_working_2-way'!$D99))</f>
        <v>1.5698810136769392</v>
      </c>
      <c r="K100" s="32">
        <f>IF('Log_working_2-way'!$D99="","",B100^('Log_working_2-way'!$D99))</f>
        <v>2.7547522658238996</v>
      </c>
      <c r="L100" s="37">
        <f t="shared" si="18"/>
        <v>0.6295399515738499</v>
      </c>
      <c r="M100" s="37">
        <f t="shared" si="19"/>
        <v>0.37046004842615016</v>
      </c>
      <c r="N100" s="38">
        <v>196</v>
      </c>
      <c r="O100" s="38">
        <f t="shared" si="20"/>
        <v>67.895424836601308</v>
      </c>
      <c r="P100" s="38">
        <f t="shared" si="21"/>
        <v>120.61538461538461</v>
      </c>
      <c r="Q100" s="38">
        <f t="shared" si="22"/>
        <v>75.384615384615373</v>
      </c>
      <c r="R100" s="38">
        <f t="shared" si="23"/>
        <v>128.10457516339869</v>
      </c>
      <c r="S100" s="39">
        <f t="shared" si="24"/>
        <v>-7.489190548014065</v>
      </c>
      <c r="T100" s="39">
        <f t="shared" si="25"/>
        <v>-7.4891905480140792</v>
      </c>
      <c r="U100" t="s">
        <v>181</v>
      </c>
      <c r="V100" t="s">
        <v>319</v>
      </c>
      <c r="W100" t="s">
        <v>465</v>
      </c>
      <c r="X100" s="48" t="s">
        <v>491</v>
      </c>
      <c r="Y100" s="41"/>
    </row>
    <row r="101" spans="1:25" s="35" customFormat="1" ht="15" x14ac:dyDescent="0.25">
      <c r="A101">
        <v>2.4</v>
      </c>
      <c r="B101">
        <v>1.62</v>
      </c>
      <c r="C101" s="29">
        <f t="shared" si="17"/>
        <v>3.3950617283950546E-2</v>
      </c>
      <c r="D101" s="30">
        <f>IF(OR($A101="",$B101=""),"",A101*'MPTO_working_2-way'!$G100)</f>
        <v>2.4814814814814814</v>
      </c>
      <c r="E101" s="32">
        <f>IF(OR($A101="",$B101=""),"",B101*'MPTO_working_2-way'!$G100)</f>
        <v>1.675</v>
      </c>
      <c r="F101" s="30">
        <f>IF(OR($A101="",$B101=""),"",'MPTO_working_2-way'!D100)</f>
        <v>2.5019305019305014</v>
      </c>
      <c r="G101" s="32">
        <f>IF(OR($A101="",$B101=""),"",'MPTO_working_2-way'!E100)</f>
        <v>1.6658097686375322</v>
      </c>
      <c r="H101" s="30">
        <f>IF(OR($A101="",$B101=""),"",'OddsRatio_working_2-way'!M100)</f>
        <v>2.502685767593821</v>
      </c>
      <c r="I101" s="30">
        <f>IF(OR($A101="",$B101=""),"",'OddsRatio_working_2-way'!N100)</f>
        <v>1.6654751256486924</v>
      </c>
      <c r="J101" s="30">
        <f>IF('Log_working_2-way'!$D100="","",A101^('Log_working_2-way'!$D100))</f>
        <v>2.5121786003771214</v>
      </c>
      <c r="K101" s="32">
        <f>IF('Log_working_2-way'!$D100="","",B101^('Log_working_2-way'!$D100))</f>
        <v>1.6612975476246807</v>
      </c>
      <c r="L101" s="37">
        <f t="shared" si="18"/>
        <v>0.40298507462686567</v>
      </c>
      <c r="M101" s="37">
        <f t="shared" si="19"/>
        <v>0.59701492537313428</v>
      </c>
      <c r="N101" s="38">
        <v>197</v>
      </c>
      <c r="O101" s="38">
        <f t="shared" si="20"/>
        <v>114.91666666666666</v>
      </c>
      <c r="P101" s="38">
        <f t="shared" si="21"/>
        <v>75.395061728395078</v>
      </c>
      <c r="Q101" s="38">
        <f t="shared" si="22"/>
        <v>121.60493827160494</v>
      </c>
      <c r="R101" s="38">
        <f t="shared" si="23"/>
        <v>82.083333333333343</v>
      </c>
      <c r="S101" s="39">
        <f t="shared" si="24"/>
        <v>-6.6882716049382793</v>
      </c>
      <c r="T101" s="39">
        <f t="shared" si="25"/>
        <v>-6.6882716049382651</v>
      </c>
      <c r="U101" t="s">
        <v>326</v>
      </c>
      <c r="V101" t="s">
        <v>321</v>
      </c>
      <c r="W101" t="s">
        <v>465</v>
      </c>
      <c r="X101" s="48" t="s">
        <v>491</v>
      </c>
      <c r="Y101" s="41"/>
    </row>
    <row r="102" spans="1:25" ht="15" x14ac:dyDescent="0.25">
      <c r="A102">
        <v>1.78</v>
      </c>
      <c r="B102">
        <v>2.12</v>
      </c>
      <c r="C102" s="29">
        <f t="shared" si="17"/>
        <v>3.3495866016535869E-2</v>
      </c>
      <c r="D102" s="30">
        <f>IF(OR($A102="",$B102=""),"",A102*'MPTO_working_2-way'!$G101)</f>
        <v>1.8396226415094339</v>
      </c>
      <c r="E102" s="32">
        <f>IF(OR($A102="",$B102=""),"",B102*'MPTO_working_2-way'!$G101)</f>
        <v>2.191011235955056</v>
      </c>
      <c r="F102" s="30">
        <f>IF(OR($A102="",$B102=""),"",'MPTO_working_2-way'!D101)</f>
        <v>1.8346946713341112</v>
      </c>
      <c r="G102" s="32">
        <f>IF(OR($A102="",$B102=""),"",'MPTO_working_2-way'!E101)</f>
        <v>2.1980428704566637</v>
      </c>
      <c r="H102" s="30">
        <f>IF(OR($A102="",$B102=""),"",'OddsRatio_working_2-way'!M101)</f>
        <v>1.83452296039628</v>
      </c>
      <c r="I102" s="30">
        <f>IF(OR($A102="",$B102=""),"",'OddsRatio_working_2-way'!N101)</f>
        <v>2.1982893790305562</v>
      </c>
      <c r="J102" s="30">
        <f>IF('Log_working_2-way'!$D101="","",A102^('Log_working_2-way'!$D101))</f>
        <v>1.8322858584832242</v>
      </c>
      <c r="K102" s="32">
        <f>IF('Log_working_2-way'!$D101="","",B102^('Log_working_2-way'!$D101))</f>
        <v>2.2015102621380289</v>
      </c>
      <c r="L102" s="37">
        <f t="shared" si="18"/>
        <v>0.54358974358974366</v>
      </c>
      <c r="M102" s="37">
        <f t="shared" si="19"/>
        <v>0.45641025641025645</v>
      </c>
      <c r="N102" s="38">
        <v>198</v>
      </c>
      <c r="O102" s="38">
        <f t="shared" si="20"/>
        <v>86.764044943820224</v>
      </c>
      <c r="P102" s="38">
        <f t="shared" si="21"/>
        <v>104.60377358490567</v>
      </c>
      <c r="Q102" s="38">
        <f t="shared" si="22"/>
        <v>93.396226415094333</v>
      </c>
      <c r="R102" s="38">
        <f t="shared" si="23"/>
        <v>111.23595505617979</v>
      </c>
      <c r="S102" s="39">
        <f t="shared" si="24"/>
        <v>-6.6321814712741087</v>
      </c>
      <c r="T102" s="39">
        <f t="shared" si="25"/>
        <v>-6.6321814712741229</v>
      </c>
      <c r="U102" t="s">
        <v>420</v>
      </c>
      <c r="V102" t="s">
        <v>423</v>
      </c>
      <c r="W102" t="s">
        <v>465</v>
      </c>
      <c r="X102" s="48" t="s">
        <v>491</v>
      </c>
      <c r="Y102" s="41"/>
    </row>
    <row r="103" spans="1:25" ht="15" x14ac:dyDescent="0.25">
      <c r="A103">
        <v>2.0699999999999998</v>
      </c>
      <c r="B103">
        <v>1.81</v>
      </c>
      <c r="C103" s="29">
        <f t="shared" si="17"/>
        <v>3.5577975284917462E-2</v>
      </c>
      <c r="D103" s="30">
        <f>IF(OR($A103="",$B103=""),"",A103*'MPTO_working_2-way'!$G102)</f>
        <v>2.1436464088397789</v>
      </c>
      <c r="E103" s="32">
        <f>IF(OR($A103="",$B103=""),"",B103*'MPTO_working_2-way'!$G102)</f>
        <v>1.8743961352657006</v>
      </c>
      <c r="F103" s="30">
        <f>IF(OR($A103="",$B103=""),"",'MPTO_working_2-way'!D102)</f>
        <v>2.1491381535549374</v>
      </c>
      <c r="G103" s="32">
        <f>IF(OR($A103="",$B103=""),"",'MPTO_working_2-way'!E102)</f>
        <v>1.8702173858786533</v>
      </c>
      <c r="H103" s="30">
        <f>IF(OR($A103="",$B103=""),"",'OddsRatio_working_2-way'!M102)</f>
        <v>2.1493422703098441</v>
      </c>
      <c r="I103" s="30">
        <f>IF(OR($A103="",$B103=""),"",'OddsRatio_working_2-way'!N102)</f>
        <v>1.8700628401410975</v>
      </c>
      <c r="J103" s="30">
        <f>IF('Log_working_2-way'!$D102="","",A103^('Log_working_2-way'!$D102))</f>
        <v>2.1518584594506485</v>
      </c>
      <c r="K103" s="32">
        <f>IF('Log_working_2-way'!$D102="","",B103^('Log_working_2-way'!$D102))</f>
        <v>1.8681622223592078</v>
      </c>
      <c r="L103" s="37">
        <f t="shared" si="18"/>
        <v>0.46649484536082475</v>
      </c>
      <c r="M103" s="37">
        <f t="shared" si="19"/>
        <v>0.53350515463917525</v>
      </c>
      <c r="N103" s="38">
        <v>199</v>
      </c>
      <c r="O103" s="38">
        <f t="shared" si="20"/>
        <v>102.8647342995169</v>
      </c>
      <c r="P103" s="38">
        <f t="shared" si="21"/>
        <v>89.055248618784532</v>
      </c>
      <c r="Q103" s="38">
        <f t="shared" si="22"/>
        <v>109.94475138121548</v>
      </c>
      <c r="R103" s="38">
        <f t="shared" si="23"/>
        <v>96.135265700483103</v>
      </c>
      <c r="S103" s="39">
        <f t="shared" si="24"/>
        <v>-7.0800170816985855</v>
      </c>
      <c r="T103" s="39">
        <f t="shared" si="25"/>
        <v>-7.0800170816985712</v>
      </c>
      <c r="U103" t="s">
        <v>328</v>
      </c>
      <c r="V103" t="s">
        <v>333</v>
      </c>
      <c r="W103" t="s">
        <v>473</v>
      </c>
      <c r="X103" s="48" t="s">
        <v>491</v>
      </c>
      <c r="Y103" s="41"/>
    </row>
    <row r="104" spans="1:25" ht="15" x14ac:dyDescent="0.25">
      <c r="A104">
        <v>1.66</v>
      </c>
      <c r="B104">
        <v>2.2999999999999998</v>
      </c>
      <c r="C104" s="29">
        <f t="shared" si="17"/>
        <v>3.7192247249869137E-2</v>
      </c>
      <c r="D104" s="30">
        <f>IF(OR($A104="",$B104=""),"",A104*'MPTO_working_2-way'!$G103)</f>
        <v>1.7217391304347827</v>
      </c>
      <c r="E104" s="32">
        <f>IF(OR($A104="",$B104=""),"",B104*'MPTO_working_2-way'!$G103)</f>
        <v>2.3855421686746987</v>
      </c>
      <c r="F104" s="30">
        <f>IF(OR($A104="",$B104=""),"",'MPTO_working_2-way'!D103)</f>
        <v>1.7128757290264693</v>
      </c>
      <c r="G104" s="32">
        <f>IF(OR($A104="",$B104=""),"",'MPTO_working_2-way'!E103)</f>
        <v>2.402769037130271</v>
      </c>
      <c r="H104" s="30">
        <f>IF(OR($A104="",$B104=""),"",'OddsRatio_working_2-way'!M103)</f>
        <v>1.7125253031944256</v>
      </c>
      <c r="I104" s="30">
        <f>IF(OR($A104="",$B104=""),"",'OddsRatio_working_2-way'!N103)</f>
        <v>2.4034589305344736</v>
      </c>
      <c r="J104" s="30">
        <f>IF('Log_working_2-way'!$D103="","",A104^('Log_working_2-way'!$D103))</f>
        <v>1.708491418138335</v>
      </c>
      <c r="K104" s="32">
        <f>IF('Log_working_2-way'!$D103="","",B104^('Log_working_2-way'!$D103))</f>
        <v>2.4114497005870583</v>
      </c>
      <c r="L104" s="37">
        <f t="shared" si="18"/>
        <v>0.58080808080808077</v>
      </c>
      <c r="M104" s="37">
        <f t="shared" si="19"/>
        <v>0.41919191919191923</v>
      </c>
      <c r="N104" s="38">
        <v>200</v>
      </c>
      <c r="O104" s="38">
        <f t="shared" si="20"/>
        <v>79.518072289156635</v>
      </c>
      <c r="P104" s="38">
        <f t="shared" si="21"/>
        <v>113.04347826086955</v>
      </c>
      <c r="Q104" s="38">
        <f t="shared" si="22"/>
        <v>86.956521739130437</v>
      </c>
      <c r="R104" s="38">
        <f t="shared" si="23"/>
        <v>120.48192771084338</v>
      </c>
      <c r="S104" s="39">
        <f t="shared" si="24"/>
        <v>-7.4384494499738025</v>
      </c>
      <c r="T104" s="39">
        <f t="shared" si="25"/>
        <v>-7.438449449973831</v>
      </c>
      <c r="U104" t="s">
        <v>426</v>
      </c>
      <c r="V104" t="s">
        <v>335</v>
      </c>
      <c r="W104" t="s">
        <v>473</v>
      </c>
      <c r="X104" s="48" t="s">
        <v>491</v>
      </c>
      <c r="Y104" s="41"/>
    </row>
    <row r="105" spans="1:25" ht="15" x14ac:dyDescent="0.25">
      <c r="A105">
        <v>2.27</v>
      </c>
      <c r="B105">
        <v>1.68</v>
      </c>
      <c r="C105" s="29">
        <f t="shared" si="17"/>
        <v>3.5766729599328695E-2</v>
      </c>
      <c r="D105" s="30">
        <f>IF(OR($A105="",$B105=""),"",A105*'MPTO_working_2-way'!$G104)</f>
        <v>2.3511904761904763</v>
      </c>
      <c r="E105" s="32">
        <f>IF(OR($A105="",$B105=""),"",B105*'MPTO_working_2-way'!$G104)</f>
        <v>1.7400881057268722</v>
      </c>
      <c r="F105" s="30">
        <f>IF(OR($A105="",$B105=""),"",'MPTO_working_2-way'!D104)</f>
        <v>2.3660503784588656</v>
      </c>
      <c r="G105" s="32">
        <f>IF(OR($A105="",$B105=""),"",'MPTO_working_2-way'!E104)</f>
        <v>1.7320374239258789</v>
      </c>
      <c r="H105" s="30">
        <f>IF(OR($A105="",$B105=""),"",'OddsRatio_working_2-way'!M104)</f>
        <v>2.3666188418222287</v>
      </c>
      <c r="I105" s="30">
        <f>IF(OR($A105="",$B105=""),"",'OddsRatio_working_2-way'!N104)</f>
        <v>1.7317329231804059</v>
      </c>
      <c r="J105" s="30">
        <f>IF('Log_working_2-way'!$D104="","",A105^('Log_working_2-way'!$D104))</f>
        <v>2.37348902776783</v>
      </c>
      <c r="K105" s="32">
        <f>IF('Log_working_2-way'!$D104="","",B105^('Log_working_2-way'!$D104))</f>
        <v>1.72807279838637</v>
      </c>
      <c r="L105" s="37">
        <f t="shared" si="18"/>
        <v>0.42531645569620252</v>
      </c>
      <c r="M105" s="37">
        <f t="shared" si="19"/>
        <v>0.57468354430379742</v>
      </c>
      <c r="N105" s="38">
        <v>201</v>
      </c>
      <c r="O105" s="38">
        <f t="shared" si="20"/>
        <v>112.45374449339205</v>
      </c>
      <c r="P105" s="38">
        <f t="shared" si="21"/>
        <v>81.357142857142861</v>
      </c>
      <c r="Q105" s="38">
        <f t="shared" si="22"/>
        <v>119.64285714285714</v>
      </c>
      <c r="R105" s="38">
        <f t="shared" si="23"/>
        <v>88.54625550660792</v>
      </c>
      <c r="S105" s="39">
        <f t="shared" si="24"/>
        <v>-7.1891126494650877</v>
      </c>
      <c r="T105" s="39">
        <f t="shared" si="25"/>
        <v>-7.1891126494650592</v>
      </c>
      <c r="U105" t="s">
        <v>330</v>
      </c>
      <c r="V105" t="s">
        <v>327</v>
      </c>
      <c r="W105" t="s">
        <v>473</v>
      </c>
      <c r="X105" s="48" t="s">
        <v>491</v>
      </c>
      <c r="Y105" s="41"/>
    </row>
    <row r="106" spans="1:25" ht="15" x14ac:dyDescent="0.25">
      <c r="A106">
        <v>2.13</v>
      </c>
      <c r="B106">
        <v>1.78</v>
      </c>
      <c r="C106" s="29">
        <f t="shared" si="17"/>
        <v>3.128132088410629E-2</v>
      </c>
      <c r="D106" s="30">
        <f>IF(OR($A106="",$B106=""),"",A106*'MPTO_working_2-way'!$G105)</f>
        <v>2.1966292134831464</v>
      </c>
      <c r="E106" s="32">
        <f>IF(OR($A106="",$B106=""),"",B106*'MPTO_working_2-way'!$G105)</f>
        <v>1.8356807511737092</v>
      </c>
      <c r="F106" s="30">
        <f>IF(OR($A106="",$B106=""),"",'MPTO_working_2-way'!D105)</f>
        <v>2.2034055907479515</v>
      </c>
      <c r="G106" s="32">
        <f>IF(OR($A106="",$B106=""),"",'MPTO_working_2-way'!E105)</f>
        <v>1.8309750325976726</v>
      </c>
      <c r="H106" s="30">
        <f>IF(OR($A106="",$B106=""),"",'OddsRatio_working_2-way'!M105)</f>
        <v>2.2036269973367788</v>
      </c>
      <c r="I106" s="30">
        <f>IF(OR($A106="",$B106=""),"",'OddsRatio_working_2-way'!N105)</f>
        <v>1.8308221751528204</v>
      </c>
      <c r="J106" s="30">
        <f>IF('Log_working_2-way'!$D105="","",A106^('Log_working_2-way'!$D105))</f>
        <v>2.2067247005110642</v>
      </c>
      <c r="K106" s="32">
        <f>IF('Log_working_2-way'!$D105="","",B106^('Log_working_2-way'!$D105))</f>
        <v>1.8286894264917752</v>
      </c>
      <c r="L106" s="37">
        <f t="shared" si="18"/>
        <v>0.45524296675191805</v>
      </c>
      <c r="M106" s="37">
        <f t="shared" si="19"/>
        <v>0.54475703324808178</v>
      </c>
      <c r="N106" s="38">
        <v>202</v>
      </c>
      <c r="O106" s="38">
        <f t="shared" si="20"/>
        <v>107.16431924882629</v>
      </c>
      <c r="P106" s="38">
        <f t="shared" si="21"/>
        <v>88.516853932584283</v>
      </c>
      <c r="Q106" s="38">
        <f t="shared" si="22"/>
        <v>113.48314606741573</v>
      </c>
      <c r="R106" s="38">
        <f t="shared" si="23"/>
        <v>94.835680751173712</v>
      </c>
      <c r="S106" s="39">
        <f t="shared" si="24"/>
        <v>-6.318826818589443</v>
      </c>
      <c r="T106" s="39">
        <f t="shared" si="25"/>
        <v>-6.3188268185894287</v>
      </c>
      <c r="U106" t="s">
        <v>334</v>
      </c>
      <c r="V106" t="s">
        <v>329</v>
      </c>
      <c r="W106" t="s">
        <v>473</v>
      </c>
      <c r="X106" s="48" t="s">
        <v>491</v>
      </c>
      <c r="Y106" s="41"/>
    </row>
    <row r="107" spans="1:25" ht="15" x14ac:dyDescent="0.25">
      <c r="A107">
        <v>2.36</v>
      </c>
      <c r="B107">
        <v>1.64</v>
      </c>
      <c r="C107" s="29">
        <f t="shared" si="17"/>
        <v>3.3484911120297722E-2</v>
      </c>
      <c r="D107" s="30">
        <f>IF(OR($A107="",$B107=""),"",A107*'MPTO_working_2-way'!$G106)</f>
        <v>2.4390243902439024</v>
      </c>
      <c r="E107" s="32">
        <f>IF(OR($A107="",$B107=""),"",B107*'MPTO_working_2-way'!$G106)</f>
        <v>1.6949152542372881</v>
      </c>
      <c r="F107" s="30">
        <f>IF(OR($A107="",$B107=""),"",'MPTO_working_2-way'!D106)</f>
        <v>2.4570848146267141</v>
      </c>
      <c r="G107" s="32">
        <f>IF(OR($A107="",$B107=""),"",'MPTO_working_2-way'!E106)</f>
        <v>1.6863018473335656</v>
      </c>
      <c r="H107" s="30">
        <f>IF(OR($A107="",$B107=""),"",'OddsRatio_working_2-way'!M106)</f>
        <v>2.4577379737113252</v>
      </c>
      <c r="I107" s="30">
        <f>IF(OR($A107="",$B107=""),"",'OddsRatio_working_2-way'!N106)</f>
        <v>1.6859943405700353</v>
      </c>
      <c r="J107" s="30">
        <f>IF('Log_working_2-way'!$D106="","",A107^('Log_working_2-way'!$D106))</f>
        <v>2.4661000827478752</v>
      </c>
      <c r="K107" s="32">
        <f>IF('Log_working_2-way'!$D106="","",B107^('Log_working_2-way'!$D106))</f>
        <v>1.6820816748919711</v>
      </c>
      <c r="L107" s="37">
        <f t="shared" si="18"/>
        <v>0.41000000000000003</v>
      </c>
      <c r="M107" s="37">
        <f t="shared" si="19"/>
        <v>0.59000000000000008</v>
      </c>
      <c r="N107" s="38">
        <v>203</v>
      </c>
      <c r="O107" s="38">
        <f t="shared" si="20"/>
        <v>116.98305084745763</v>
      </c>
      <c r="P107" s="38">
        <f t="shared" si="21"/>
        <v>79.219512195121922</v>
      </c>
      <c r="Q107" s="38">
        <f t="shared" si="22"/>
        <v>123.78048780487805</v>
      </c>
      <c r="R107" s="38">
        <f t="shared" si="23"/>
        <v>86.016949152542381</v>
      </c>
      <c r="S107" s="39">
        <f t="shared" si="24"/>
        <v>-6.7974369574204161</v>
      </c>
      <c r="T107" s="39">
        <f t="shared" si="25"/>
        <v>-6.7974369574204587</v>
      </c>
      <c r="U107" t="s">
        <v>336</v>
      </c>
      <c r="V107" t="s">
        <v>331</v>
      </c>
      <c r="W107" t="s">
        <v>473</v>
      </c>
      <c r="X107" s="48" t="s">
        <v>491</v>
      </c>
      <c r="Y107" s="41"/>
    </row>
    <row r="108" spans="1:25" ht="15" x14ac:dyDescent="0.25">
      <c r="A108">
        <v>2.23</v>
      </c>
      <c r="B108">
        <v>1.65</v>
      </c>
      <c r="C108" s="29">
        <f t="shared" si="17"/>
        <v>5.4491099334148752E-2</v>
      </c>
      <c r="D108" s="30">
        <f>IF(OR($A108="",$B108=""),"",A108*'MPTO_working_2-way'!$G107)</f>
        <v>2.3515151515151516</v>
      </c>
      <c r="E108" s="32">
        <f>IF(OR($A108="",$B108=""),"",B108*'MPTO_working_2-way'!$G107)</f>
        <v>1.7399103139013454</v>
      </c>
      <c r="F108" s="30">
        <f>IF(OR($A108="",$B108=""),"",'MPTO_working_2-way'!D107)</f>
        <v>2.374253911921278</v>
      </c>
      <c r="G108" s="32">
        <f>IF(OR($A108="",$B108=""),"",'MPTO_working_2-way'!E107)</f>
        <v>1.7276675666158001</v>
      </c>
      <c r="H108" s="30">
        <f>IF(OR($A108="",$B108=""),"",'OddsRatio_working_2-way'!M107)</f>
        <v>2.3756117520244189</v>
      </c>
      <c r="I108" s="30">
        <f>IF(OR($A108="",$B108=""),"",'OddsRatio_working_2-way'!N107)</f>
        <v>1.7269492998503024</v>
      </c>
      <c r="J108" s="30">
        <f>IF('Log_working_2-way'!$D107="","",A108^('Log_working_2-way'!$D107))</f>
        <v>2.3863559903447866</v>
      </c>
      <c r="K108" s="32">
        <f>IF('Log_working_2-way'!$D107="","",B108^('Log_working_2-way'!$D107))</f>
        <v>1.7213154535788251</v>
      </c>
      <c r="L108" s="37">
        <f t="shared" si="18"/>
        <v>0.42525773195876287</v>
      </c>
      <c r="M108" s="37">
        <f t="shared" si="19"/>
        <v>0.57474226804123707</v>
      </c>
      <c r="N108" s="38">
        <v>204</v>
      </c>
      <c r="O108" s="38">
        <f t="shared" si="20"/>
        <v>112.52017937219732</v>
      </c>
      <c r="P108" s="38">
        <f t="shared" si="21"/>
        <v>80.363636363636346</v>
      </c>
      <c r="Q108" s="38">
        <f t="shared" si="22"/>
        <v>123.63636363636364</v>
      </c>
      <c r="R108" s="38">
        <f t="shared" si="23"/>
        <v>91.479820627802695</v>
      </c>
      <c r="S108" s="39">
        <f t="shared" si="24"/>
        <v>-11.116184264166321</v>
      </c>
      <c r="T108" s="39">
        <f t="shared" si="25"/>
        <v>-11.11618426416635</v>
      </c>
      <c r="U108" t="s">
        <v>129</v>
      </c>
      <c r="V108" t="s">
        <v>489</v>
      </c>
      <c r="W108" t="s">
        <v>167</v>
      </c>
      <c r="X108" s="48" t="s">
        <v>491</v>
      </c>
      <c r="Y108" s="41"/>
    </row>
    <row r="109" spans="1:25" ht="15" x14ac:dyDescent="0.25">
      <c r="A109">
        <v>2.2599999999999998</v>
      </c>
      <c r="B109">
        <v>1.63</v>
      </c>
      <c r="C109" s="29">
        <f t="shared" si="17"/>
        <v>5.5974808621532146E-2</v>
      </c>
      <c r="D109" s="30">
        <f>IF(OR($A109="",$B109=""),"",A109*'MPTO_working_2-way'!$G108)</f>
        <v>2.3865030674846626</v>
      </c>
      <c r="E109" s="32">
        <f>IF(OR($A109="",$B109=""),"",B109*'MPTO_working_2-way'!$G108)</f>
        <v>1.7212389380530972</v>
      </c>
      <c r="F109" s="30">
        <f>IF(OR($A109="",$B109=""),"",'MPTO_working_2-way'!D108)</f>
        <v>2.4126006942170406</v>
      </c>
      <c r="G109" s="32">
        <f>IF(OR($A109="",$B109=""),"",'MPTO_working_2-way'!E108)</f>
        <v>1.7079141360285595</v>
      </c>
      <c r="H109" s="30">
        <f>IF(OR($A109="",$B109=""),"",'OddsRatio_working_2-way'!M108)</f>
        <v>2.4142135623730949</v>
      </c>
      <c r="I109" s="30">
        <f>IF(OR($A109="",$B109=""),"",'OddsRatio_working_2-way'!N108)</f>
        <v>1.7071067811865475</v>
      </c>
      <c r="J109" s="30">
        <f>IF('Log_working_2-way'!$D108="","",A109^('Log_working_2-way'!$D108))</f>
        <v>2.4265944999233642</v>
      </c>
      <c r="K109" s="32">
        <f>IF('Log_working_2-way'!$D108="","",B109^('Log_working_2-way'!$D108))</f>
        <v>1.7009700374213639</v>
      </c>
      <c r="L109" s="37">
        <f t="shared" si="18"/>
        <v>0.41902313624678661</v>
      </c>
      <c r="M109" s="37">
        <f t="shared" si="19"/>
        <v>0.58097686375321345</v>
      </c>
      <c r="N109" s="38">
        <v>205</v>
      </c>
      <c r="O109" s="38">
        <f t="shared" si="20"/>
        <v>114.29203539823007</v>
      </c>
      <c r="P109" s="38">
        <f t="shared" si="21"/>
        <v>79.23312883435581</v>
      </c>
      <c r="Q109" s="38">
        <f t="shared" si="22"/>
        <v>125.76687116564418</v>
      </c>
      <c r="R109" s="38">
        <f t="shared" si="23"/>
        <v>90.707964601769916</v>
      </c>
      <c r="S109" s="39">
        <f t="shared" si="24"/>
        <v>-11.474835767414106</v>
      </c>
      <c r="T109" s="39">
        <f t="shared" si="25"/>
        <v>-11.474835767414106</v>
      </c>
      <c r="U109" t="s">
        <v>132</v>
      </c>
      <c r="V109" t="s">
        <v>128</v>
      </c>
      <c r="W109" t="s">
        <v>167</v>
      </c>
      <c r="X109" s="48" t="s">
        <v>491</v>
      </c>
      <c r="Y109" s="41"/>
    </row>
    <row r="110" spans="1:25" ht="15" x14ac:dyDescent="0.25">
      <c r="A110">
        <v>2.09</v>
      </c>
      <c r="B110">
        <v>1.73</v>
      </c>
      <c r="C110" s="29">
        <f t="shared" si="17"/>
        <v>5.6503581602456165E-2</v>
      </c>
      <c r="D110" s="30">
        <f>IF(OR($A110="",$B110=""),"",A110*'MPTO_working_2-way'!$G109)</f>
        <v>2.2080924855491331</v>
      </c>
      <c r="E110" s="32">
        <f>IF(OR($A110="",$B110=""),"",B110*'MPTO_working_2-way'!$G109)</f>
        <v>1.8277511961722492</v>
      </c>
      <c r="F110" s="30">
        <f>IF(OR($A110="",$B110=""),"",'MPTO_working_2-way'!D109)</f>
        <v>2.2211505974137671</v>
      </c>
      <c r="G110" s="32">
        <f>IF(OR($A110="",$B110=""),"",'MPTO_working_2-way'!E109)</f>
        <v>1.8188998163845365</v>
      </c>
      <c r="H110" s="30">
        <f>IF(OR($A110="",$B110=""),"",'OddsRatio_working_2-way'!M109)</f>
        <v>2.2219454508821204</v>
      </c>
      <c r="I110" s="30">
        <f>IF(OR($A110="",$B110=""),"",'OddsRatio_working_2-way'!N109)</f>
        <v>1.8183671368293095</v>
      </c>
      <c r="J110" s="30">
        <f>IF('Log_working_2-way'!$D109="","",A110^('Log_working_2-way'!$D109))</f>
        <v>2.228075857813653</v>
      </c>
      <c r="K110" s="32">
        <f>IF('Log_working_2-way'!$D109="","",B110^('Log_working_2-way'!$D109))</f>
        <v>1.8142819465382745</v>
      </c>
      <c r="L110" s="37">
        <f t="shared" si="18"/>
        <v>0.45287958115183241</v>
      </c>
      <c r="M110" s="37">
        <f t="shared" si="19"/>
        <v>0.54712041884816742</v>
      </c>
      <c r="N110" s="38">
        <v>206</v>
      </c>
      <c r="O110" s="38">
        <f t="shared" si="20"/>
        <v>107.43540669856459</v>
      </c>
      <c r="P110" s="38">
        <f t="shared" si="21"/>
        <v>86.924855491329481</v>
      </c>
      <c r="Q110" s="38">
        <f t="shared" si="22"/>
        <v>119.07514450867053</v>
      </c>
      <c r="R110" s="38">
        <f t="shared" si="23"/>
        <v>98.564593301435423</v>
      </c>
      <c r="S110" s="39">
        <f t="shared" si="24"/>
        <v>-11.639737810105942</v>
      </c>
      <c r="T110" s="39">
        <f t="shared" si="25"/>
        <v>-11.639737810105942</v>
      </c>
      <c r="U110" t="s">
        <v>130</v>
      </c>
      <c r="V110" t="s">
        <v>480</v>
      </c>
      <c r="W110" t="s">
        <v>167</v>
      </c>
      <c r="X110" s="48" t="s">
        <v>491</v>
      </c>
      <c r="Y110" s="41"/>
    </row>
    <row r="111" spans="1:25" ht="15" x14ac:dyDescent="0.25">
      <c r="A111">
        <v>2.2599999999999998</v>
      </c>
      <c r="B111">
        <v>1.63</v>
      </c>
      <c r="C111" s="29">
        <f t="shared" si="17"/>
        <v>5.5974808621532146E-2</v>
      </c>
      <c r="D111" s="30">
        <f>IF(OR($A111="",$B111=""),"",A111*'MPTO_working_2-way'!$G110)</f>
        <v>2.3865030674846626</v>
      </c>
      <c r="E111" s="32">
        <f>IF(OR($A111="",$B111=""),"",B111*'MPTO_working_2-way'!$G110)</f>
        <v>1.7212389380530972</v>
      </c>
      <c r="F111" s="30">
        <f>IF(OR($A111="",$B111=""),"",'MPTO_working_2-way'!D110)</f>
        <v>2.4126006942170406</v>
      </c>
      <c r="G111" s="32">
        <f>IF(OR($A111="",$B111=""),"",'MPTO_working_2-way'!E110)</f>
        <v>1.7079141360285595</v>
      </c>
      <c r="H111" s="30">
        <f>IF(OR($A111="",$B111=""),"",'OddsRatio_working_2-way'!M110)</f>
        <v>2.4142135623730949</v>
      </c>
      <c r="I111" s="30">
        <f>IF(OR($A111="",$B111=""),"",'OddsRatio_working_2-way'!N110)</f>
        <v>1.7071067811865475</v>
      </c>
      <c r="J111" s="30">
        <f>IF('Log_working_2-way'!$D110="","",A111^('Log_working_2-way'!$D110))</f>
        <v>2.4265944999233642</v>
      </c>
      <c r="K111" s="32">
        <f>IF('Log_working_2-way'!$D110="","",B111^('Log_working_2-way'!$D110))</f>
        <v>1.7009700374213639</v>
      </c>
      <c r="L111" s="37">
        <f t="shared" si="18"/>
        <v>0.41902313624678661</v>
      </c>
      <c r="M111" s="37">
        <f t="shared" si="19"/>
        <v>0.58097686375321345</v>
      </c>
      <c r="N111" s="38">
        <v>207</v>
      </c>
      <c r="O111" s="38">
        <f t="shared" si="20"/>
        <v>115.40707964601768</v>
      </c>
      <c r="P111" s="38">
        <f t="shared" si="21"/>
        <v>80.006134969325132</v>
      </c>
      <c r="Q111" s="38">
        <f t="shared" si="22"/>
        <v>126.99386503067485</v>
      </c>
      <c r="R111" s="38">
        <f t="shared" si="23"/>
        <v>91.592920353982308</v>
      </c>
      <c r="S111" s="39">
        <f t="shared" si="24"/>
        <v>-11.586785384657176</v>
      </c>
      <c r="T111" s="39">
        <f t="shared" si="25"/>
        <v>-11.586785384657176</v>
      </c>
      <c r="U111" t="s">
        <v>481</v>
      </c>
      <c r="V111" t="s">
        <v>107</v>
      </c>
      <c r="W111" t="s">
        <v>167</v>
      </c>
      <c r="X111" s="48" t="s">
        <v>491</v>
      </c>
      <c r="Y111" s="41"/>
    </row>
    <row r="112" spans="1:25" ht="15" x14ac:dyDescent="0.25">
      <c r="A112">
        <v>1.85</v>
      </c>
      <c r="B112">
        <v>1.96</v>
      </c>
      <c r="C112" s="29">
        <f t="shared" si="17"/>
        <v>5.0744622173193532E-2</v>
      </c>
      <c r="D112" s="30">
        <f>IF(OR($A112="",$B112=""),"",A112*'MPTO_working_2-way'!$G111)</f>
        <v>1.943877551020408</v>
      </c>
      <c r="E112" s="32">
        <f>IF(OR($A112="",$B112=""),"",B112*'MPTO_working_2-way'!$G111)</f>
        <v>2.0594594594594593</v>
      </c>
      <c r="F112" s="30">
        <f>IF(OR($A112="",$B112=""),"",'MPTO_working_2-way'!D111)</f>
        <v>1.9411134903640255</v>
      </c>
      <c r="G112" s="32">
        <f>IF(OR($A112="",$B112=""),"",'MPTO_working_2-way'!E111)</f>
        <v>2.0625711035267349</v>
      </c>
      <c r="H112" s="30">
        <f>IF(OR($A112="",$B112=""),"",'OddsRatio_working_2-way'!M111)</f>
        <v>1.9409658158863516</v>
      </c>
      <c r="I112" s="30">
        <f>IF(OR($A112="",$B112=""),"",'OddsRatio_working_2-way'!N111)</f>
        <v>2.0627378626481145</v>
      </c>
      <c r="J112" s="30">
        <f>IF('Log_working_2-way'!$D111="","",A112^('Log_working_2-way'!$D111))</f>
        <v>1.9396913428704079</v>
      </c>
      <c r="K112" s="32">
        <f>IF('Log_working_2-way'!$D111="","",B112^('Log_working_2-way'!$D111))</f>
        <v>2.0641792196832438</v>
      </c>
      <c r="L112" s="37">
        <f t="shared" si="18"/>
        <v>0.51443569553805779</v>
      </c>
      <c r="M112" s="37">
        <f t="shared" si="19"/>
        <v>0.48556430446194232</v>
      </c>
      <c r="N112" s="38">
        <v>208</v>
      </c>
      <c r="O112" s="38">
        <f t="shared" si="20"/>
        <v>95.567567567567565</v>
      </c>
      <c r="P112" s="38">
        <f t="shared" si="21"/>
        <v>101.87755102040816</v>
      </c>
      <c r="Q112" s="38">
        <f t="shared" si="22"/>
        <v>106.12244897959184</v>
      </c>
      <c r="R112" s="38">
        <f t="shared" si="23"/>
        <v>112.43243243243242</v>
      </c>
      <c r="S112" s="39">
        <f t="shared" si="24"/>
        <v>-10.554881412024272</v>
      </c>
      <c r="T112" s="39">
        <f t="shared" si="25"/>
        <v>-10.554881412024258</v>
      </c>
      <c r="U112" t="s">
        <v>135</v>
      </c>
      <c r="V112" t="s">
        <v>137</v>
      </c>
      <c r="W112" t="s">
        <v>169</v>
      </c>
      <c r="X112" s="48" t="s">
        <v>491</v>
      </c>
      <c r="Y112" s="41"/>
    </row>
    <row r="113" spans="1:25" s="35" customFormat="1" ht="15" x14ac:dyDescent="0.25">
      <c r="A113">
        <v>1.89</v>
      </c>
      <c r="B113">
        <v>1.93</v>
      </c>
      <c r="C113" s="29">
        <f t="shared" si="17"/>
        <v>4.7235244126436093E-2</v>
      </c>
      <c r="D113" s="30">
        <f>IF(OR($A113="",$B113=""),"",A113*'MPTO_working_2-way'!$G112)</f>
        <v>1.9792746113989641</v>
      </c>
      <c r="E113" s="32">
        <f>IF(OR($A113="",$B113=""),"",B113*'MPTO_working_2-way'!$G112)</f>
        <v>2.0211640211640214</v>
      </c>
      <c r="F113" s="30">
        <f>IF(OR($A113="",$B113=""),"",'MPTO_working_2-way'!D112)</f>
        <v>1.9783062613553166</v>
      </c>
      <c r="G113" s="32">
        <f>IF(OR($A113="",$B113=""),"",'MPTO_working_2-way'!E112)</f>
        <v>2.0221747928042801</v>
      </c>
      <c r="H113" s="30">
        <f>IF(OR($A113="",$B113=""),"",'OddsRatio_working_2-way'!M112)</f>
        <v>1.9782582722940953</v>
      </c>
      <c r="I113" s="30">
        <f>IF(OR($A113="",$B113=""),"",'OddsRatio_working_2-way'!N112)</f>
        <v>2.0222249362174249</v>
      </c>
      <c r="J113" s="30">
        <f>IF('Log_working_2-way'!$D112="","",A113^('Log_working_2-way'!$D112))</f>
        <v>1.9778125435355127</v>
      </c>
      <c r="K113" s="32">
        <f>IF('Log_working_2-way'!$D112="","",B113^('Log_working_2-way'!$D112))</f>
        <v>2.0226909100425914</v>
      </c>
      <c r="L113" s="37">
        <f t="shared" si="18"/>
        <v>0.50523560209424079</v>
      </c>
      <c r="M113" s="37">
        <f t="shared" si="19"/>
        <v>0.4947643979057591</v>
      </c>
      <c r="N113" s="38">
        <v>209</v>
      </c>
      <c r="O113" s="38">
        <f t="shared" si="20"/>
        <v>98.417989417989432</v>
      </c>
      <c r="P113" s="38">
        <f t="shared" si="21"/>
        <v>100.70984455958551</v>
      </c>
      <c r="Q113" s="38">
        <f t="shared" si="22"/>
        <v>108.29015544041452</v>
      </c>
      <c r="R113" s="38">
        <f t="shared" si="23"/>
        <v>110.5820105820106</v>
      </c>
      <c r="S113" s="39">
        <f t="shared" si="24"/>
        <v>-9.8721660224250911</v>
      </c>
      <c r="T113" s="39">
        <f t="shared" si="25"/>
        <v>-9.8721660224250911</v>
      </c>
      <c r="U113" t="s">
        <v>139</v>
      </c>
      <c r="V113" t="s">
        <v>136</v>
      </c>
      <c r="W113" t="s">
        <v>169</v>
      </c>
      <c r="X113" s="48" t="s">
        <v>491</v>
      </c>
      <c r="Y113" s="41"/>
    </row>
    <row r="114" spans="1:25" ht="15" x14ac:dyDescent="0.25">
      <c r="A114">
        <v>1.89</v>
      </c>
      <c r="B114">
        <v>1.93</v>
      </c>
      <c r="C114" s="29">
        <f t="shared" si="17"/>
        <v>4.7235244126436093E-2</v>
      </c>
      <c r="D114" s="30">
        <f>IF(OR($A114="",$B114=""),"",A114*'MPTO_working_2-way'!$G113)</f>
        <v>1.9792746113989641</v>
      </c>
      <c r="E114" s="32">
        <f>IF(OR($A114="",$B114=""),"",B114*'MPTO_working_2-way'!$G113)</f>
        <v>2.0211640211640214</v>
      </c>
      <c r="F114" s="30">
        <f>IF(OR($A114="",$B114=""),"",'MPTO_working_2-way'!D113)</f>
        <v>1.9783062613553166</v>
      </c>
      <c r="G114" s="32">
        <f>IF(OR($A114="",$B114=""),"",'MPTO_working_2-way'!E113)</f>
        <v>2.0221747928042801</v>
      </c>
      <c r="H114" s="30">
        <f>IF(OR($A114="",$B114=""),"",'OddsRatio_working_2-way'!M113)</f>
        <v>1.9782582722940953</v>
      </c>
      <c r="I114" s="30">
        <f>IF(OR($A114="",$B114=""),"",'OddsRatio_working_2-way'!N113)</f>
        <v>2.0222249362174249</v>
      </c>
      <c r="J114" s="30">
        <f>IF('Log_working_2-way'!$D113="","",A114^('Log_working_2-way'!$D113))</f>
        <v>1.9778125435355127</v>
      </c>
      <c r="K114" s="32">
        <f>IF('Log_working_2-way'!$D113="","",B114^('Log_working_2-way'!$D113))</f>
        <v>2.0226909100425914</v>
      </c>
      <c r="L114" s="37">
        <f t="shared" si="18"/>
        <v>0.50523560209424079</v>
      </c>
      <c r="M114" s="37">
        <f t="shared" si="19"/>
        <v>0.4947643979057591</v>
      </c>
      <c r="N114" s="38">
        <v>210</v>
      </c>
      <c r="O114" s="38">
        <f t="shared" si="20"/>
        <v>98.888888888888886</v>
      </c>
      <c r="P114" s="38">
        <f t="shared" si="21"/>
        <v>101.19170984455961</v>
      </c>
      <c r="Q114" s="38">
        <f t="shared" si="22"/>
        <v>108.80829015544043</v>
      </c>
      <c r="R114" s="38">
        <f t="shared" si="23"/>
        <v>111.11111111111113</v>
      </c>
      <c r="S114" s="39">
        <f t="shared" si="24"/>
        <v>-9.9194012665515459</v>
      </c>
      <c r="T114" s="39">
        <f t="shared" si="25"/>
        <v>-9.9194012665515174</v>
      </c>
      <c r="U114" t="s">
        <v>140</v>
      </c>
      <c r="V114" t="s">
        <v>142</v>
      </c>
      <c r="W114" t="s">
        <v>169</v>
      </c>
      <c r="X114" s="48" t="s">
        <v>491</v>
      </c>
      <c r="Y114" s="41"/>
    </row>
    <row r="115" spans="1:25" ht="15" x14ac:dyDescent="0.25">
      <c r="A115">
        <v>1.89</v>
      </c>
      <c r="B115">
        <v>1.93</v>
      </c>
      <c r="C115" s="29">
        <f t="shared" si="17"/>
        <v>4.7235244126436093E-2</v>
      </c>
      <c r="D115" s="30">
        <f>IF(OR($A115="",$B115=""),"",A115*'MPTO_working_2-way'!$G114)</f>
        <v>1.9792746113989641</v>
      </c>
      <c r="E115" s="32">
        <f>IF(OR($A115="",$B115=""),"",B115*'MPTO_working_2-way'!$G114)</f>
        <v>2.0211640211640214</v>
      </c>
      <c r="F115" s="30">
        <f>IF(OR($A115="",$B115=""),"",'MPTO_working_2-way'!D114)</f>
        <v>1.9783062613553166</v>
      </c>
      <c r="G115" s="32">
        <f>IF(OR($A115="",$B115=""),"",'MPTO_working_2-way'!E114)</f>
        <v>2.0221747928042801</v>
      </c>
      <c r="H115" s="30">
        <f>IF(OR($A115="",$B115=""),"",'OddsRatio_working_2-way'!M114)</f>
        <v>1.9782582722940953</v>
      </c>
      <c r="I115" s="30">
        <f>IF(OR($A115="",$B115=""),"",'OddsRatio_working_2-way'!N114)</f>
        <v>2.0222249362174249</v>
      </c>
      <c r="J115" s="30">
        <f>IF('Log_working_2-way'!$D114="","",A115^('Log_working_2-way'!$D114))</f>
        <v>1.9778125435355127</v>
      </c>
      <c r="K115" s="32">
        <f>IF('Log_working_2-way'!$D114="","",B115^('Log_working_2-way'!$D114))</f>
        <v>2.0226909100425914</v>
      </c>
      <c r="L115" s="37">
        <f t="shared" si="18"/>
        <v>0.50523560209424079</v>
      </c>
      <c r="M115" s="37">
        <f t="shared" si="19"/>
        <v>0.4947643979057591</v>
      </c>
      <c r="N115" s="38">
        <v>211</v>
      </c>
      <c r="O115" s="38">
        <f t="shared" si="20"/>
        <v>99.359788359788354</v>
      </c>
      <c r="P115" s="38">
        <f t="shared" si="21"/>
        <v>101.67357512953367</v>
      </c>
      <c r="Q115" s="38">
        <f t="shared" si="22"/>
        <v>109.32642487046634</v>
      </c>
      <c r="R115" s="38">
        <f t="shared" si="23"/>
        <v>111.64021164021166</v>
      </c>
      <c r="S115" s="39">
        <f t="shared" si="24"/>
        <v>-9.9666365106779864</v>
      </c>
      <c r="T115" s="39">
        <f t="shared" si="25"/>
        <v>-9.9666365106779864</v>
      </c>
      <c r="U115" t="s">
        <v>141</v>
      </c>
      <c r="V115" t="s">
        <v>133</v>
      </c>
      <c r="W115" t="s">
        <v>169</v>
      </c>
      <c r="X115" s="48" t="s">
        <v>491</v>
      </c>
      <c r="Y115" s="41"/>
    </row>
    <row r="116" spans="1:25" ht="15" x14ac:dyDescent="0.25">
      <c r="A116">
        <v>1.88</v>
      </c>
      <c r="B116">
        <v>1.94</v>
      </c>
      <c r="C116" s="29">
        <f t="shared" si="17"/>
        <v>4.7378811142794408E-2</v>
      </c>
      <c r="D116" s="30">
        <f>IF(OR($A116="",$B116=""),"",A116*'MPTO_working_2-way'!$G115)</f>
        <v>1.9690721649484533</v>
      </c>
      <c r="E116" s="32">
        <f>IF(OR($A116="",$B116=""),"",B116*'MPTO_working_2-way'!$G115)</f>
        <v>2.0319148936170213</v>
      </c>
      <c r="F116" s="30">
        <f>IF(OR($A116="",$B116=""),"",'MPTO_working_2-way'!D115)</f>
        <v>1.9676305567544234</v>
      </c>
      <c r="G116" s="32">
        <f>IF(OR($A116="",$B116=""),"",'MPTO_working_2-way'!E115)</f>
        <v>2.033452274754683</v>
      </c>
      <c r="H116" s="30">
        <f>IF(OR($A116="",$B116=""),"",'OddsRatio_working_2-way'!M115)</f>
        <v>1.9675588936937933</v>
      </c>
      <c r="I116" s="30">
        <f>IF(OR($A116="",$B116=""),"",'OddsRatio_working_2-way'!N115)</f>
        <v>2.0335288182638238</v>
      </c>
      <c r="J116" s="30">
        <f>IF('Log_working_2-way'!$D115="","",A116^('Log_working_2-way'!$D115))</f>
        <v>1.9668954787958726</v>
      </c>
      <c r="K116" s="32">
        <f>IF('Log_working_2-way'!$D115="","",B116^('Log_working_2-way'!$D115))</f>
        <v>2.0342379522187155</v>
      </c>
      <c r="L116" s="37">
        <f t="shared" si="18"/>
        <v>0.50785340314136129</v>
      </c>
      <c r="M116" s="37">
        <f t="shared" si="19"/>
        <v>0.49214659685863876</v>
      </c>
      <c r="N116" s="38">
        <v>212</v>
      </c>
      <c r="O116" s="38">
        <f t="shared" si="20"/>
        <v>99.234042553191486</v>
      </c>
      <c r="P116" s="38">
        <f t="shared" si="21"/>
        <v>102.72164948453607</v>
      </c>
      <c r="Q116" s="38">
        <f t="shared" si="22"/>
        <v>109.27835051546393</v>
      </c>
      <c r="R116" s="38">
        <f t="shared" si="23"/>
        <v>112.76595744680851</v>
      </c>
      <c r="S116" s="39">
        <f t="shared" si="24"/>
        <v>-10.044307962272441</v>
      </c>
      <c r="T116" s="39">
        <f t="shared" si="25"/>
        <v>-10.044307962272441</v>
      </c>
      <c r="U116" t="s">
        <v>134</v>
      </c>
      <c r="V116" t="s">
        <v>138</v>
      </c>
      <c r="W116" t="s">
        <v>169</v>
      </c>
      <c r="X116" s="48" t="s">
        <v>491</v>
      </c>
      <c r="Y116" s="41"/>
    </row>
    <row r="117" spans="1:25" ht="15" x14ac:dyDescent="0.25">
      <c r="A117">
        <v>1.97</v>
      </c>
      <c r="B117">
        <v>1.85</v>
      </c>
      <c r="C117" s="29">
        <f t="shared" si="17"/>
        <v>4.8154753738510081E-2</v>
      </c>
      <c r="D117" s="30">
        <f>IF(OR($A117="",$B117=""),"",A117*'MPTO_working_2-way'!$G116)</f>
        <v>2.0648648648648646</v>
      </c>
      <c r="E117" s="32">
        <f>IF(OR($A117="",$B117=""),"",B117*'MPTO_working_2-way'!$G116)</f>
        <v>1.9390862944162437</v>
      </c>
      <c r="F117" s="30">
        <f>IF(OR($A117="",$B117=""),"",'MPTO_working_2-way'!D116)</f>
        <v>2.0680947652149242</v>
      </c>
      <c r="G117" s="32">
        <f>IF(OR($A117="",$B117=""),"",'MPTO_working_2-way'!E116)</f>
        <v>1.9362465134812061</v>
      </c>
      <c r="H117" s="30">
        <f>IF(OR($A117="",$B117=""),"",'OddsRatio_working_2-way'!M116)</f>
        <v>2.0682586159672365</v>
      </c>
      <c r="I117" s="30">
        <f>IF(OR($A117="",$B117=""),"",'OddsRatio_working_2-way'!N116)</f>
        <v>1.936102910899125</v>
      </c>
      <c r="J117" s="30">
        <f>IF('Log_working_2-way'!$D116="","",A117^('Log_working_2-way'!$D116))</f>
        <v>2.0697515219465816</v>
      </c>
      <c r="K117" s="32">
        <f>IF('Log_working_2-way'!$D116="","",B117^('Log_working_2-way'!$D116))</f>
        <v>1.9347965200176827</v>
      </c>
      <c r="L117" s="37">
        <f t="shared" si="18"/>
        <v>0.48429319371727753</v>
      </c>
      <c r="M117" s="37">
        <f t="shared" si="19"/>
        <v>0.51570680628272247</v>
      </c>
      <c r="N117" s="38">
        <v>213</v>
      </c>
      <c r="O117" s="38">
        <f t="shared" si="20"/>
        <v>104.87817258883248</v>
      </c>
      <c r="P117" s="38">
        <f t="shared" si="21"/>
        <v>97.864864864864856</v>
      </c>
      <c r="Q117" s="38">
        <f t="shared" si="22"/>
        <v>115.13513513513512</v>
      </c>
      <c r="R117" s="38">
        <f t="shared" si="23"/>
        <v>108.1218274111675</v>
      </c>
      <c r="S117" s="39">
        <f t="shared" si="24"/>
        <v>-10.256962546302631</v>
      </c>
      <c r="T117" s="39">
        <f t="shared" si="25"/>
        <v>-10.256962546302645</v>
      </c>
      <c r="U117" t="s">
        <v>101</v>
      </c>
      <c r="V117" t="s">
        <v>109</v>
      </c>
      <c r="W117" t="s">
        <v>100</v>
      </c>
      <c r="X117" s="48" t="s">
        <v>491</v>
      </c>
      <c r="Y117" s="41"/>
    </row>
    <row r="118" spans="1:25" ht="15" x14ac:dyDescent="0.25">
      <c r="A118">
        <v>1.89</v>
      </c>
      <c r="B118">
        <v>1.92</v>
      </c>
      <c r="C118" s="29">
        <f t="shared" si="17"/>
        <v>4.9933862433862553E-2</v>
      </c>
      <c r="D118" s="30">
        <f>IF(OR($A118="",$B118=""),"",A118*'MPTO_working_2-way'!$G117)</f>
        <v>1.9843750000000002</v>
      </c>
      <c r="E118" s="32">
        <f>IF(OR($A118="",$B118=""),"",B118*'MPTO_working_2-way'!$G117)</f>
        <v>2.0158730158730158</v>
      </c>
      <c r="F118" s="30">
        <f>IF(OR($A118="",$B118=""),"",'MPTO_working_2-way'!D117)</f>
        <v>1.9836011807149887</v>
      </c>
      <c r="G118" s="32">
        <f>IF(OR($A118="",$B118=""),"",'MPTO_working_2-way'!E117)</f>
        <v>2.0166722240746919</v>
      </c>
      <c r="H118" s="30">
        <f>IF(OR($A118="",$B118=""),"",'OddsRatio_working_2-way'!M117)</f>
        <v>1.9835605239881411</v>
      </c>
      <c r="I118" s="30">
        <f>IF(OR($A118="",$B118=""),"",'OddsRatio_working_2-way'!N117)</f>
        <v>2.016714249515831</v>
      </c>
      <c r="J118" s="30">
        <f>IF('Log_working_2-way'!$D117="","",A118^('Log_working_2-way'!$D117))</f>
        <v>1.9832034469944819</v>
      </c>
      <c r="K118" s="32">
        <f>IF('Log_working_2-way'!$D117="","",B118^('Log_working_2-way'!$D117))</f>
        <v>2.0170834968652032</v>
      </c>
      <c r="L118" s="37">
        <f t="shared" si="18"/>
        <v>0.50393700787401574</v>
      </c>
      <c r="M118" s="37">
        <f t="shared" si="19"/>
        <v>0.49606299212598426</v>
      </c>
      <c r="N118" s="38">
        <v>214</v>
      </c>
      <c r="O118" s="38">
        <f t="shared" si="20"/>
        <v>100.77248677248677</v>
      </c>
      <c r="P118" s="38">
        <f t="shared" si="21"/>
        <v>102.54166666666667</v>
      </c>
      <c r="Q118" s="38">
        <f t="shared" si="22"/>
        <v>111.45833333333334</v>
      </c>
      <c r="R118" s="38">
        <f t="shared" si="23"/>
        <v>113.22751322751324</v>
      </c>
      <c r="S118" s="39">
        <f t="shared" si="24"/>
        <v>-10.685846560846571</v>
      </c>
      <c r="T118" s="39">
        <f t="shared" si="25"/>
        <v>-10.685846560846571</v>
      </c>
      <c r="U118" t="s">
        <v>146</v>
      </c>
      <c r="V118" t="s">
        <v>98</v>
      </c>
      <c r="W118" t="s">
        <v>100</v>
      </c>
      <c r="X118" s="48" t="s">
        <v>491</v>
      </c>
      <c r="Y118" s="41"/>
    </row>
    <row r="119" spans="1:25" ht="15" x14ac:dyDescent="0.25">
      <c r="A119">
        <v>2</v>
      </c>
      <c r="B119">
        <v>1.83</v>
      </c>
      <c r="C119" s="29">
        <f t="shared" si="17"/>
        <v>4.644808743169393E-2</v>
      </c>
      <c r="D119" s="30">
        <f>IF(OR($A119="",$B119=""),"",A119*'MPTO_working_2-way'!$G118)</f>
        <v>2.0928961748633879</v>
      </c>
      <c r="E119" s="32">
        <f>IF(OR($A119="",$B119=""),"",B119*'MPTO_working_2-way'!$G118)</f>
        <v>1.915</v>
      </c>
      <c r="F119" s="30">
        <f>IF(OR($A119="",$B119=""),"",'MPTO_working_2-way'!D118)</f>
        <v>2.0974212034383952</v>
      </c>
      <c r="G119" s="32">
        <f>IF(OR($A119="",$B119=""),"",'MPTO_working_2-way'!E118)</f>
        <v>1.9112271540469974</v>
      </c>
      <c r="H119" s="30">
        <f>IF(OR($A119="",$B119=""),"",'OddsRatio_working_2-way'!M118)</f>
        <v>2.0976425998969033</v>
      </c>
      <c r="I119" s="30">
        <f>IF(OR($A119="",$B119=""),"",'OddsRatio_working_2-way'!N118)</f>
        <v>1.9110433579144297</v>
      </c>
      <c r="J119" s="30">
        <f>IF('Log_working_2-way'!$D118="","",A119^('Log_working_2-way'!$D118))</f>
        <v>2.0997333122397319</v>
      </c>
      <c r="K119" s="32">
        <f>IF('Log_working_2-way'!$D118="","",B119^('Log_working_2-way'!$D118))</f>
        <v>1.9093113656463092</v>
      </c>
      <c r="L119" s="37">
        <f t="shared" si="18"/>
        <v>0.47780678851174935</v>
      </c>
      <c r="M119" s="37">
        <f t="shared" si="19"/>
        <v>0.5221932114882506</v>
      </c>
      <c r="N119" s="38">
        <v>215</v>
      </c>
      <c r="O119" s="38">
        <f t="shared" si="20"/>
        <v>107.5</v>
      </c>
      <c r="P119" s="38">
        <f t="shared" si="21"/>
        <v>97.513661202185773</v>
      </c>
      <c r="Q119" s="38">
        <f t="shared" si="22"/>
        <v>117.4863387978142</v>
      </c>
      <c r="R119" s="38">
        <f t="shared" si="23"/>
        <v>107.5</v>
      </c>
      <c r="S119" s="39">
        <f t="shared" si="24"/>
        <v>-9.9863387978141986</v>
      </c>
      <c r="T119" s="39">
        <f t="shared" si="25"/>
        <v>-9.9863387978142271</v>
      </c>
      <c r="U119" t="s">
        <v>108</v>
      </c>
      <c r="V119" t="s">
        <v>99</v>
      </c>
      <c r="W119" t="s">
        <v>100</v>
      </c>
      <c r="X119" s="48" t="s">
        <v>491</v>
      </c>
      <c r="Y119" s="41"/>
    </row>
    <row r="120" spans="1:25" ht="15" x14ac:dyDescent="0.25">
      <c r="A120">
        <v>1.91</v>
      </c>
      <c r="B120">
        <v>1.91</v>
      </c>
      <c r="C120" s="29">
        <f t="shared" si="17"/>
        <v>4.7120418848167533E-2</v>
      </c>
      <c r="D120" s="30">
        <f>IF(OR($A120="",$B120=""),"",A120*'MPTO_working_2-way'!$G119)</f>
        <v>2</v>
      </c>
      <c r="E120" s="32">
        <f>IF(OR($A120="",$B120=""),"",B120*'MPTO_working_2-way'!$G119)</f>
        <v>2</v>
      </c>
      <c r="F120" s="30">
        <f>IF(OR($A120="",$B120=""),"",'MPTO_working_2-way'!D119)</f>
        <v>2</v>
      </c>
      <c r="G120" s="32">
        <f>IF(OR($A120="",$B120=""),"",'MPTO_working_2-way'!E119)</f>
        <v>2</v>
      </c>
      <c r="H120" s="30">
        <f>IF(OR($A120="",$B120=""),"",'OddsRatio_working_2-way'!M119)</f>
        <v>1.9999999999999996</v>
      </c>
      <c r="I120" s="30">
        <f>IF(OR($A120="",$B120=""),"",'OddsRatio_working_2-way'!N119)</f>
        <v>1.9999999999999996</v>
      </c>
      <c r="J120" s="30">
        <f>IF('Log_working_2-way'!$D119="","",A120^('Log_working_2-way'!$D119))</f>
        <v>1.9999999999997029</v>
      </c>
      <c r="K120" s="32">
        <f>IF('Log_working_2-way'!$D119="","",B120^('Log_working_2-way'!$D119))</f>
        <v>1.9999999999997029</v>
      </c>
      <c r="L120" s="37">
        <f t="shared" si="18"/>
        <v>0.5</v>
      </c>
      <c r="M120" s="37">
        <f t="shared" si="19"/>
        <v>0.5</v>
      </c>
      <c r="N120" s="38">
        <v>216</v>
      </c>
      <c r="O120" s="38">
        <f t="shared" si="20"/>
        <v>102.91099476439791</v>
      </c>
      <c r="P120" s="38">
        <f t="shared" si="21"/>
        <v>102.91099476439791</v>
      </c>
      <c r="Q120" s="38">
        <f t="shared" si="22"/>
        <v>113.08900523560209</v>
      </c>
      <c r="R120" s="38">
        <f t="shared" si="23"/>
        <v>113.08900523560209</v>
      </c>
      <c r="S120" s="39">
        <f t="shared" si="24"/>
        <v>-10.178010471204175</v>
      </c>
      <c r="T120" s="39">
        <f t="shared" si="25"/>
        <v>-10.178010471204175</v>
      </c>
      <c r="U120" t="s">
        <v>144</v>
      </c>
      <c r="V120" t="s">
        <v>143</v>
      </c>
      <c r="W120" t="s">
        <v>100</v>
      </c>
      <c r="X120" s="48" t="s">
        <v>491</v>
      </c>
      <c r="Y120" s="41"/>
    </row>
    <row r="121" spans="1:25" ht="15" x14ac:dyDescent="0.25">
      <c r="A121">
        <v>1.95</v>
      </c>
      <c r="B121">
        <v>1.87</v>
      </c>
      <c r="C121" s="29">
        <f t="shared" si="17"/>
        <v>4.7579871109282745E-2</v>
      </c>
      <c r="D121" s="30">
        <f>IF(OR($A121="",$B121=""),"",A121*'MPTO_working_2-way'!$G120)</f>
        <v>2.0427807486631013</v>
      </c>
      <c r="E121" s="32">
        <f>IF(OR($A121="",$B121=""),"",B121*'MPTO_working_2-way'!$G120)</f>
        <v>1.9589743589743589</v>
      </c>
      <c r="F121" s="30">
        <f>IF(OR($A121="",$B121=""),"",'MPTO_working_2-way'!D120)</f>
        <v>2.0448619094350202</v>
      </c>
      <c r="G121" s="32">
        <f>IF(OR($A121="",$B121=""),"",'MPTO_working_2-way'!E120)</f>
        <v>1.9570642694217093</v>
      </c>
      <c r="H121" s="30">
        <f>IF(OR($A121="",$B121=""),"",'OddsRatio_working_2-way'!M120)</f>
        <v>2.0449660391555815</v>
      </c>
      <c r="I121" s="30">
        <f>IF(OR($A121="",$B121=""),"",'OddsRatio_working_2-way'!N120)</f>
        <v>1.9569688990161649</v>
      </c>
      <c r="J121" s="30">
        <f>IF('Log_working_2-way'!$D120="","",A121^('Log_working_2-way'!$D120))</f>
        <v>2.0459265900711681</v>
      </c>
      <c r="K121" s="32">
        <f>IF('Log_working_2-way'!$D120="","",B121^('Log_working_2-way'!$D120))</f>
        <v>1.9560900444564779</v>
      </c>
      <c r="L121" s="37">
        <f t="shared" si="18"/>
        <v>0.48952879581151837</v>
      </c>
      <c r="M121" s="37">
        <f t="shared" si="19"/>
        <v>0.51047120418848169</v>
      </c>
      <c r="N121" s="38">
        <v>217</v>
      </c>
      <c r="O121" s="38">
        <f t="shared" si="20"/>
        <v>105.71794871794872</v>
      </c>
      <c r="P121" s="38">
        <f t="shared" si="21"/>
        <v>100.95721925133689</v>
      </c>
      <c r="Q121" s="38">
        <f t="shared" si="22"/>
        <v>116.04278074866308</v>
      </c>
      <c r="R121" s="38">
        <f t="shared" si="23"/>
        <v>111.2820512820513</v>
      </c>
      <c r="S121" s="39">
        <f t="shared" si="24"/>
        <v>-10.324832030714362</v>
      </c>
      <c r="T121" s="39">
        <f t="shared" si="25"/>
        <v>-10.324832030714404</v>
      </c>
      <c r="U121" t="s">
        <v>102</v>
      </c>
      <c r="V121" t="s">
        <v>145</v>
      </c>
      <c r="W121" t="s">
        <v>100</v>
      </c>
      <c r="X121" s="48" t="s">
        <v>491</v>
      </c>
      <c r="Y121" s="41"/>
    </row>
    <row r="122" spans="1:25" ht="15" x14ac:dyDescent="0.25">
      <c r="A122">
        <v>2.2400000000000002</v>
      </c>
      <c r="B122">
        <v>1.72</v>
      </c>
      <c r="C122" s="29">
        <f t="shared" si="17"/>
        <v>2.7823920265780622E-2</v>
      </c>
      <c r="D122" s="30">
        <f>IF(OR($A122="",$B122=""),"",A122*'MPTO_working_2-way'!$G121)</f>
        <v>2.3023255813953489</v>
      </c>
      <c r="E122" s="32">
        <f>IF(OR($A122="",$B122=""),"",B122*'MPTO_working_2-way'!$G121)</f>
        <v>1.7678571428571426</v>
      </c>
      <c r="F122" s="30">
        <f>IF(OR($A122="",$B122=""),"",'MPTO_working_2-way'!D121)</f>
        <v>2.3120499279884781</v>
      </c>
      <c r="G122" s="32">
        <f>IF(OR($A122="",$B122=""),"",'MPTO_working_2-way'!E121)</f>
        <v>1.762166117819246</v>
      </c>
      <c r="H122" s="30">
        <f>IF(OR($A122="",$B122=""),"",'OddsRatio_working_2-way'!M121)</f>
        <v>2.3123346456686344</v>
      </c>
      <c r="I122" s="30">
        <f>IF(OR($A122="",$B122=""),"",'OddsRatio_working_2-way'!N121)</f>
        <v>1.7620007620011424</v>
      </c>
      <c r="J122" s="30">
        <f>IF('Log_working_2-way'!$D121="","",A122^('Log_working_2-way'!$D121))</f>
        <v>2.3167816840015738</v>
      </c>
      <c r="K122" s="32">
        <f>IF('Log_working_2-way'!$D121="","",B122^('Log_working_2-way'!$D121))</f>
        <v>1.7594273311587105</v>
      </c>
      <c r="L122" s="37">
        <f t="shared" si="18"/>
        <v>0.43434343434343431</v>
      </c>
      <c r="M122" s="37">
        <f t="shared" si="19"/>
        <v>0.56565656565656575</v>
      </c>
      <c r="N122" s="38">
        <v>218</v>
      </c>
      <c r="O122" s="38">
        <f t="shared" si="20"/>
        <v>120.67857142857144</v>
      </c>
      <c r="P122" s="38">
        <f t="shared" si="21"/>
        <v>91.255813953488371</v>
      </c>
      <c r="Q122" s="38">
        <f t="shared" si="22"/>
        <v>126.74418604651163</v>
      </c>
      <c r="R122" s="38">
        <f t="shared" si="23"/>
        <v>97.321428571428569</v>
      </c>
      <c r="S122" s="39">
        <f t="shared" si="24"/>
        <v>-6.0656146179401844</v>
      </c>
      <c r="T122" s="39">
        <f t="shared" si="25"/>
        <v>-6.0656146179401986</v>
      </c>
      <c r="U122" t="s">
        <v>434</v>
      </c>
      <c r="V122" t="s">
        <v>429</v>
      </c>
      <c r="W122" t="s">
        <v>474</v>
      </c>
      <c r="X122" s="48" t="s">
        <v>491</v>
      </c>
      <c r="Y122" s="41"/>
    </row>
    <row r="123" spans="1:25" ht="15" x14ac:dyDescent="0.25">
      <c r="A123">
        <v>2.35</v>
      </c>
      <c r="B123">
        <v>1.66</v>
      </c>
      <c r="C123" s="29">
        <f t="shared" si="17"/>
        <v>2.7941553447834E-2</v>
      </c>
      <c r="D123" s="30">
        <f>IF(OR($A123="",$B123=""),"",A123*'MPTO_working_2-way'!$G122)</f>
        <v>2.4156626506024099</v>
      </c>
      <c r="E123" s="32">
        <f>IF(OR($A123="",$B123=""),"",B123*'MPTO_working_2-way'!$G122)</f>
        <v>1.7063829787234044</v>
      </c>
      <c r="F123" s="30">
        <f>IF(OR($A123="",$B123=""),"",'MPTO_working_2-way'!D122)</f>
        <v>2.4297726564933044</v>
      </c>
      <c r="G123" s="32">
        <f>IF(OR($A123="",$B123=""),"",'MPTO_working_2-way'!E122)</f>
        <v>1.6994118928338053</v>
      </c>
      <c r="H123" s="30">
        <f>IF(OR($A123="",$B123=""),"",'OddsRatio_working_2-way'!M122)</f>
        <v>2.4301938838683887</v>
      </c>
      <c r="I123" s="30">
        <f>IF(OR($A123="",$B123=""),"",'OddsRatio_working_2-way'!N122)</f>
        <v>1.6992058987801013</v>
      </c>
      <c r="J123" s="30">
        <f>IF('Log_working_2-way'!$D122="","",A123^('Log_working_2-way'!$D122))</f>
        <v>2.4366771636172895</v>
      </c>
      <c r="K123" s="32">
        <f>IF('Log_working_2-way'!$D122="","",B123^('Log_working_2-way'!$D122))</f>
        <v>1.6960505987873902</v>
      </c>
      <c r="L123" s="37">
        <f t="shared" si="18"/>
        <v>0.41396508728179549</v>
      </c>
      <c r="M123" s="37">
        <f t="shared" si="19"/>
        <v>0.5860349127182044</v>
      </c>
      <c r="N123" s="38">
        <v>219</v>
      </c>
      <c r="O123" s="38">
        <f t="shared" si="20"/>
        <v>125.80851063829786</v>
      </c>
      <c r="P123" s="38">
        <f t="shared" si="21"/>
        <v>87.072289156626496</v>
      </c>
      <c r="Q123" s="38">
        <f t="shared" si="22"/>
        <v>131.92771084337352</v>
      </c>
      <c r="R123" s="38">
        <f t="shared" si="23"/>
        <v>93.191489361702125</v>
      </c>
      <c r="S123" s="39">
        <f t="shared" si="24"/>
        <v>-6.1192002050756571</v>
      </c>
      <c r="T123" s="39">
        <f t="shared" si="25"/>
        <v>-6.1192002050756287</v>
      </c>
      <c r="U123" t="s">
        <v>338</v>
      </c>
      <c r="V123" t="s">
        <v>343</v>
      </c>
      <c r="W123" t="s">
        <v>474</v>
      </c>
      <c r="X123" s="48" t="s">
        <v>491</v>
      </c>
      <c r="Y123" s="41"/>
    </row>
    <row r="124" spans="1:25" ht="15" x14ac:dyDescent="0.25">
      <c r="A124">
        <v>2</v>
      </c>
      <c r="B124">
        <v>1.91</v>
      </c>
      <c r="C124" s="29">
        <f t="shared" si="17"/>
        <v>2.3560209424083656E-2</v>
      </c>
      <c r="D124" s="30">
        <f>IF(OR($A124="",$B124=""),"",A124*'MPTO_working_2-way'!$G123)</f>
        <v>2.0471204188481673</v>
      </c>
      <c r="E124" s="32">
        <f>IF(OR($A124="",$B124=""),"",B124*'MPTO_working_2-way'!$G123)</f>
        <v>1.9549999999999996</v>
      </c>
      <c r="F124" s="30">
        <f>IF(OR($A124="",$B124=""),"",'MPTO_working_2-way'!D123)</f>
        <v>2.0482573726541551</v>
      </c>
      <c r="G124" s="32">
        <f>IF(OR($A124="",$B124=""),"",'MPTO_working_2-way'!E123)</f>
        <v>1.9539641943734012</v>
      </c>
      <c r="H124" s="30">
        <f>IF(OR($A124="",$B124=""),"",'OddsRatio_working_2-way'!M123)</f>
        <v>2.0482848367219182</v>
      </c>
      <c r="I124" s="30">
        <f>IF(OR($A124="",$B124=""),"",'OddsRatio_working_2-way'!N123)</f>
        <v>1.9539392014169454</v>
      </c>
      <c r="J124" s="30">
        <f>IF('Log_working_2-way'!$D123="","",A124^('Log_working_2-way'!$D123))</f>
        <v>2.0487985391091357</v>
      </c>
      <c r="K124" s="32">
        <f>IF('Log_working_2-way'!$D123="","",B124^('Log_working_2-way'!$D123))</f>
        <v>1.95347196121136</v>
      </c>
      <c r="L124" s="37">
        <f t="shared" si="18"/>
        <v>0.48849104859335046</v>
      </c>
      <c r="M124" s="37">
        <f t="shared" si="19"/>
        <v>0.51150895140664976</v>
      </c>
      <c r="N124" s="38">
        <v>220</v>
      </c>
      <c r="O124" s="38">
        <f t="shared" si="20"/>
        <v>110</v>
      </c>
      <c r="P124" s="38">
        <f t="shared" si="21"/>
        <v>104.81675392670157</v>
      </c>
      <c r="Q124" s="38">
        <f t="shared" si="22"/>
        <v>115.18324607329843</v>
      </c>
      <c r="R124" s="38">
        <f t="shared" si="23"/>
        <v>110</v>
      </c>
      <c r="S124" s="39">
        <f t="shared" si="24"/>
        <v>-5.1832460732984345</v>
      </c>
      <c r="T124" s="39">
        <f t="shared" si="25"/>
        <v>-5.1832460732984345</v>
      </c>
      <c r="U124" t="s">
        <v>340</v>
      </c>
      <c r="V124" t="s">
        <v>427</v>
      </c>
      <c r="W124" t="s">
        <v>474</v>
      </c>
      <c r="X124" s="48" t="s">
        <v>491</v>
      </c>
      <c r="Y124" s="41"/>
    </row>
    <row r="125" spans="1:25" ht="15" x14ac:dyDescent="0.25">
      <c r="A125">
        <v>2.09</v>
      </c>
      <c r="B125">
        <v>1.83</v>
      </c>
      <c r="C125" s="29">
        <f t="shared" si="17"/>
        <v>2.4916986953225084E-2</v>
      </c>
      <c r="D125" s="30">
        <f>IF(OR($A125="",$B125=""),"",A125*'MPTO_working_2-way'!$G124)</f>
        <v>2.1420765027322402</v>
      </c>
      <c r="E125" s="32">
        <f>IF(OR($A125="",$B125=""),"",B125*'MPTO_working_2-way'!$G124)</f>
        <v>1.8755980861244019</v>
      </c>
      <c r="F125" s="30">
        <f>IF(OR($A125="",$B125=""),"",'MPTO_working_2-way'!D124)</f>
        <v>2.1458748281762841</v>
      </c>
      <c r="G125" s="32">
        <f>IF(OR($A125="",$B125=""),"",'MPTO_working_2-way'!E124)</f>
        <v>1.8726956692045928</v>
      </c>
      <c r="H125" s="30">
        <f>IF(OR($A125="",$B125=""),"",'OddsRatio_working_2-way'!M124)</f>
        <v>2.145972518016114</v>
      </c>
      <c r="I125" s="30">
        <f>IF(OR($A125="",$B125=""),"",'OddsRatio_working_2-way'!N124)</f>
        <v>1.8726212751865827</v>
      </c>
      <c r="J125" s="30">
        <f>IF('Log_working_2-way'!$D124="","",A125^('Log_working_2-way'!$D124))</f>
        <v>2.1476949656411697</v>
      </c>
      <c r="K125" s="32">
        <f>IF('Log_working_2-way'!$D124="","",B125^('Log_working_2-way'!$D124))</f>
        <v>1.8713116550453253</v>
      </c>
      <c r="L125" s="37">
        <f t="shared" si="18"/>
        <v>0.4668367346938776</v>
      </c>
      <c r="M125" s="37">
        <f t="shared" si="19"/>
        <v>0.53316326530612246</v>
      </c>
      <c r="N125" s="38">
        <v>221</v>
      </c>
      <c r="O125" s="38">
        <f t="shared" si="20"/>
        <v>115.25837320574163</v>
      </c>
      <c r="P125" s="38">
        <f t="shared" si="21"/>
        <v>100.23497267759562</v>
      </c>
      <c r="Q125" s="38">
        <f t="shared" si="22"/>
        <v>120.76502732240436</v>
      </c>
      <c r="R125" s="38">
        <f t="shared" si="23"/>
        <v>105.74162679425838</v>
      </c>
      <c r="S125" s="39">
        <f t="shared" si="24"/>
        <v>-5.5066541166627303</v>
      </c>
      <c r="T125" s="39">
        <f t="shared" si="25"/>
        <v>-5.5066541166627587</v>
      </c>
      <c r="U125" t="s">
        <v>342</v>
      </c>
      <c r="V125" t="s">
        <v>337</v>
      </c>
      <c r="W125" t="s">
        <v>474</v>
      </c>
      <c r="X125" s="48" t="s">
        <v>491</v>
      </c>
      <c r="Y125" s="41"/>
    </row>
    <row r="126" spans="1:25" ht="15" x14ac:dyDescent="0.25">
      <c r="A126">
        <v>2.27</v>
      </c>
      <c r="B126">
        <v>1.66</v>
      </c>
      <c r="C126" s="29">
        <f t="shared" si="17"/>
        <v>4.2938272915450382E-2</v>
      </c>
      <c r="D126" s="30">
        <f>IF(OR($A126="",$B126=""),"",A126*'MPTO_working_2-way'!$G125)</f>
        <v>2.3674698795180724</v>
      </c>
      <c r="E126" s="32">
        <f>IF(OR($A126="",$B126=""),"",B126*'MPTO_working_2-way'!$G125)</f>
        <v>1.7312775330396475</v>
      </c>
      <c r="F126" s="30">
        <f>IF(OR($A126="",$B126=""),"",'MPTO_working_2-way'!D125)</f>
        <v>2.3862959913874993</v>
      </c>
      <c r="G126" s="32">
        <f>IF(OR($A126="",$B126=""),"",'MPTO_working_2-way'!E125)</f>
        <v>1.7213466721483714</v>
      </c>
      <c r="H126" s="30">
        <f>IF(OR($A126="",$B126=""),"",'OddsRatio_working_2-way'!M125)</f>
        <v>2.387170654332921</v>
      </c>
      <c r="I126" s="30">
        <f>IF(OR($A126="",$B126=""),"",'OddsRatio_working_2-way'!N125)</f>
        <v>1.7208918361100216</v>
      </c>
      <c r="J126" s="30">
        <f>IF('Log_working_2-way'!$D125="","",A126^('Log_working_2-way'!$D125))</f>
        <v>2.3959540887220943</v>
      </c>
      <c r="K126" s="32">
        <f>IF('Log_working_2-way'!$D125="","",B126^('Log_working_2-way'!$D125))</f>
        <v>1.7163559375473425</v>
      </c>
      <c r="L126" s="37">
        <f t="shared" si="18"/>
        <v>0.42239185750636132</v>
      </c>
      <c r="M126" s="37">
        <f t="shared" si="19"/>
        <v>0.57760814249363868</v>
      </c>
      <c r="N126" s="38">
        <v>222</v>
      </c>
      <c r="O126" s="38">
        <f t="shared" si="20"/>
        <v>124.20264317180616</v>
      </c>
      <c r="P126" s="38">
        <f t="shared" si="21"/>
        <v>88.265060240963848</v>
      </c>
      <c r="Q126" s="38">
        <f t="shared" si="22"/>
        <v>133.73493975903617</v>
      </c>
      <c r="R126" s="38">
        <f t="shared" si="23"/>
        <v>97.797356828193827</v>
      </c>
      <c r="S126" s="39">
        <f t="shared" si="24"/>
        <v>-9.5322965872300074</v>
      </c>
      <c r="T126" s="39">
        <f t="shared" si="25"/>
        <v>-9.532296587229979</v>
      </c>
      <c r="U126" t="s">
        <v>147</v>
      </c>
      <c r="V126" t="s">
        <v>165</v>
      </c>
      <c r="W126" t="s">
        <v>168</v>
      </c>
      <c r="X126" s="48" t="s">
        <v>491</v>
      </c>
      <c r="Y126" s="41"/>
    </row>
    <row r="127" spans="1:25" ht="15" x14ac:dyDescent="0.25">
      <c r="A127">
        <v>2.4500000000000002</v>
      </c>
      <c r="B127">
        <v>1.57</v>
      </c>
      <c r="C127" s="29">
        <f t="shared" si="17"/>
        <v>4.5105940465357985E-2</v>
      </c>
      <c r="D127" s="30">
        <f>IF(OR($A127="",$B127=""),"",A127*'MPTO_working_2-way'!$G126)</f>
        <v>2.5605095541401273</v>
      </c>
      <c r="E127" s="32">
        <f>IF(OR($A127="",$B127=""),"",B127*'MPTO_working_2-way'!$G126)</f>
        <v>1.6408163265306122</v>
      </c>
      <c r="F127" s="30">
        <f>IF(OR($A127="",$B127=""),"",'MPTO_working_2-way'!D126)</f>
        <v>2.5932917579639305</v>
      </c>
      <c r="G127" s="32">
        <f>IF(OR($A127="",$B127=""),"",'MPTO_working_2-way'!E126)</f>
        <v>1.6276314397545752</v>
      </c>
      <c r="H127" s="30">
        <f>IF(OR($A127="",$B127=""),"",'OddsRatio_working_2-way'!M126)</f>
        <v>2.594948165026941</v>
      </c>
      <c r="I127" s="30">
        <f>IF(OR($A127="",$B127=""),"",'OddsRatio_working_2-way'!N126)</f>
        <v>1.6269796234933487</v>
      </c>
      <c r="J127" s="30">
        <f>IF('Log_working_2-way'!$D126="","",A127^('Log_working_2-way'!$D126))</f>
        <v>2.6104533683676099</v>
      </c>
      <c r="K127" s="32">
        <f>IF('Log_working_2-way'!$D126="","",B127^('Log_working_2-way'!$D126))</f>
        <v>1.6209431577721747</v>
      </c>
      <c r="L127" s="37">
        <f t="shared" si="18"/>
        <v>0.39054726368159204</v>
      </c>
      <c r="M127" s="37">
        <f t="shared" si="19"/>
        <v>0.60945273631840802</v>
      </c>
      <c r="N127" s="38">
        <v>223</v>
      </c>
      <c r="O127" s="38">
        <f t="shared" si="20"/>
        <v>131.9795918367347</v>
      </c>
      <c r="P127" s="38">
        <f t="shared" si="21"/>
        <v>80.961783439490446</v>
      </c>
      <c r="Q127" s="38">
        <f t="shared" si="22"/>
        <v>142.03821656050954</v>
      </c>
      <c r="R127" s="38">
        <f t="shared" si="23"/>
        <v>91.020408163265301</v>
      </c>
      <c r="S127" s="39">
        <f t="shared" si="24"/>
        <v>-10.058624723774841</v>
      </c>
      <c r="T127" s="39">
        <f t="shared" si="25"/>
        <v>-10.058624723774855</v>
      </c>
      <c r="U127" t="s">
        <v>160</v>
      </c>
      <c r="V127" t="s">
        <v>164</v>
      </c>
      <c r="W127" t="s">
        <v>168</v>
      </c>
      <c r="X127" s="48" t="s">
        <v>491</v>
      </c>
      <c r="Y127" s="41"/>
    </row>
    <row r="128" spans="1:25" ht="15" x14ac:dyDescent="0.25">
      <c r="A128">
        <v>2.15</v>
      </c>
      <c r="B128">
        <v>1.73</v>
      </c>
      <c r="C128" s="29">
        <f t="shared" si="17"/>
        <v>4.3150961150692391E-2</v>
      </c>
      <c r="D128" s="30">
        <f>IF(OR($A128="",$B128=""),"",A128*'MPTO_working_2-way'!$G127)</f>
        <v>2.2427745664739884</v>
      </c>
      <c r="E128" s="32">
        <f>IF(OR($A128="",$B128=""),"",B128*'MPTO_working_2-way'!$G127)</f>
        <v>1.8046511627906978</v>
      </c>
      <c r="F128" s="30">
        <f>IF(OR($A128="",$B128=""),"",'MPTO_working_2-way'!D127)</f>
        <v>2.2545840278830127</v>
      </c>
      <c r="G128" s="32">
        <f>IF(OR($A128="",$B128=""),"",'MPTO_working_2-way'!E127)</f>
        <v>1.7970769416596208</v>
      </c>
      <c r="H128" s="30">
        <f>IF(OR($A128="",$B128=""),"",'OddsRatio_working_2-way'!M127)</f>
        <v>2.2551264740070716</v>
      </c>
      <c r="I128" s="30">
        <f>IF(OR($A128="",$B128=""),"",'OddsRatio_working_2-way'!N127)</f>
        <v>1.7967324574131842</v>
      </c>
      <c r="J128" s="30">
        <f>IF('Log_working_2-way'!$D127="","",A128^('Log_working_2-way'!$D127))</f>
        <v>2.2606025771636125</v>
      </c>
      <c r="K128" s="32">
        <f>IF('Log_working_2-way'!$D127="","",B128^('Log_working_2-way'!$D127))</f>
        <v>1.7932714228219797</v>
      </c>
      <c r="L128" s="37">
        <f t="shared" si="18"/>
        <v>0.44587628865979384</v>
      </c>
      <c r="M128" s="37">
        <f t="shared" si="19"/>
        <v>0.5541237113402061</v>
      </c>
      <c r="N128" s="38">
        <v>224</v>
      </c>
      <c r="O128" s="38">
        <f t="shared" si="20"/>
        <v>119.81395348837208</v>
      </c>
      <c r="P128" s="38">
        <f t="shared" si="21"/>
        <v>94.520231213872833</v>
      </c>
      <c r="Q128" s="38">
        <f t="shared" si="22"/>
        <v>129.47976878612718</v>
      </c>
      <c r="R128" s="38">
        <f t="shared" si="23"/>
        <v>104.18604651162791</v>
      </c>
      <c r="S128" s="39">
        <f t="shared" si="24"/>
        <v>-9.6658152977551026</v>
      </c>
      <c r="T128" s="39">
        <f t="shared" si="25"/>
        <v>-9.6658152977550742</v>
      </c>
      <c r="U128" t="s">
        <v>152</v>
      </c>
      <c r="V128" t="s">
        <v>155</v>
      </c>
      <c r="W128" t="s">
        <v>168</v>
      </c>
      <c r="X128" s="48" t="s">
        <v>491</v>
      </c>
      <c r="Y128" s="41"/>
    </row>
    <row r="129" spans="1:25" s="35" customFormat="1" ht="15" x14ac:dyDescent="0.25">
      <c r="A129">
        <v>2.1</v>
      </c>
      <c r="B129">
        <v>1.76</v>
      </c>
      <c r="C129" s="29">
        <f t="shared" si="17"/>
        <v>4.4372294372294396E-2</v>
      </c>
      <c r="D129" s="30">
        <f>IF(OR($A129="",$B129=""),"",A129*'MPTO_working_2-way'!$G128)</f>
        <v>2.1931818181818183</v>
      </c>
      <c r="E129" s="32">
        <f>IF(OR($A129="",$B129=""),"",B129*'MPTO_working_2-way'!$G128)</f>
        <v>1.8380952380952382</v>
      </c>
      <c r="F129" s="30">
        <f>IF(OR($A129="",$B129=""),"",'MPTO_working_2-way'!D128)</f>
        <v>2.2026221692491061</v>
      </c>
      <c r="G129" s="32">
        <f>IF(OR($A129="",$B129=""),"",'MPTO_working_2-way'!E128)</f>
        <v>1.8315163528245788</v>
      </c>
      <c r="H129" s="30">
        <f>IF(OR($A129="",$B129=""),"",'OddsRatio_working_2-way'!M128)</f>
        <v>2.2030662579644695</v>
      </c>
      <c r="I129" s="30">
        <f>IF(OR($A129="",$B129=""),"",'OddsRatio_working_2-way'!N128)</f>
        <v>1.8312094145936331</v>
      </c>
      <c r="J129" s="30">
        <f>IF('Log_working_2-way'!$D128="","",A129^('Log_working_2-way'!$D128))</f>
        <v>2.2074389630178586</v>
      </c>
      <c r="K129" s="32">
        <f>IF('Log_working_2-way'!$D128="","",B129^('Log_working_2-way'!$D128))</f>
        <v>1.8281992138966479</v>
      </c>
      <c r="L129" s="37">
        <f t="shared" si="18"/>
        <v>0.45595854922279788</v>
      </c>
      <c r="M129" s="37">
        <f t="shared" si="19"/>
        <v>0.54404145077720201</v>
      </c>
      <c r="N129" s="38">
        <v>225</v>
      </c>
      <c r="O129" s="38">
        <f t="shared" si="20"/>
        <v>117.85714285714285</v>
      </c>
      <c r="P129" s="38">
        <f t="shared" si="21"/>
        <v>97.159090909090921</v>
      </c>
      <c r="Q129" s="38">
        <f t="shared" si="22"/>
        <v>127.84090909090911</v>
      </c>
      <c r="R129" s="38">
        <f t="shared" si="23"/>
        <v>107.14285714285714</v>
      </c>
      <c r="S129" s="39">
        <f t="shared" si="24"/>
        <v>-9.9837662337662607</v>
      </c>
      <c r="T129" s="39">
        <f t="shared" si="25"/>
        <v>-9.9837662337662181</v>
      </c>
      <c r="U129" t="s">
        <v>156</v>
      </c>
      <c r="V129" t="s">
        <v>159</v>
      </c>
      <c r="W129" t="s">
        <v>168</v>
      </c>
      <c r="X129" s="48" t="s">
        <v>491</v>
      </c>
      <c r="Y129" s="41"/>
    </row>
    <row r="130" spans="1:25" ht="15" x14ac:dyDescent="0.25">
      <c r="A130">
        <v>1.81</v>
      </c>
      <c r="B130">
        <v>2.08</v>
      </c>
      <c r="C130" s="29">
        <f t="shared" si="17"/>
        <v>3.3255418614534626E-2</v>
      </c>
      <c r="D130" s="30">
        <f>IF(OR($A130="",$B130=""),"",A130*'MPTO_working_2-way'!$G129)</f>
        <v>1.8701923076923077</v>
      </c>
      <c r="E130" s="32">
        <f>IF(OR($A130="",$B130=""),"",B130*'MPTO_working_2-way'!$G129)</f>
        <v>2.1491712707182322</v>
      </c>
      <c r="F130" s="30">
        <f>IF(OR($A130="",$B130=""),"",'MPTO_working_2-way'!D129)</f>
        <v>1.8661643699811639</v>
      </c>
      <c r="G130" s="32">
        <f>IF(OR($A130="",$B130=""),"",'MPTO_working_2-way'!E129)</f>
        <v>2.1545152798443401</v>
      </c>
      <c r="H130" s="30">
        <f>IF(OR($A130="",$B130=""),"",'OddsRatio_working_2-way'!M129)</f>
        <v>1.8660254037844384</v>
      </c>
      <c r="I130" s="30">
        <f>IF(OR($A130="",$B130=""),"",'OddsRatio_working_2-way'!N129)</f>
        <v>2.1547005383792519</v>
      </c>
      <c r="J130" s="30">
        <f>IF('Log_working_2-way'!$D129="","",A130^('Log_working_2-way'!$D129))</f>
        <v>1.8641966683390954</v>
      </c>
      <c r="K130" s="32">
        <f>IF('Log_working_2-way'!$D129="","",B130^('Log_working_2-way'!$D129))</f>
        <v>2.1571440120474694</v>
      </c>
      <c r="L130" s="37">
        <f t="shared" si="18"/>
        <v>0.53470437017994854</v>
      </c>
      <c r="M130" s="37">
        <f t="shared" si="19"/>
        <v>0.46529562982005135</v>
      </c>
      <c r="N130" s="38">
        <v>226</v>
      </c>
      <c r="O130" s="38">
        <f t="shared" si="20"/>
        <v>101.13812154696133</v>
      </c>
      <c r="P130" s="38">
        <f t="shared" si="21"/>
        <v>117.34615384615385</v>
      </c>
      <c r="Q130" s="38">
        <f t="shared" si="22"/>
        <v>108.65384615384615</v>
      </c>
      <c r="R130" s="38">
        <f t="shared" si="23"/>
        <v>124.86187845303868</v>
      </c>
      <c r="S130" s="39">
        <f t="shared" si="24"/>
        <v>-7.5157246068848167</v>
      </c>
      <c r="T130" s="39">
        <f t="shared" si="25"/>
        <v>-7.5157246068848309</v>
      </c>
      <c r="U130" t="s">
        <v>352</v>
      </c>
      <c r="V130" t="s">
        <v>437</v>
      </c>
      <c r="W130" t="s">
        <v>475</v>
      </c>
      <c r="X130" s="48" t="s">
        <v>491</v>
      </c>
      <c r="Y130" s="41"/>
    </row>
    <row r="131" spans="1:25" ht="15" x14ac:dyDescent="0.25">
      <c r="A131">
        <v>1.81</v>
      </c>
      <c r="B131">
        <v>2.0699999999999998</v>
      </c>
      <c r="C131" s="29">
        <f t="shared" ref="C131:C194" si="26">IF(OR($A131="",$B131=""),"",(1/A131)+(1/B131)-1)</f>
        <v>3.5577975284917462E-2</v>
      </c>
      <c r="D131" s="30">
        <f>IF(OR($A131="",$B131=""),"",A131*'MPTO_working_2-way'!$G130)</f>
        <v>1.8743961352657006</v>
      </c>
      <c r="E131" s="32">
        <f>IF(OR($A131="",$B131=""),"",B131*'MPTO_working_2-way'!$G130)</f>
        <v>2.1436464088397789</v>
      </c>
      <c r="F131" s="30">
        <f>IF(OR($A131="",$B131=""),"",'MPTO_working_2-way'!D130)</f>
        <v>1.8702173858786533</v>
      </c>
      <c r="G131" s="32">
        <f>IF(OR($A131="",$B131=""),"",'MPTO_working_2-way'!E130)</f>
        <v>2.1491381535549374</v>
      </c>
      <c r="H131" s="30">
        <f>IF(OR($A131="",$B131=""),"",'OddsRatio_working_2-way'!M130)</f>
        <v>1.8700628401410975</v>
      </c>
      <c r="I131" s="30">
        <f>IF(OR($A131="",$B131=""),"",'OddsRatio_working_2-way'!N130)</f>
        <v>2.1493422703098441</v>
      </c>
      <c r="J131" s="30">
        <f>IF('Log_working_2-way'!$D130="","",A131^('Log_working_2-way'!$D130))</f>
        <v>1.8681622223592078</v>
      </c>
      <c r="K131" s="32">
        <f>IF('Log_working_2-way'!$D130="","",B131^('Log_working_2-way'!$D130))</f>
        <v>2.1518584594506485</v>
      </c>
      <c r="L131" s="37">
        <f t="shared" si="18"/>
        <v>0.53350515463917525</v>
      </c>
      <c r="M131" s="37">
        <f t="shared" si="19"/>
        <v>0.46649484536082475</v>
      </c>
      <c r="N131" s="38">
        <v>227</v>
      </c>
      <c r="O131" s="38">
        <f t="shared" si="20"/>
        <v>101.58563535911603</v>
      </c>
      <c r="P131" s="38">
        <f t="shared" si="21"/>
        <v>117.33816425120773</v>
      </c>
      <c r="Q131" s="38">
        <f t="shared" si="22"/>
        <v>109.66183574879229</v>
      </c>
      <c r="R131" s="38">
        <f t="shared" si="23"/>
        <v>125.41436464088399</v>
      </c>
      <c r="S131" s="39">
        <f t="shared" si="24"/>
        <v>-8.0762003896762593</v>
      </c>
      <c r="T131" s="39">
        <f t="shared" si="25"/>
        <v>-8.0762003896762593</v>
      </c>
      <c r="U131" t="s">
        <v>442</v>
      </c>
      <c r="V131" t="s">
        <v>349</v>
      </c>
      <c r="W131" t="s">
        <v>475</v>
      </c>
      <c r="X131" s="48" t="s">
        <v>491</v>
      </c>
      <c r="Y131" s="41"/>
    </row>
    <row r="132" spans="1:25" ht="15" x14ac:dyDescent="0.25">
      <c r="A132">
        <v>1.89</v>
      </c>
      <c r="B132">
        <v>2</v>
      </c>
      <c r="C132" s="29">
        <f t="shared" si="26"/>
        <v>2.9100529100529293E-2</v>
      </c>
      <c r="D132" s="30">
        <f>IF(OR($A132="",$B132=""),"",A132*'MPTO_working_2-way'!$G131)</f>
        <v>1.9450000000000003</v>
      </c>
      <c r="E132" s="32">
        <f>IF(OR($A132="",$B132=""),"",B132*'MPTO_working_2-way'!$G131)</f>
        <v>2.0582010582010586</v>
      </c>
      <c r="F132" s="30">
        <f>IF(OR($A132="",$B132=""),"",'MPTO_working_2-way'!D131)</f>
        <v>1.9434447300771212</v>
      </c>
      <c r="G132" s="32">
        <f>IF(OR($A132="",$B132=""),"",'MPTO_working_2-way'!E131)</f>
        <v>2.0599455040871937</v>
      </c>
      <c r="H132" s="30">
        <f>IF(OR($A132="",$B132=""),"",'OddsRatio_working_2-way'!M131)</f>
        <v>1.9433981132056606</v>
      </c>
      <c r="I132" s="30">
        <f>IF(OR($A132="",$B132=""),"",'OddsRatio_working_2-way'!N131)</f>
        <v>2.0599978800063603</v>
      </c>
      <c r="J132" s="30">
        <f>IF('Log_working_2-way'!$D131="","",A132^('Log_working_2-way'!$D131))</f>
        <v>1.9426935194379702</v>
      </c>
      <c r="K132" s="32">
        <f>IF('Log_working_2-way'!$D131="","",B132^('Log_working_2-way'!$D131))</f>
        <v>2.0607901501181232</v>
      </c>
      <c r="L132" s="37">
        <f t="shared" si="18"/>
        <v>0.51413881748071977</v>
      </c>
      <c r="M132" s="37">
        <f t="shared" si="19"/>
        <v>0.48586118251928012</v>
      </c>
      <c r="N132" s="38">
        <v>228</v>
      </c>
      <c r="O132" s="38">
        <f t="shared" si="20"/>
        <v>107.36507936507935</v>
      </c>
      <c r="P132" s="38">
        <f t="shared" si="21"/>
        <v>114</v>
      </c>
      <c r="Q132" s="38">
        <f t="shared" si="22"/>
        <v>114</v>
      </c>
      <c r="R132" s="38">
        <f t="shared" si="23"/>
        <v>120.63492063492065</v>
      </c>
      <c r="S132" s="39">
        <f t="shared" si="24"/>
        <v>-6.6349206349206469</v>
      </c>
      <c r="T132" s="39">
        <f t="shared" si="25"/>
        <v>-6.6349206349206469</v>
      </c>
      <c r="U132" t="s">
        <v>440</v>
      </c>
      <c r="V132" t="s">
        <v>441</v>
      </c>
      <c r="W132" t="s">
        <v>475</v>
      </c>
      <c r="X132" s="48" t="s">
        <v>491</v>
      </c>
      <c r="Y132" s="41"/>
    </row>
    <row r="133" spans="1:25" ht="15" x14ac:dyDescent="0.25">
      <c r="A133">
        <v>1.7</v>
      </c>
      <c r="B133">
        <v>2.2400000000000002</v>
      </c>
      <c r="C133" s="29">
        <f t="shared" si="26"/>
        <v>3.4663865546218364E-2</v>
      </c>
      <c r="D133" s="30">
        <f>IF(OR($A133="",$B133=""),"",A133*'MPTO_working_2-way'!$G132)</f>
        <v>1.7589285714285712</v>
      </c>
      <c r="E133" s="32">
        <f>IF(OR($A133="",$B133=""),"",B133*'MPTO_working_2-way'!$G132)</f>
        <v>2.3176470588235292</v>
      </c>
      <c r="F133" s="30">
        <f>IF(OR($A133="",$B133=""),"",'MPTO_working_2-way'!D132)</f>
        <v>1.7516099356025756</v>
      </c>
      <c r="G133" s="32">
        <f>IF(OR($A133="",$B133=""),"",'MPTO_working_2-way'!E132)</f>
        <v>2.3304773561811505</v>
      </c>
      <c r="H133" s="30">
        <f>IF(OR($A133="",$B133=""),"",'OddsRatio_working_2-way'!M132)</f>
        <v>1.7513428837969105</v>
      </c>
      <c r="I133" s="30">
        <f>IF(OR($A133="",$B133=""),"",'OddsRatio_working_2-way'!N132)</f>
        <v>2.3309502512973848</v>
      </c>
      <c r="J133" s="30">
        <f>IF('Log_working_2-way'!$D132="","",A133^('Log_working_2-way'!$D132))</f>
        <v>1.7480183212340654</v>
      </c>
      <c r="K133" s="32">
        <f>IF('Log_working_2-way'!$D132="","",B133^('Log_working_2-way'!$D132))</f>
        <v>2.3368656510313084</v>
      </c>
      <c r="L133" s="37">
        <f t="shared" ref="L133:L196" si="27">(1/D133)</f>
        <v>0.56852791878172593</v>
      </c>
      <c r="M133" s="37">
        <f t="shared" ref="M133:M196" si="28">(1/E133)</f>
        <v>0.43147208121827418</v>
      </c>
      <c r="N133" s="38">
        <v>229</v>
      </c>
      <c r="O133" s="38">
        <f t="shared" ref="O133:O196" si="29">(1/A133)*((N133*A133)-N133)</f>
        <v>94.29411764705884</v>
      </c>
      <c r="P133" s="38">
        <f t="shared" ref="P133:P196" si="30">(1/B133)*((N133*B133)-N133)</f>
        <v>126.76785714285715</v>
      </c>
      <c r="Q133" s="38">
        <f t="shared" ref="Q133:Q196" si="31">(1/B133)*N133</f>
        <v>102.23214285714285</v>
      </c>
      <c r="R133" s="38">
        <f t="shared" ref="R133:R196" si="32">(1/A133)*N133</f>
        <v>134.70588235294119</v>
      </c>
      <c r="S133" s="39">
        <f t="shared" ref="S133:S196" si="33">O133-Q133</f>
        <v>-7.9380252100840067</v>
      </c>
      <c r="T133" s="39">
        <f t="shared" ref="T133:T196" si="34">P133-R133</f>
        <v>-7.9380252100840352</v>
      </c>
      <c r="U133" t="s">
        <v>444</v>
      </c>
      <c r="V133" t="s">
        <v>439</v>
      </c>
      <c r="W133" t="s">
        <v>475</v>
      </c>
      <c r="X133" s="48" t="s">
        <v>491</v>
      </c>
      <c r="Y133" s="41"/>
    </row>
    <row r="134" spans="1:25" s="35" customFormat="1" ht="15" x14ac:dyDescent="0.25">
      <c r="A134">
        <v>1.86</v>
      </c>
      <c r="B134">
        <v>2.0299999999999998</v>
      </c>
      <c r="C134" s="29">
        <f t="shared" si="26"/>
        <v>3.0245246040574214E-2</v>
      </c>
      <c r="D134" s="30">
        <f>IF(OR($A134="",$B134=""),"",A134*'MPTO_working_2-way'!$G133)</f>
        <v>1.9162561576354682</v>
      </c>
      <c r="E134" s="32">
        <f>IF(OR($A134="",$B134=""),"",B134*'MPTO_working_2-way'!$G133)</f>
        <v>2.0913978494623655</v>
      </c>
      <c r="F134" s="30">
        <f>IF(OR($A134="",$B134=""),"",'MPTO_working_2-way'!D133)</f>
        <v>1.9138324294186226</v>
      </c>
      <c r="G134" s="32">
        <f>IF(OR($A134="",$B134=""),"",'MPTO_working_2-way'!E133)</f>
        <v>2.0942925287037548</v>
      </c>
      <c r="H134" s="30">
        <f>IF(OR($A134="",$B134=""),"",'OddsRatio_working_2-way'!M133)</f>
        <v>1.9137567818137824</v>
      </c>
      <c r="I134" s="30">
        <f>IF(OR($A134="",$B134=""),"",'OddsRatio_working_2-way'!N133)</f>
        <v>2.0943831224048783</v>
      </c>
      <c r="J134" s="30">
        <f>IF('Log_working_2-way'!$D133="","",A134^('Log_working_2-way'!$D133))</f>
        <v>1.9126582447390832</v>
      </c>
      <c r="K134" s="32">
        <f>IF('Log_working_2-way'!$D133="","",B134^('Log_working_2-way'!$D133))</f>
        <v>2.0957003958101184</v>
      </c>
      <c r="L134" s="37">
        <f t="shared" si="27"/>
        <v>0.52185089974293053</v>
      </c>
      <c r="M134" s="37">
        <f t="shared" si="28"/>
        <v>0.47814910025706941</v>
      </c>
      <c r="N134" s="38">
        <v>230</v>
      </c>
      <c r="O134" s="38">
        <f t="shared" si="29"/>
        <v>106.34408602150538</v>
      </c>
      <c r="P134" s="38">
        <f t="shared" si="30"/>
        <v>116.69950738916256</v>
      </c>
      <c r="Q134" s="38">
        <f t="shared" si="31"/>
        <v>113.30049261083745</v>
      </c>
      <c r="R134" s="38">
        <f t="shared" si="32"/>
        <v>123.65591397849461</v>
      </c>
      <c r="S134" s="39">
        <f t="shared" si="33"/>
        <v>-6.9564065893320759</v>
      </c>
      <c r="T134" s="39">
        <f t="shared" si="34"/>
        <v>-6.9564065893320475</v>
      </c>
      <c r="U134" t="s">
        <v>438</v>
      </c>
      <c r="V134" t="s">
        <v>443</v>
      </c>
      <c r="W134" t="s">
        <v>475</v>
      </c>
      <c r="X134" s="48" t="s">
        <v>491</v>
      </c>
      <c r="Y134" s="41"/>
    </row>
    <row r="135" spans="1:25" s="35" customFormat="1" ht="15" x14ac:dyDescent="0.25">
      <c r="A135">
        <v>1.65</v>
      </c>
      <c r="B135">
        <v>2.2799999999999998</v>
      </c>
      <c r="C135" s="29">
        <f t="shared" si="26"/>
        <v>4.4657097288676173E-2</v>
      </c>
      <c r="D135" s="30">
        <f>IF(OR($A135="",$B135=""),"",A135*'MPTO_working_2-way'!$G134)</f>
        <v>1.7236842105263155</v>
      </c>
      <c r="E135" s="32">
        <f>IF(OR($A135="",$B135=""),"",B135*'MPTO_working_2-way'!$G134)</f>
        <v>2.3818181818181814</v>
      </c>
      <c r="F135" s="30">
        <f>IF(OR($A135="",$B135=""),"",'MPTO_working_2-way'!D134)</f>
        <v>1.7131147540983604</v>
      </c>
      <c r="G135" s="32">
        <f>IF(OR($A135="",$B135=""),"",'MPTO_working_2-way'!E134)</f>
        <v>2.402298850574712</v>
      </c>
      <c r="H135" s="30">
        <f>IF(OR($A135="",$B135=""),"",'OddsRatio_working_2-way'!M134)</f>
        <v>1.7126096406869604</v>
      </c>
      <c r="I135" s="30">
        <f>IF(OR($A135="",$B135=""),"",'OddsRatio_working_2-way'!N134)</f>
        <v>2.4032928308912465</v>
      </c>
      <c r="J135" s="30">
        <f>IF('Log_working_2-way'!$D134="","",A135^('Log_working_2-way'!$D134))</f>
        <v>1.7077766851929645</v>
      </c>
      <c r="K135" s="32">
        <f>IF('Log_working_2-way'!$D134="","",B135^('Log_working_2-way'!$D134))</f>
        <v>2.4128750224751347</v>
      </c>
      <c r="L135" s="37">
        <f t="shared" si="27"/>
        <v>0.58015267175572527</v>
      </c>
      <c r="M135" s="37">
        <f t="shared" si="28"/>
        <v>0.4198473282442749</v>
      </c>
      <c r="N135" s="38">
        <v>231</v>
      </c>
      <c r="O135" s="38">
        <f t="shared" si="29"/>
        <v>90.999999999999986</v>
      </c>
      <c r="P135" s="38">
        <f t="shared" si="30"/>
        <v>129.68421052631578</v>
      </c>
      <c r="Q135" s="38">
        <f t="shared" si="31"/>
        <v>101.31578947368422</v>
      </c>
      <c r="R135" s="38">
        <f t="shared" si="32"/>
        <v>140</v>
      </c>
      <c r="S135" s="39">
        <f t="shared" si="33"/>
        <v>-10.315789473684234</v>
      </c>
      <c r="T135" s="39">
        <f t="shared" si="34"/>
        <v>-10.31578947368422</v>
      </c>
      <c r="U135" t="s">
        <v>358</v>
      </c>
      <c r="V135" t="s">
        <v>182</v>
      </c>
      <c r="W135" t="s">
        <v>461</v>
      </c>
      <c r="X135" s="48" t="s">
        <v>492</v>
      </c>
      <c r="Y135" s="41"/>
    </row>
    <row r="136" spans="1:25" ht="15" x14ac:dyDescent="0.25">
      <c r="A136">
        <v>1.46</v>
      </c>
      <c r="B136">
        <v>2.72</v>
      </c>
      <c r="C136" s="29">
        <f t="shared" si="26"/>
        <v>5.2578565672844357E-2</v>
      </c>
      <c r="D136" s="30">
        <f>IF(OR($A136="",$B136=""),"",A136*'MPTO_working_2-way'!$G135)</f>
        <v>1.5367647058823528</v>
      </c>
      <c r="E136" s="32">
        <f>IF(OR($A136="",$B136=""),"",B136*'MPTO_working_2-way'!$G135)</f>
        <v>2.8630136986301369</v>
      </c>
      <c r="F136" s="30">
        <f>IF(OR($A136="",$B136=""),"",'MPTO_working_2-way'!D135)</f>
        <v>1.5182749655910688</v>
      </c>
      <c r="G136" s="32">
        <f>IF(OR($A136="",$B136=""),"",'MPTO_working_2-way'!E135)</f>
        <v>2.9294777220418999</v>
      </c>
      <c r="H136" s="30">
        <f>IF(OR($A136="",$B136=""),"",'OddsRatio_working_2-way'!M135)</f>
        <v>1.5171478129752816</v>
      </c>
      <c r="I136" s="30">
        <f>IF(OR($A136="",$B136=""),"",'OddsRatio_working_2-way'!N135)</f>
        <v>2.9336831267771384</v>
      </c>
      <c r="J136" s="30">
        <f>IF('Log_working_2-way'!$D135="","",A136^('Log_working_2-way'!$D135))</f>
        <v>1.5086196944778523</v>
      </c>
      <c r="K136" s="32">
        <f>IF('Log_working_2-way'!$D135="","",B136^('Log_working_2-way'!$D135))</f>
        <v>2.9661055418223179</v>
      </c>
      <c r="L136" s="37">
        <f t="shared" si="27"/>
        <v>0.65071770334928236</v>
      </c>
      <c r="M136" s="37">
        <f t="shared" si="28"/>
        <v>0.34928229665071769</v>
      </c>
      <c r="N136" s="38">
        <v>232</v>
      </c>
      <c r="O136" s="38">
        <f t="shared" si="29"/>
        <v>73.095890410958873</v>
      </c>
      <c r="P136" s="38">
        <f t="shared" si="30"/>
        <v>146.70588235294119</v>
      </c>
      <c r="Q136" s="38">
        <f t="shared" si="31"/>
        <v>85.294117647058812</v>
      </c>
      <c r="R136" s="38">
        <f t="shared" si="32"/>
        <v>158.9041095890411</v>
      </c>
      <c r="S136" s="39">
        <f t="shared" si="33"/>
        <v>-12.198227236099939</v>
      </c>
      <c r="T136" s="39">
        <f t="shared" si="34"/>
        <v>-12.19822723609991</v>
      </c>
      <c r="U136" t="s">
        <v>171</v>
      </c>
      <c r="V136" t="s">
        <v>184</v>
      </c>
      <c r="W136" t="s">
        <v>461</v>
      </c>
      <c r="X136" s="48" t="s">
        <v>492</v>
      </c>
      <c r="Y136" s="41"/>
    </row>
    <row r="137" spans="1:25" s="35" customFormat="1" ht="15" x14ac:dyDescent="0.25">
      <c r="A137">
        <v>1.46</v>
      </c>
      <c r="B137">
        <v>2.7</v>
      </c>
      <c r="C137" s="29">
        <f t="shared" si="26"/>
        <v>5.530187721968538E-2</v>
      </c>
      <c r="D137" s="30">
        <f>IF(OR($A137="",$B137=""),"",A137*'MPTO_working_2-way'!$G136)</f>
        <v>1.5407407407407405</v>
      </c>
      <c r="E137" s="32">
        <f>IF(OR($A137="",$B137=""),"",B137*'MPTO_working_2-way'!$G136)</f>
        <v>2.8493150684931505</v>
      </c>
      <c r="F137" s="30">
        <f>IF(OR($A137="",$B137=""),"",'MPTO_working_2-way'!D136)</f>
        <v>1.5214203010420686</v>
      </c>
      <c r="G137" s="32">
        <f>IF(OR($A137="",$B137=""),"",'MPTO_working_2-way'!E136)</f>
        <v>2.9178386380458918</v>
      </c>
      <c r="H137" s="30">
        <f>IF(OR($A137="",$B137=""),"",'OddsRatio_working_2-way'!M136)</f>
        <v>1.5201809639866855</v>
      </c>
      <c r="I137" s="30">
        <f>IF(OR($A137="",$B137=""),"",'OddsRatio_working_2-way'!N136)</f>
        <v>2.9224079103855773</v>
      </c>
      <c r="J137" s="30">
        <f>IF('Log_working_2-way'!$D136="","",A137^('Log_working_2-way'!$D136))</f>
        <v>1.5112601398618353</v>
      </c>
      <c r="K137" s="32">
        <f>IF('Log_working_2-way'!$D136="","",B137^('Log_working_2-way'!$D136))</f>
        <v>2.9559514267237605</v>
      </c>
      <c r="L137" s="37">
        <f t="shared" si="27"/>
        <v>0.64903846153846168</v>
      </c>
      <c r="M137" s="37">
        <f t="shared" si="28"/>
        <v>0.35096153846153849</v>
      </c>
      <c r="N137" s="38">
        <v>233</v>
      </c>
      <c r="O137" s="38">
        <f t="shared" si="29"/>
        <v>73.410958904109592</v>
      </c>
      <c r="P137" s="38">
        <f t="shared" si="30"/>
        <v>146.7037037037037</v>
      </c>
      <c r="Q137" s="38">
        <f t="shared" si="31"/>
        <v>86.296296296296291</v>
      </c>
      <c r="R137" s="38">
        <f t="shared" si="32"/>
        <v>159.58904109589039</v>
      </c>
      <c r="S137" s="39">
        <f t="shared" si="33"/>
        <v>-12.885337392186699</v>
      </c>
      <c r="T137" s="39">
        <f t="shared" si="34"/>
        <v>-12.885337392186699</v>
      </c>
      <c r="U137" t="s">
        <v>356</v>
      </c>
      <c r="V137" t="s">
        <v>188</v>
      </c>
      <c r="W137" t="s">
        <v>461</v>
      </c>
      <c r="X137" s="48" t="s">
        <v>492</v>
      </c>
      <c r="Y137" s="41"/>
    </row>
    <row r="138" spans="1:25" ht="15" x14ac:dyDescent="0.25">
      <c r="A138">
        <v>1.62</v>
      </c>
      <c r="B138">
        <v>2.33</v>
      </c>
      <c r="C138" s="29">
        <f t="shared" si="26"/>
        <v>4.6468499973506994E-2</v>
      </c>
      <c r="D138" s="30">
        <f>IF(OR($A138="",$B138=""),"",A138*'MPTO_working_2-way'!$G137)</f>
        <v>1.6952789699570814</v>
      </c>
      <c r="E138" s="32">
        <f>IF(OR($A138="",$B138=""),"",B138*'MPTO_working_2-way'!$G137)</f>
        <v>2.4382716049382713</v>
      </c>
      <c r="F138" s="30">
        <f>IF(OR($A138="",$B138=""),"",'MPTO_working_2-way'!D137)</f>
        <v>1.6833608348570663</v>
      </c>
      <c r="G138" s="32">
        <f>IF(OR($A138="",$B138=""),"",'MPTO_working_2-way'!E137)</f>
        <v>2.4633557397376489</v>
      </c>
      <c r="H138" s="30">
        <f>IF(OR($A138="",$B138=""),"",'OddsRatio_working_2-way'!M137)</f>
        <v>1.6827630727667064</v>
      </c>
      <c r="I138" s="30">
        <f>IF(OR($A138="",$B138=""),"",'OddsRatio_working_2-way'!N137)</f>
        <v>2.4646369141608373</v>
      </c>
      <c r="J138" s="30">
        <f>IF('Log_working_2-way'!$D137="","",A138^('Log_working_2-way'!$D137))</f>
        <v>1.6773065149346209</v>
      </c>
      <c r="K138" s="32">
        <f>IF('Log_working_2-way'!$D137="","",B138^('Log_working_2-way'!$D137))</f>
        <v>2.476436410914471</v>
      </c>
      <c r="L138" s="37">
        <f t="shared" si="27"/>
        <v>0.58987341772151902</v>
      </c>
      <c r="M138" s="37">
        <f t="shared" si="28"/>
        <v>0.41012658227848103</v>
      </c>
      <c r="N138" s="38">
        <v>234</v>
      </c>
      <c r="O138" s="38">
        <f t="shared" si="29"/>
        <v>89.555555555555571</v>
      </c>
      <c r="P138" s="38">
        <f t="shared" si="30"/>
        <v>133.57081545064381</v>
      </c>
      <c r="Q138" s="38">
        <f t="shared" si="31"/>
        <v>100.42918454935622</v>
      </c>
      <c r="R138" s="38">
        <f t="shared" si="32"/>
        <v>144.44444444444443</v>
      </c>
      <c r="S138" s="39">
        <f t="shared" si="33"/>
        <v>-10.873628993800651</v>
      </c>
      <c r="T138" s="39">
        <f t="shared" si="34"/>
        <v>-10.873628993800622</v>
      </c>
      <c r="U138" t="s">
        <v>185</v>
      </c>
      <c r="V138" t="s">
        <v>357</v>
      </c>
      <c r="W138" t="s">
        <v>461</v>
      </c>
      <c r="X138" s="48" t="s">
        <v>492</v>
      </c>
      <c r="Y138" s="41"/>
    </row>
    <row r="139" spans="1:25" ht="15" x14ac:dyDescent="0.25">
      <c r="A139">
        <v>1.58</v>
      </c>
      <c r="B139">
        <v>2.41</v>
      </c>
      <c r="C139" s="29">
        <f t="shared" si="26"/>
        <v>4.7849151741162776E-2</v>
      </c>
      <c r="D139" s="30">
        <f>IF(OR($A139="",$B139=""),"",A139*'MPTO_working_2-way'!$G138)</f>
        <v>1.6556016597510372</v>
      </c>
      <c r="E139" s="32">
        <f>IF(OR($A139="",$B139=""),"",B139*'MPTO_working_2-way'!$G138)</f>
        <v>2.5253164556962022</v>
      </c>
      <c r="F139" s="30">
        <f>IF(OR($A139="",$B139=""),"",'MPTO_working_2-way'!D138)</f>
        <v>1.6420716719134072</v>
      </c>
      <c r="G139" s="32">
        <f>IF(OR($A139="",$B139=""),"",'MPTO_working_2-way'!E138)</f>
        <v>2.5574585264289071</v>
      </c>
      <c r="H139" s="30">
        <f>IF(OR($A139="",$B139=""),"",'OddsRatio_working_2-way'!M138)</f>
        <v>1.6413637951510016</v>
      </c>
      <c r="I139" s="30">
        <f>IF(OR($A139="",$B139=""),"",'OddsRatio_working_2-way'!N138)</f>
        <v>2.5591775020050216</v>
      </c>
      <c r="J139" s="30">
        <f>IF('Log_working_2-way'!$D138="","",A139^('Log_working_2-way'!$D138))</f>
        <v>1.6351614217989046</v>
      </c>
      <c r="K139" s="32">
        <f>IF('Log_working_2-way'!$D138="","",B139^('Log_working_2-way'!$D138))</f>
        <v>2.5744029244823512</v>
      </c>
      <c r="L139" s="37">
        <f t="shared" si="27"/>
        <v>0.60401002506265666</v>
      </c>
      <c r="M139" s="37">
        <f t="shared" si="28"/>
        <v>0.39598997493734339</v>
      </c>
      <c r="N139" s="38">
        <v>235</v>
      </c>
      <c r="O139" s="38">
        <f t="shared" si="29"/>
        <v>86.265822784810126</v>
      </c>
      <c r="P139" s="38">
        <f t="shared" si="30"/>
        <v>137.48962655601659</v>
      </c>
      <c r="Q139" s="38">
        <f t="shared" si="31"/>
        <v>97.510373443983397</v>
      </c>
      <c r="R139" s="38">
        <f t="shared" si="32"/>
        <v>148.73417721518985</v>
      </c>
      <c r="S139" s="39">
        <f t="shared" si="33"/>
        <v>-11.244550659173271</v>
      </c>
      <c r="T139" s="39">
        <f t="shared" si="34"/>
        <v>-11.244550659173257</v>
      </c>
      <c r="U139" t="s">
        <v>187</v>
      </c>
      <c r="V139" t="s">
        <v>359</v>
      </c>
      <c r="W139" t="s">
        <v>461</v>
      </c>
      <c r="X139" s="48" t="s">
        <v>492</v>
      </c>
      <c r="Y139" s="41"/>
    </row>
    <row r="140" spans="1:25" ht="15" x14ac:dyDescent="0.25">
      <c r="A140">
        <v>1.88</v>
      </c>
      <c r="B140">
        <v>1.95</v>
      </c>
      <c r="C140" s="29">
        <f t="shared" si="26"/>
        <v>4.4735406437534042E-2</v>
      </c>
      <c r="D140" s="30">
        <f>IF(OR($A140="",$B140=""),"",A140*'MPTO_working_2-way'!$G139)</f>
        <v>1.9641025641025638</v>
      </c>
      <c r="E140" s="32">
        <f>IF(OR($A140="",$B140=""),"",B140*'MPTO_working_2-way'!$G139)</f>
        <v>2.0372340425531914</v>
      </c>
      <c r="F140" s="30">
        <f>IF(OR($A140="",$B140=""),"",'MPTO_working_2-way'!D139)</f>
        <v>1.9625267665952888</v>
      </c>
      <c r="G140" s="32">
        <f>IF(OR($A140="",$B140=""),"",'MPTO_working_2-way'!E139)</f>
        <v>2.0389321468298109</v>
      </c>
      <c r="H140" s="30">
        <f>IF(OR($A140="",$B140=""),"",'OddsRatio_working_2-way'!M139)</f>
        <v>1.9624530063715757</v>
      </c>
      <c r="I140" s="30">
        <f>IF(OR($A140="",$B140=""),"",'OddsRatio_working_2-way'!N139)</f>
        <v>2.0390117682420414</v>
      </c>
      <c r="J140" s="30">
        <f>IF('Log_working_2-way'!$D139="","",A140^('Log_working_2-way'!$D139))</f>
        <v>1.9617295659739398</v>
      </c>
      <c r="K140" s="32">
        <f>IF('Log_working_2-way'!$D139="","",B140^('Log_working_2-way'!$D139))</f>
        <v>2.0397933425150612</v>
      </c>
      <c r="L140" s="37">
        <f t="shared" si="27"/>
        <v>0.50913838120104449</v>
      </c>
      <c r="M140" s="37">
        <f t="shared" si="28"/>
        <v>0.49086161879895562</v>
      </c>
      <c r="N140" s="38">
        <v>236</v>
      </c>
      <c r="O140" s="38">
        <f t="shared" si="29"/>
        <v>110.46808510638294</v>
      </c>
      <c r="P140" s="38">
        <f t="shared" si="30"/>
        <v>114.97435897435898</v>
      </c>
      <c r="Q140" s="38">
        <f t="shared" si="31"/>
        <v>121.02564102564104</v>
      </c>
      <c r="R140" s="38">
        <f t="shared" si="32"/>
        <v>125.53191489361701</v>
      </c>
      <c r="S140" s="39">
        <f t="shared" si="33"/>
        <v>-10.557555919258093</v>
      </c>
      <c r="T140" s="39">
        <f t="shared" si="34"/>
        <v>-10.557555919258036</v>
      </c>
      <c r="U140" t="s">
        <v>183</v>
      </c>
      <c r="V140" t="s">
        <v>353</v>
      </c>
      <c r="W140" t="s">
        <v>461</v>
      </c>
      <c r="X140" s="48" t="s">
        <v>492</v>
      </c>
      <c r="Y140" s="41"/>
    </row>
    <row r="141" spans="1:25" ht="15" x14ac:dyDescent="0.25">
      <c r="A141">
        <v>1.46</v>
      </c>
      <c r="B141">
        <v>2.68</v>
      </c>
      <c r="C141" s="29">
        <f t="shared" si="26"/>
        <v>5.8065835207524064E-2</v>
      </c>
      <c r="D141" s="30">
        <f>IF(OR($A141="",$B141=""),"",A141*'MPTO_working_2-way'!$G140)</f>
        <v>1.5447761194029852</v>
      </c>
      <c r="E141" s="32">
        <f>IF(OR($A141="",$B141=""),"",B141*'MPTO_working_2-way'!$G140)</f>
        <v>2.8356164383561646</v>
      </c>
      <c r="F141" s="30">
        <f>IF(OR($A141="",$B141=""),"",'MPTO_working_2-way'!D140)</f>
        <v>1.5246259351620948</v>
      </c>
      <c r="G141" s="32">
        <f>IF(OR($A141="",$B141=""),"",'MPTO_working_2-way'!E140)</f>
        <v>2.906120023767083</v>
      </c>
      <c r="H141" s="30">
        <f>IF(OR($A141="",$B141=""),"",'OddsRatio_working_2-way'!M140)</f>
        <v>1.5232681184722838</v>
      </c>
      <c r="I141" s="30">
        <f>IF(OR($A141="",$B141=""),"",'OddsRatio_working_2-way'!N140)</f>
        <v>2.9110661718118189</v>
      </c>
      <c r="J141" s="30">
        <f>IF('Log_working_2-way'!$D140="","",A141^('Log_working_2-way'!$D140))</f>
        <v>1.5139537819150841</v>
      </c>
      <c r="K141" s="32">
        <f>IF('Log_working_2-way'!$D140="","",B141^('Log_working_2-way'!$D140))</f>
        <v>2.9457002461568864</v>
      </c>
      <c r="L141" s="37">
        <f t="shared" si="27"/>
        <v>0.64734299516908211</v>
      </c>
      <c r="M141" s="37">
        <f t="shared" si="28"/>
        <v>0.35265700483091783</v>
      </c>
      <c r="N141" s="38">
        <v>237</v>
      </c>
      <c r="O141" s="38">
        <f t="shared" si="29"/>
        <v>74.67123287671231</v>
      </c>
      <c r="P141" s="38">
        <f t="shared" si="30"/>
        <v>148.56716417910451</v>
      </c>
      <c r="Q141" s="38">
        <f t="shared" si="31"/>
        <v>88.432835820895519</v>
      </c>
      <c r="R141" s="38">
        <f t="shared" si="32"/>
        <v>162.32876712328766</v>
      </c>
      <c r="S141" s="39">
        <f t="shared" si="33"/>
        <v>-13.76160294418321</v>
      </c>
      <c r="T141" s="39">
        <f t="shared" si="34"/>
        <v>-13.761602944183153</v>
      </c>
      <c r="U141" t="s">
        <v>354</v>
      </c>
      <c r="V141" t="s">
        <v>170</v>
      </c>
      <c r="W141" t="s">
        <v>461</v>
      </c>
      <c r="X141" s="48" t="s">
        <v>492</v>
      </c>
      <c r="Y141" s="41"/>
    </row>
    <row r="142" spans="1:25" ht="15" x14ac:dyDescent="0.25">
      <c r="A142">
        <v>1.67</v>
      </c>
      <c r="B142">
        <v>2.33</v>
      </c>
      <c r="C142" s="29">
        <f t="shared" si="26"/>
        <v>2.7986944565804084E-2</v>
      </c>
      <c r="D142" s="30">
        <f>IF(OR($A142="",$B142=""),"",A142*'MPTO_working_2-way'!$G141)</f>
        <v>1.7167381974248928</v>
      </c>
      <c r="E142" s="32">
        <f>IF(OR($A142="",$B142=""),"",B142*'MPTO_working_2-way'!$G141)</f>
        <v>2.3952095808383236</v>
      </c>
      <c r="F142" s="30">
        <f>IF(OR($A142="",$B142=""),"",'MPTO_working_2-way'!D141)</f>
        <v>1.7099602293950913</v>
      </c>
      <c r="G142" s="32">
        <f>IF(OR($A142="",$B142=""),"",'MPTO_working_2-way'!E141)</f>
        <v>2.4085296029216061</v>
      </c>
      <c r="H142" s="30">
        <f>IF(OR($A142="",$B142=""),"",'OddsRatio_working_2-way'!M141)</f>
        <v>1.7097600992562489</v>
      </c>
      <c r="I142" s="30">
        <f>IF(OR($A142="",$B142=""),"",'OddsRatio_working_2-way'!N141)</f>
        <v>2.408926764195241</v>
      </c>
      <c r="J142" s="30">
        <f>IF('Log_working_2-way'!$D141="","",A142^('Log_working_2-way'!$D141))</f>
        <v>1.7066927473832643</v>
      </c>
      <c r="K142" s="32">
        <f>IF('Log_working_2-way'!$D141="","",B142^('Log_working_2-way'!$D141))</f>
        <v>2.4150421151239718</v>
      </c>
      <c r="L142" s="37">
        <f t="shared" si="27"/>
        <v>0.58250000000000002</v>
      </c>
      <c r="M142" s="37">
        <f t="shared" si="28"/>
        <v>0.41749999999999998</v>
      </c>
      <c r="N142" s="38">
        <v>238</v>
      </c>
      <c r="O142" s="38">
        <f t="shared" si="29"/>
        <v>95.485029940119759</v>
      </c>
      <c r="P142" s="38">
        <f t="shared" si="30"/>
        <v>135.85407725321886</v>
      </c>
      <c r="Q142" s="38">
        <f t="shared" si="31"/>
        <v>102.14592274678112</v>
      </c>
      <c r="R142" s="38">
        <f t="shared" si="32"/>
        <v>142.51497005988026</v>
      </c>
      <c r="S142" s="39">
        <f t="shared" si="33"/>
        <v>-6.6608928066613657</v>
      </c>
      <c r="T142" s="39">
        <f t="shared" si="34"/>
        <v>-6.6608928066613942</v>
      </c>
      <c r="U142" t="s">
        <v>197</v>
      </c>
      <c r="V142" t="s">
        <v>198</v>
      </c>
      <c r="W142" t="s">
        <v>462</v>
      </c>
      <c r="X142" s="48" t="s">
        <v>492</v>
      </c>
      <c r="Y142" s="41"/>
    </row>
    <row r="143" spans="1:25" ht="15" x14ac:dyDescent="0.25">
      <c r="A143">
        <v>1.86</v>
      </c>
      <c r="B143">
        <v>2.0499999999999998</v>
      </c>
      <c r="C143" s="29">
        <f t="shared" si="26"/>
        <v>2.5439286650930981E-2</v>
      </c>
      <c r="D143" s="30">
        <f>IF(OR($A143="",$B143=""),"",A143*'MPTO_working_2-way'!$G142)</f>
        <v>1.9073170731707316</v>
      </c>
      <c r="E143" s="32">
        <f>IF(OR($A143="",$B143=""),"",B143*'MPTO_working_2-way'!$G142)</f>
        <v>2.1021505376344085</v>
      </c>
      <c r="F143" s="30">
        <f>IF(OR($A143="",$B143=""),"",'MPTO_working_2-way'!D142)</f>
        <v>1.905071196602548</v>
      </c>
      <c r="G143" s="32">
        <f>IF(OR($A143="",$B143=""),"",'MPTO_working_2-way'!E142)</f>
        <v>2.1048854540436102</v>
      </c>
      <c r="H143" s="30">
        <f>IF(OR($A143="",$B143=""),"",'OddsRatio_working_2-way'!M142)</f>
        <v>1.9050124966251125</v>
      </c>
      <c r="I143" s="30">
        <f>IF(OR($A143="",$B143=""),"",'OddsRatio_working_2-way'!N142)</f>
        <v>2.1049571179725204</v>
      </c>
      <c r="J143" s="30">
        <f>IF('Log_working_2-way'!$D142="","",A143^('Log_working_2-way'!$D142))</f>
        <v>1.9039984704977753</v>
      </c>
      <c r="K143" s="32">
        <f>IF('Log_working_2-way'!$D142="","",B143^('Log_working_2-way'!$D142))</f>
        <v>2.1061965618695773</v>
      </c>
      <c r="L143" s="37">
        <f t="shared" si="27"/>
        <v>0.52429667519181589</v>
      </c>
      <c r="M143" s="37">
        <f t="shared" si="28"/>
        <v>0.47570332480818417</v>
      </c>
      <c r="N143" s="38">
        <v>239</v>
      </c>
      <c r="O143" s="38">
        <f t="shared" si="29"/>
        <v>110.50537634408603</v>
      </c>
      <c r="P143" s="38">
        <f t="shared" si="30"/>
        <v>122.41463414634144</v>
      </c>
      <c r="Q143" s="38">
        <f t="shared" si="31"/>
        <v>116.58536585365854</v>
      </c>
      <c r="R143" s="38">
        <f t="shared" si="32"/>
        <v>128.49462365591398</v>
      </c>
      <c r="S143" s="39">
        <f t="shared" si="33"/>
        <v>-6.0799895095725134</v>
      </c>
      <c r="T143" s="39">
        <f t="shared" si="34"/>
        <v>-6.0799895095725418</v>
      </c>
      <c r="U143" t="s">
        <v>192</v>
      </c>
      <c r="V143" t="s">
        <v>194</v>
      </c>
      <c r="W143" t="s">
        <v>462</v>
      </c>
      <c r="X143" s="48" t="s">
        <v>492</v>
      </c>
      <c r="Y143" s="41"/>
    </row>
    <row r="144" spans="1:25" ht="15" x14ac:dyDescent="0.25">
      <c r="A144">
        <v>1.5</v>
      </c>
      <c r="B144">
        <v>2.74</v>
      </c>
      <c r="C144" s="29">
        <f t="shared" si="26"/>
        <v>3.1630170316301776E-2</v>
      </c>
      <c r="D144" s="30">
        <f>IF(OR($A144="",$B144=""),"",A144*'MPTO_working_2-way'!$G143)</f>
        <v>1.5474452554744527</v>
      </c>
      <c r="E144" s="32">
        <f>IF(OR($A144="",$B144=""),"",B144*'MPTO_working_2-way'!$G143)</f>
        <v>2.8266666666666671</v>
      </c>
      <c r="F144" s="30">
        <f>IF(OR($A144="",$B144=""),"",'MPTO_working_2-way'!D143)</f>
        <v>1.5364485981308411</v>
      </c>
      <c r="G144" s="32">
        <f>IF(OR($A144="",$B144=""),"",'MPTO_working_2-way'!E143)</f>
        <v>2.8641114982578402</v>
      </c>
      <c r="H144" s="30">
        <f>IF(OR($A144="",$B144=""),"",'OddsRatio_working_2-way'!M143)</f>
        <v>1.5360562674188976</v>
      </c>
      <c r="I144" s="30">
        <f>IF(OR($A144="",$B144=""),"",'OddsRatio_working_2-way'!N143)</f>
        <v>2.8654758106177636</v>
      </c>
      <c r="J144" s="30">
        <f>IF('Log_working_2-way'!$D143="","",A144^('Log_working_2-way'!$D143))</f>
        <v>1.5310365299466371</v>
      </c>
      <c r="K144" s="32">
        <f>IF('Log_working_2-way'!$D143="","",B144^('Log_working_2-way'!$D143))</f>
        <v>2.8831096235514604</v>
      </c>
      <c r="L144" s="37">
        <f t="shared" si="27"/>
        <v>0.64622641509433953</v>
      </c>
      <c r="M144" s="37">
        <f t="shared" si="28"/>
        <v>0.3537735849056603</v>
      </c>
      <c r="N144" s="38">
        <v>240</v>
      </c>
      <c r="O144" s="38">
        <f t="shared" si="29"/>
        <v>80</v>
      </c>
      <c r="P144" s="38">
        <f t="shared" si="30"/>
        <v>152.4087591240876</v>
      </c>
      <c r="Q144" s="38">
        <f t="shared" si="31"/>
        <v>87.591240875912405</v>
      </c>
      <c r="R144" s="38">
        <f t="shared" si="32"/>
        <v>160</v>
      </c>
      <c r="S144" s="39">
        <f t="shared" si="33"/>
        <v>-7.5912408759124048</v>
      </c>
      <c r="T144" s="39">
        <f t="shared" si="34"/>
        <v>-7.5912408759124048</v>
      </c>
      <c r="U144" t="s">
        <v>201</v>
      </c>
      <c r="V144" t="s">
        <v>196</v>
      </c>
      <c r="W144" t="s">
        <v>462</v>
      </c>
      <c r="X144" s="48" t="s">
        <v>492</v>
      </c>
      <c r="Y144" s="41"/>
    </row>
    <row r="145" spans="1:25" ht="15" x14ac:dyDescent="0.25">
      <c r="A145">
        <v>1.58</v>
      </c>
      <c r="B145">
        <v>2.48</v>
      </c>
      <c r="C145" s="29">
        <f t="shared" si="26"/>
        <v>3.61371988566761E-2</v>
      </c>
      <c r="D145" s="30">
        <f>IF(OR($A145="",$B145=""),"",A145*'MPTO_working_2-way'!$G144)</f>
        <v>1.6370967741935483</v>
      </c>
      <c r="E145" s="32">
        <f>IF(OR($A145="",$B145=""),"",B145*'MPTO_working_2-way'!$G144)</f>
        <v>2.5696202531645569</v>
      </c>
      <c r="F145" s="30">
        <f>IF(OR($A145="",$B145=""),"",'MPTO_working_2-way'!D144)</f>
        <v>1.6264320106259338</v>
      </c>
      <c r="G145" s="32">
        <f>IF(OR($A145="",$B145=""),"",'MPTO_working_2-way'!E144)</f>
        <v>2.5963424330771265</v>
      </c>
      <c r="H145" s="30">
        <f>IF(OR($A145="",$B145=""),"",'OddsRatio_working_2-way'!M144)</f>
        <v>1.6260126930757011</v>
      </c>
      <c r="I145" s="30">
        <f>IF(OR($A145="",$B145=""),"",'OddsRatio_working_2-way'!N144)</f>
        <v>2.5974116995724779</v>
      </c>
      <c r="J145" s="30">
        <f>IF('Log_working_2-way'!$D144="","",A145^('Log_working_2-way'!$D144))</f>
        <v>1.6211538390924995</v>
      </c>
      <c r="K145" s="32">
        <f>IF('Log_working_2-way'!$D144="","",B145^('Log_working_2-way'!$D144))</f>
        <v>2.6099071390443571</v>
      </c>
      <c r="L145" s="37">
        <f t="shared" si="27"/>
        <v>0.61083743842364535</v>
      </c>
      <c r="M145" s="37">
        <f t="shared" si="28"/>
        <v>0.3891625615763547</v>
      </c>
      <c r="N145" s="38">
        <v>241</v>
      </c>
      <c r="O145" s="38">
        <f t="shared" si="29"/>
        <v>88.468354430379762</v>
      </c>
      <c r="P145" s="38">
        <f t="shared" si="30"/>
        <v>143.82258064516128</v>
      </c>
      <c r="Q145" s="38">
        <f t="shared" si="31"/>
        <v>97.177419354838719</v>
      </c>
      <c r="R145" s="38">
        <f t="shared" si="32"/>
        <v>152.53164556962022</v>
      </c>
      <c r="S145" s="39">
        <f t="shared" si="33"/>
        <v>-8.7090649244589571</v>
      </c>
      <c r="T145" s="39">
        <f t="shared" si="34"/>
        <v>-8.7090649244589429</v>
      </c>
      <c r="U145" t="s">
        <v>203</v>
      </c>
      <c r="V145" t="s">
        <v>204</v>
      </c>
      <c r="W145" t="s">
        <v>463</v>
      </c>
      <c r="X145" s="48" t="s">
        <v>492</v>
      </c>
      <c r="Y145" s="41"/>
    </row>
    <row r="146" spans="1:25" s="35" customFormat="1" ht="15" x14ac:dyDescent="0.25">
      <c r="A146">
        <v>1.67</v>
      </c>
      <c r="B146">
        <v>2.2999999999999998</v>
      </c>
      <c r="C146" s="29">
        <f t="shared" si="26"/>
        <v>3.3585003905233002E-2</v>
      </c>
      <c r="D146" s="30">
        <f>IF(OR($A146="",$B146=""),"",A146*'MPTO_working_2-way'!$G145)</f>
        <v>1.7260869565217389</v>
      </c>
      <c r="E146" s="32">
        <f>IF(OR($A146="",$B146=""),"",B146*'MPTO_working_2-way'!$G145)</f>
        <v>2.3772455089820359</v>
      </c>
      <c r="F146" s="30">
        <f>IF(OR($A146="",$B146=""),"",'MPTO_working_2-way'!D145)</f>
        <v>1.7181838514873629</v>
      </c>
      <c r="G146" s="32">
        <f>IF(OR($A146="",$B146=""),"",'MPTO_working_2-way'!E145)</f>
        <v>2.3924011211460603</v>
      </c>
      <c r="H146" s="30">
        <f>IF(OR($A146="",$B146=""),"",'OddsRatio_working_2-way'!M145)</f>
        <v>1.7179029289427752</v>
      </c>
      <c r="I146" s="30">
        <f>IF(OR($A146="",$B146=""),"",'OddsRatio_working_2-way'!N145)</f>
        <v>2.3929459815307572</v>
      </c>
      <c r="J146" s="30">
        <f>IF('Log_working_2-way'!$D145="","",A146^('Log_working_2-way'!$D145))</f>
        <v>1.7143143993241288</v>
      </c>
      <c r="K146" s="32">
        <f>IF('Log_working_2-way'!$D145="","",B146^('Log_working_2-way'!$D145))</f>
        <v>2.399943779582375</v>
      </c>
      <c r="L146" s="37">
        <f t="shared" si="27"/>
        <v>0.57934508816120911</v>
      </c>
      <c r="M146" s="37">
        <f t="shared" si="28"/>
        <v>0.42065491183879095</v>
      </c>
      <c r="N146" s="38">
        <v>242</v>
      </c>
      <c r="O146" s="38">
        <f t="shared" si="29"/>
        <v>97.089820359281433</v>
      </c>
      <c r="P146" s="38">
        <f t="shared" si="30"/>
        <v>136.78260869565216</v>
      </c>
      <c r="Q146" s="38">
        <f t="shared" si="31"/>
        <v>105.21739130434784</v>
      </c>
      <c r="R146" s="38">
        <f t="shared" si="32"/>
        <v>144.91017964071858</v>
      </c>
      <c r="S146" s="39">
        <f t="shared" si="33"/>
        <v>-8.1275709450664095</v>
      </c>
      <c r="T146" s="39">
        <f t="shared" si="34"/>
        <v>-8.1275709450664237</v>
      </c>
      <c r="U146" t="s">
        <v>205</v>
      </c>
      <c r="V146" t="s">
        <v>367</v>
      </c>
      <c r="W146" t="s">
        <v>463</v>
      </c>
      <c r="X146" s="48" t="s">
        <v>492</v>
      </c>
      <c r="Y146" s="41"/>
    </row>
    <row r="147" spans="1:25" ht="15" x14ac:dyDescent="0.25">
      <c r="A147">
        <v>2.23</v>
      </c>
      <c r="B147">
        <v>1.71</v>
      </c>
      <c r="C147" s="29">
        <f t="shared" si="26"/>
        <v>3.3225814910969431E-2</v>
      </c>
      <c r="D147" s="30">
        <f>IF(OR($A147="",$B147=""),"",A147*'MPTO_working_2-way'!$G146)</f>
        <v>2.3040935672514617</v>
      </c>
      <c r="E147" s="32">
        <f>IF(OR($A147="",$B147=""),"",B147*'MPTO_working_2-way'!$G146)</f>
        <v>1.7668161434977576</v>
      </c>
      <c r="F147" s="30">
        <f>IF(OR($A147="",$B147=""),"",'MPTO_working_2-way'!D146)</f>
        <v>2.315792669966295</v>
      </c>
      <c r="G147" s="32">
        <f>IF(OR($A147="",$B147=""),"",'MPTO_working_2-way'!E146)</f>
        <v>1.7599981538319522</v>
      </c>
      <c r="H147" s="30">
        <f>IF(OR($A147="",$B147=""),"",'OddsRatio_working_2-way'!M146)</f>
        <v>2.3162045305336028</v>
      </c>
      <c r="I147" s="30">
        <f>IF(OR($A147="",$B147=""),"",'OddsRatio_working_2-way'!N146)</f>
        <v>1.7597603387632996</v>
      </c>
      <c r="J147" s="30">
        <f>IF('Log_working_2-way'!$D146="","",A147^('Log_working_2-way'!$D146))</f>
        <v>2.3215866387713424</v>
      </c>
      <c r="K147" s="32">
        <f>IF('Log_working_2-way'!$D146="","",B147^('Log_working_2-way'!$D146))</f>
        <v>1.7566662454529891</v>
      </c>
      <c r="L147" s="37">
        <f t="shared" si="27"/>
        <v>0.43401015228426398</v>
      </c>
      <c r="M147" s="37">
        <f t="shared" si="28"/>
        <v>0.56598984771573613</v>
      </c>
      <c r="N147" s="38">
        <v>243</v>
      </c>
      <c r="O147" s="38">
        <f t="shared" si="29"/>
        <v>134.03139013452915</v>
      </c>
      <c r="P147" s="38">
        <f t="shared" si="30"/>
        <v>100.89473684210525</v>
      </c>
      <c r="Q147" s="38">
        <f t="shared" si="31"/>
        <v>142.10526315789474</v>
      </c>
      <c r="R147" s="38">
        <f t="shared" si="32"/>
        <v>108.96860986547085</v>
      </c>
      <c r="S147" s="39">
        <f t="shared" si="33"/>
        <v>-8.0738730233655929</v>
      </c>
      <c r="T147" s="39">
        <f t="shared" si="34"/>
        <v>-8.0738730233656071</v>
      </c>
      <c r="U147" t="s">
        <v>370</v>
      </c>
      <c r="V147" t="s">
        <v>174</v>
      </c>
      <c r="W147" t="s">
        <v>463</v>
      </c>
      <c r="X147" s="48" t="s">
        <v>492</v>
      </c>
      <c r="Y147" s="41"/>
    </row>
    <row r="148" spans="1:25" ht="15" x14ac:dyDescent="0.25">
      <c r="A148">
        <v>2.12</v>
      </c>
      <c r="B148">
        <v>1.79</v>
      </c>
      <c r="C148" s="29">
        <f t="shared" si="26"/>
        <v>3.0357331084642114E-2</v>
      </c>
      <c r="D148" s="30">
        <f>IF(OR($A148="",$B148=""),"",A148*'MPTO_working_2-way'!$G147)</f>
        <v>2.1843575418994412</v>
      </c>
      <c r="E148" s="32">
        <f>IF(OR($A148="",$B148=""),"",B148*'MPTO_working_2-way'!$G147)</f>
        <v>1.8443396226415094</v>
      </c>
      <c r="F148" s="30">
        <f>IF(OR($A148="",$B148=""),"",'MPTO_working_2-way'!D147)</f>
        <v>2.1904871854075272</v>
      </c>
      <c r="G148" s="32">
        <f>IF(OR($A148="",$B148=""),"",'MPTO_working_2-way'!E147)</f>
        <v>1.8399922420480992</v>
      </c>
      <c r="H148" s="30">
        <f>IF(OR($A148="",$B148=""),"",'OddsRatio_working_2-way'!M147)</f>
        <v>2.1906811155751749</v>
      </c>
      <c r="I148" s="30">
        <f>IF(OR($A148="",$B148=""),"",'OddsRatio_working_2-way'!N147)</f>
        <v>1.8398554297360612</v>
      </c>
      <c r="J148" s="30">
        <f>IF('Log_working_2-way'!$D147="","",A148^('Log_working_2-way'!$D147))</f>
        <v>2.1934793420182777</v>
      </c>
      <c r="K148" s="32">
        <f>IF('Log_working_2-way'!$D147="","",B148^('Log_working_2-way'!$D147))</f>
        <v>1.8378863083703576</v>
      </c>
      <c r="L148" s="37">
        <f t="shared" si="27"/>
        <v>0.45780051150895146</v>
      </c>
      <c r="M148" s="37">
        <f t="shared" si="28"/>
        <v>0.5421994884910486</v>
      </c>
      <c r="N148" s="38">
        <v>244</v>
      </c>
      <c r="O148" s="38">
        <f t="shared" si="29"/>
        <v>128.90566037735846</v>
      </c>
      <c r="P148" s="38">
        <f t="shared" si="30"/>
        <v>107.68715083798881</v>
      </c>
      <c r="Q148" s="38">
        <f t="shared" si="31"/>
        <v>136.31284916201116</v>
      </c>
      <c r="R148" s="38">
        <f t="shared" si="32"/>
        <v>115.0943396226415</v>
      </c>
      <c r="S148" s="39">
        <f t="shared" si="33"/>
        <v>-7.4071887846527034</v>
      </c>
      <c r="T148" s="39">
        <f t="shared" si="34"/>
        <v>-7.4071887846526892</v>
      </c>
      <c r="U148" t="s">
        <v>217</v>
      </c>
      <c r="V148" t="s">
        <v>371</v>
      </c>
      <c r="W148" t="s">
        <v>466</v>
      </c>
      <c r="X148" s="48" t="s">
        <v>492</v>
      </c>
      <c r="Y148" s="41"/>
    </row>
    <row r="149" spans="1:25" ht="15" x14ac:dyDescent="0.25">
      <c r="A149">
        <v>1.99</v>
      </c>
      <c r="B149">
        <v>1.92</v>
      </c>
      <c r="C149" s="29">
        <f t="shared" si="26"/>
        <v>2.3345896147403788E-2</v>
      </c>
      <c r="D149" s="30">
        <f>IF(OR($A149="",$B149=""),"",A149*'MPTO_working_2-way'!$G148)</f>
        <v>2.0364583333333335</v>
      </c>
      <c r="E149" s="32">
        <f>IF(OR($A149="",$B149=""),"",B149*'MPTO_working_2-way'!$G148)</f>
        <v>1.9648241206030153</v>
      </c>
      <c r="F149" s="30">
        <f>IF(OR($A149="",$B149=""),"",'MPTO_working_2-way'!D148)</f>
        <v>2.0373253705876082</v>
      </c>
      <c r="G149" s="32">
        <f>IF(OR($A149="",$B149=""),"",'MPTO_working_2-way'!E148)</f>
        <v>1.9640176827387685</v>
      </c>
      <c r="H149" s="30">
        <f>IF(OR($A149="",$B149=""),"",'OddsRatio_working_2-way'!M148)</f>
        <v>2.0373461122121879</v>
      </c>
      <c r="I149" s="30">
        <f>IF(OR($A149="",$B149=""),"",'OddsRatio_working_2-way'!N148)</f>
        <v>1.9639984073082948</v>
      </c>
      <c r="J149" s="30">
        <f>IF('Log_working_2-way'!$D148="","",A149^('Log_working_2-way'!$D148))</f>
        <v>2.0377376988644484</v>
      </c>
      <c r="K149" s="32">
        <f>IF('Log_working_2-way'!$D148="","",B149^('Log_working_2-way'!$D148))</f>
        <v>1.9636346459170313</v>
      </c>
      <c r="L149" s="37">
        <f t="shared" si="27"/>
        <v>0.49104859335038359</v>
      </c>
      <c r="M149" s="37">
        <f t="shared" si="28"/>
        <v>0.50895140664961636</v>
      </c>
      <c r="N149" s="38">
        <v>245</v>
      </c>
      <c r="O149" s="38">
        <f t="shared" si="29"/>
        <v>121.88442211055276</v>
      </c>
      <c r="P149" s="38">
        <f t="shared" si="30"/>
        <v>117.39583333333333</v>
      </c>
      <c r="Q149" s="38">
        <f t="shared" si="31"/>
        <v>127.60416666666667</v>
      </c>
      <c r="R149" s="38">
        <f t="shared" si="32"/>
        <v>123.11557788944722</v>
      </c>
      <c r="S149" s="39">
        <f t="shared" si="33"/>
        <v>-5.7197445561139091</v>
      </c>
      <c r="T149" s="39">
        <f t="shared" si="34"/>
        <v>-5.7197445561138949</v>
      </c>
      <c r="U149" t="s">
        <v>223</v>
      </c>
      <c r="V149" t="s">
        <v>445</v>
      </c>
      <c r="W149" t="s">
        <v>466</v>
      </c>
      <c r="X149" s="48" t="s">
        <v>492</v>
      </c>
      <c r="Y149" s="41"/>
    </row>
    <row r="150" spans="1:25" ht="15" x14ac:dyDescent="0.25">
      <c r="A150">
        <v>2.39</v>
      </c>
      <c r="B150">
        <v>1.64</v>
      </c>
      <c r="C150" s="29">
        <f t="shared" si="26"/>
        <v>2.8166139401979873E-2</v>
      </c>
      <c r="D150" s="30">
        <f>IF(OR($A150="",$B150=""),"",A150*'MPTO_working_2-way'!$G149)</f>
        <v>2.4573170731707319</v>
      </c>
      <c r="E150" s="32">
        <f>IF(OR($A150="",$B150=""),"",B150*'MPTO_working_2-way'!$G149)</f>
        <v>1.6861924686192469</v>
      </c>
      <c r="F150" s="30">
        <f>IF(OR($A150="",$B150=""),"",'MPTO_working_2-way'!D149)</f>
        <v>2.4732458354366487</v>
      </c>
      <c r="G150" s="32">
        <f>IF(OR($A150="",$B150=""),"",'MPTO_working_2-way'!E149)</f>
        <v>1.6787733424704472</v>
      </c>
      <c r="H150" s="30">
        <f>IF(OR($A150="",$B150=""),"",'OddsRatio_working_2-way'!M149)</f>
        <v>2.4737282653189494</v>
      </c>
      <c r="I150" s="30">
        <f>IF(OR($A150="",$B150=""),"",'OddsRatio_working_2-way'!N149)</f>
        <v>1.6785511437439771</v>
      </c>
      <c r="J150" s="30">
        <f>IF('Log_working_2-way'!$D149="","",A150^('Log_working_2-way'!$D149))</f>
        <v>2.4810623159062106</v>
      </c>
      <c r="K150" s="32">
        <f>IF('Log_working_2-way'!$D149="","",B150^('Log_working_2-way'!$D149))</f>
        <v>1.6751910363664311</v>
      </c>
      <c r="L150" s="37">
        <f t="shared" si="27"/>
        <v>0.40694789081885852</v>
      </c>
      <c r="M150" s="37">
        <f t="shared" si="28"/>
        <v>0.59305210918114148</v>
      </c>
      <c r="N150" s="38">
        <v>246</v>
      </c>
      <c r="O150" s="38">
        <f t="shared" si="29"/>
        <v>143.07112970711299</v>
      </c>
      <c r="P150" s="38">
        <f t="shared" si="30"/>
        <v>96</v>
      </c>
      <c r="Q150" s="38">
        <f t="shared" si="31"/>
        <v>150</v>
      </c>
      <c r="R150" s="38">
        <f t="shared" si="32"/>
        <v>102.92887029288703</v>
      </c>
      <c r="S150" s="39">
        <f t="shared" si="33"/>
        <v>-6.9288702928870123</v>
      </c>
      <c r="T150" s="39">
        <f t="shared" si="34"/>
        <v>-6.9288702928870265</v>
      </c>
      <c r="U150" t="s">
        <v>213</v>
      </c>
      <c r="V150" t="s">
        <v>214</v>
      </c>
      <c r="W150" t="s">
        <v>466</v>
      </c>
      <c r="X150" s="48" t="s">
        <v>492</v>
      </c>
      <c r="Y150" s="41"/>
    </row>
    <row r="151" spans="1:25" ht="15" x14ac:dyDescent="0.25">
      <c r="A151">
        <v>1.74</v>
      </c>
      <c r="B151">
        <v>2.2000000000000002</v>
      </c>
      <c r="C151" s="29">
        <f t="shared" si="26"/>
        <v>2.925809822361547E-2</v>
      </c>
      <c r="D151" s="30">
        <f>IF(OR($A151="",$B151=""),"",A151*'MPTO_working_2-way'!$G150)</f>
        <v>1.790909090909091</v>
      </c>
      <c r="E151" s="32">
        <f>IF(OR($A151="",$B151=""),"",B151*'MPTO_working_2-way'!$G150)</f>
        <v>2.264367816091954</v>
      </c>
      <c r="F151" s="30">
        <f>IF(OR($A151="",$B151=""),"",'MPTO_working_2-way'!D150)</f>
        <v>1.78544776119403</v>
      </c>
      <c r="G151" s="32">
        <f>IF(OR($A151="",$B151=""),"",'MPTO_working_2-way'!E150)</f>
        <v>2.2731591448931119</v>
      </c>
      <c r="H151" s="30">
        <f>IF(OR($A151="",$B151=""),"",'OddsRatio_working_2-way'!M150)</f>
        <v>1.7852812659593167</v>
      </c>
      <c r="I151" s="30">
        <f>IF(OR($A151="",$B151=""),"",'OddsRatio_working_2-way'!N150)</f>
        <v>2.2734290799340271</v>
      </c>
      <c r="J151" s="30">
        <f>IF('Log_working_2-way'!$D150="","",A151^('Log_working_2-way'!$D150))</f>
        <v>1.7828096647750074</v>
      </c>
      <c r="K151" s="32">
        <f>IF('Log_working_2-way'!$D150="","",B151^('Log_working_2-way'!$D150))</f>
        <v>2.2774497365044657</v>
      </c>
      <c r="L151" s="37">
        <f t="shared" si="27"/>
        <v>0.55837563451776651</v>
      </c>
      <c r="M151" s="37">
        <f t="shared" si="28"/>
        <v>0.44162436548223349</v>
      </c>
      <c r="N151" s="38">
        <v>247</v>
      </c>
      <c r="O151" s="38">
        <f t="shared" si="29"/>
        <v>105.04597701149423</v>
      </c>
      <c r="P151" s="38">
        <f t="shared" si="30"/>
        <v>134.72727272727278</v>
      </c>
      <c r="Q151" s="38">
        <f t="shared" si="31"/>
        <v>112.27272727272727</v>
      </c>
      <c r="R151" s="38">
        <f t="shared" si="32"/>
        <v>141.95402298850573</v>
      </c>
      <c r="S151" s="39">
        <f t="shared" si="33"/>
        <v>-7.2267502612330361</v>
      </c>
      <c r="T151" s="39">
        <f t="shared" si="34"/>
        <v>-7.2267502612329508</v>
      </c>
      <c r="U151" t="s">
        <v>215</v>
      </c>
      <c r="V151" t="s">
        <v>210</v>
      </c>
      <c r="W151" t="s">
        <v>466</v>
      </c>
      <c r="X151" s="48" t="s">
        <v>492</v>
      </c>
      <c r="Y151" s="41"/>
    </row>
    <row r="152" spans="1:25" ht="15" x14ac:dyDescent="0.25">
      <c r="A152">
        <v>1.72</v>
      </c>
      <c r="B152">
        <v>2.21</v>
      </c>
      <c r="C152" s="29">
        <f t="shared" si="26"/>
        <v>3.3884036620014824E-2</v>
      </c>
      <c r="D152" s="30">
        <f>IF(OR($A152="",$B152=""),"",A152*'MPTO_working_2-way'!$G151)</f>
        <v>1.7782805429864255</v>
      </c>
      <c r="E152" s="32">
        <f>IF(OR($A152="",$B152=""),"",B152*'MPTO_working_2-way'!$G151)</f>
        <v>2.2848837209302326</v>
      </c>
      <c r="F152" s="30">
        <f>IF(OR($A152="",$B152=""),"",'MPTO_working_2-way'!D151)</f>
        <v>1.7716256524981358</v>
      </c>
      <c r="G152" s="32">
        <f>IF(OR($A152="",$B152=""),"",'MPTO_working_2-way'!E151)</f>
        <v>2.2959652089876781</v>
      </c>
      <c r="H152" s="30">
        <f>IF(OR($A152="",$B152=""),"",'OddsRatio_working_2-way'!M151)</f>
        <v>1.7713892158398703</v>
      </c>
      <c r="I152" s="30">
        <f>IF(OR($A152="",$B152=""),"",'OddsRatio_working_2-way'!N151)</f>
        <v>2.2963624321753371</v>
      </c>
      <c r="J152" s="30">
        <f>IF('Log_working_2-way'!$D151="","",A152^('Log_working_2-way'!$D151))</f>
        <v>1.7683679149287428</v>
      </c>
      <c r="K152" s="32">
        <f>IF('Log_working_2-way'!$D151="","",B152^('Log_working_2-way'!$D151))</f>
        <v>2.3014598613122459</v>
      </c>
      <c r="L152" s="37">
        <f t="shared" si="27"/>
        <v>0.56234096692111957</v>
      </c>
      <c r="M152" s="37">
        <f t="shared" si="28"/>
        <v>0.43765903307888038</v>
      </c>
      <c r="N152" s="38">
        <v>248</v>
      </c>
      <c r="O152" s="38">
        <f t="shared" si="29"/>
        <v>103.81395348837211</v>
      </c>
      <c r="P152" s="38">
        <f t="shared" si="30"/>
        <v>135.78280542986428</v>
      </c>
      <c r="Q152" s="38">
        <f t="shared" si="31"/>
        <v>112.21719457013575</v>
      </c>
      <c r="R152" s="38">
        <f t="shared" si="32"/>
        <v>144.18604651162792</v>
      </c>
      <c r="S152" s="39">
        <f t="shared" si="33"/>
        <v>-8.4032410817636389</v>
      </c>
      <c r="T152" s="39">
        <f t="shared" si="34"/>
        <v>-8.4032410817636389</v>
      </c>
      <c r="U152" t="s">
        <v>241</v>
      </c>
      <c r="V152" t="s">
        <v>232</v>
      </c>
      <c r="W152" t="s">
        <v>464</v>
      </c>
      <c r="X152" s="48" t="s">
        <v>492</v>
      </c>
      <c r="Y152" s="41"/>
    </row>
    <row r="153" spans="1:25" ht="15" x14ac:dyDescent="0.25">
      <c r="A153">
        <v>2.21</v>
      </c>
      <c r="B153">
        <v>1.74</v>
      </c>
      <c r="C153" s="29">
        <f t="shared" si="26"/>
        <v>2.720133146096626E-2</v>
      </c>
      <c r="D153" s="30">
        <f>IF(OR($A153="",$B153=""),"",A153*'MPTO_working_2-way'!$G152)</f>
        <v>2.2701149425287355</v>
      </c>
      <c r="E153" s="32">
        <f>IF(OR($A153="",$B153=""),"",B153*'MPTO_working_2-way'!$G152)</f>
        <v>1.7873303167420813</v>
      </c>
      <c r="F153" s="30">
        <f>IF(OR($A153="",$B153=""),"",'MPTO_working_2-way'!D152)</f>
        <v>2.2784855128281092</v>
      </c>
      <c r="G153" s="32">
        <f>IF(OR($A153="",$B153=""),"",'MPTO_working_2-way'!E152)</f>
        <v>1.7821754646150993</v>
      </c>
      <c r="H153" s="30">
        <f>IF(OR($A153="",$B153=""),"",'OddsRatio_working_2-way'!M152)</f>
        <v>2.2787240261820116</v>
      </c>
      <c r="I153" s="30">
        <f>IF(OR($A153="",$B153=""),"",'OddsRatio_working_2-way'!N152)</f>
        <v>1.7820295697311479</v>
      </c>
      <c r="J153" s="30">
        <f>IF('Log_working_2-way'!$D152="","",A153^('Log_working_2-way'!$D152))</f>
        <v>2.2825447620471673</v>
      </c>
      <c r="K153" s="32">
        <f>IF('Log_working_2-way'!$D152="","",B153^('Log_working_2-way'!$D152))</f>
        <v>1.7796998822901224</v>
      </c>
      <c r="L153" s="37">
        <f t="shared" si="27"/>
        <v>0.44050632911392407</v>
      </c>
      <c r="M153" s="37">
        <f t="shared" si="28"/>
        <v>0.55949367088607604</v>
      </c>
      <c r="N153" s="38">
        <v>249</v>
      </c>
      <c r="O153" s="38">
        <f t="shared" si="29"/>
        <v>136.33031674208144</v>
      </c>
      <c r="P153" s="38">
        <f t="shared" si="30"/>
        <v>105.89655172413792</v>
      </c>
      <c r="Q153" s="38">
        <f t="shared" si="31"/>
        <v>143.10344827586206</v>
      </c>
      <c r="R153" s="38">
        <f t="shared" si="32"/>
        <v>112.66968325791855</v>
      </c>
      <c r="S153" s="39">
        <f t="shared" si="33"/>
        <v>-6.7731315337806279</v>
      </c>
      <c r="T153" s="39">
        <f t="shared" si="34"/>
        <v>-6.7731315337806279</v>
      </c>
      <c r="U153" t="s">
        <v>260</v>
      </c>
      <c r="V153" t="s">
        <v>381</v>
      </c>
      <c r="W153" t="s">
        <v>467</v>
      </c>
      <c r="X153" s="48" t="s">
        <v>492</v>
      </c>
      <c r="Y153" s="41"/>
    </row>
    <row r="154" spans="1:25" s="35" customFormat="1" ht="15" x14ac:dyDescent="0.25">
      <c r="A154">
        <v>2.4500000000000002</v>
      </c>
      <c r="B154">
        <v>1.61</v>
      </c>
      <c r="C154" s="29">
        <f t="shared" si="26"/>
        <v>2.9281277728482547E-2</v>
      </c>
      <c r="D154" s="30">
        <f>IF(OR($A154="",$B154=""),"",A154*'MPTO_working_2-way'!$G153)</f>
        <v>2.5217391304347823</v>
      </c>
      <c r="E154" s="32">
        <f>IF(OR($A154="",$B154=""),"",B154*'MPTO_working_2-way'!$G153)</f>
        <v>1.657142857142857</v>
      </c>
      <c r="F154" s="30">
        <f>IF(OR($A154="",$B154=""),"",'MPTO_working_2-way'!D153)</f>
        <v>2.5411499436302138</v>
      </c>
      <c r="G154" s="32">
        <f>IF(OR($A154="",$B154=""),"",'MPTO_working_2-way'!E153)</f>
        <v>1.6488661302121432</v>
      </c>
      <c r="H154" s="30">
        <f>IF(OR($A154="",$B154=""),"",'OddsRatio_working_2-way'!M153)</f>
        <v>2.5417681992854404</v>
      </c>
      <c r="I154" s="30">
        <f>IF(OR($A154="",$B154=""),"",'OddsRatio_working_2-way'!N153)</f>
        <v>1.648605932113185</v>
      </c>
      <c r="J154" s="30">
        <f>IF('Log_working_2-way'!$D153="","",A154^('Log_working_2-way'!$D153))</f>
        <v>2.5507436683605564</v>
      </c>
      <c r="K154" s="32">
        <f>IF('Log_working_2-way'!$D153="","",B154^('Log_working_2-way'!$D153))</f>
        <v>1.6448518993839698</v>
      </c>
      <c r="L154" s="37">
        <f t="shared" si="27"/>
        <v>0.39655172413793111</v>
      </c>
      <c r="M154" s="37">
        <f t="shared" si="28"/>
        <v>0.60344827586206906</v>
      </c>
      <c r="N154" s="38">
        <v>250</v>
      </c>
      <c r="O154" s="38">
        <f t="shared" si="29"/>
        <v>147.95918367346937</v>
      </c>
      <c r="P154" s="38">
        <f t="shared" si="30"/>
        <v>94.720496894409933</v>
      </c>
      <c r="Q154" s="38">
        <f t="shared" si="31"/>
        <v>155.27950310559004</v>
      </c>
      <c r="R154" s="38">
        <f t="shared" si="32"/>
        <v>102.0408163265306</v>
      </c>
      <c r="S154" s="39">
        <f t="shared" si="33"/>
        <v>-7.3203194321206695</v>
      </c>
      <c r="T154" s="39">
        <f t="shared" si="34"/>
        <v>-7.3203194321206695</v>
      </c>
      <c r="U154" t="s">
        <v>388</v>
      </c>
      <c r="V154" t="s">
        <v>259</v>
      </c>
      <c r="W154" t="s">
        <v>467</v>
      </c>
      <c r="X154" s="48" t="s">
        <v>492</v>
      </c>
      <c r="Y154" s="41"/>
    </row>
    <row r="155" spans="1:25" ht="15" x14ac:dyDescent="0.25">
      <c r="A155">
        <v>2.21</v>
      </c>
      <c r="B155">
        <v>1.73</v>
      </c>
      <c r="C155" s="29">
        <f t="shared" si="26"/>
        <v>3.0523369863730387E-2</v>
      </c>
      <c r="D155" s="30">
        <f>IF(OR($A155="",$B155=""),"",A155*'MPTO_working_2-way'!$G154)</f>
        <v>2.2774566473988442</v>
      </c>
      <c r="E155" s="32">
        <f>IF(OR($A155="",$B155=""),"",B155*'MPTO_working_2-way'!$G154)</f>
        <v>1.7828054298642535</v>
      </c>
      <c r="F155" s="30">
        <f>IF(OR($A155="",$B155=""),"",'MPTO_working_2-way'!D154)</f>
        <v>2.2871414470732514</v>
      </c>
      <c r="G155" s="32">
        <f>IF(OR($A155="",$B155=""),"",'MPTO_working_2-way'!E154)</f>
        <v>1.7769153905142565</v>
      </c>
      <c r="H155" s="30">
        <f>IF(OR($A155="",$B155=""),"",'OddsRatio_working_2-way'!M154)</f>
        <v>2.2874526191574365</v>
      </c>
      <c r="I155" s="30">
        <f>IF(OR($A155="",$B155=""),"",'OddsRatio_working_2-way'!N154)</f>
        <v>1.7767276132106851</v>
      </c>
      <c r="J155" s="30">
        <f>IF('Log_working_2-way'!$D154="","",A155^('Log_working_2-way'!$D154))</f>
        <v>2.2918901321984824</v>
      </c>
      <c r="K155" s="32">
        <f>IF('Log_working_2-way'!$D154="","",B155^('Log_working_2-way'!$D154))</f>
        <v>1.7740596317569342</v>
      </c>
      <c r="L155" s="37">
        <f t="shared" si="27"/>
        <v>0.43908629441624358</v>
      </c>
      <c r="M155" s="37">
        <f t="shared" si="28"/>
        <v>0.56091370558375631</v>
      </c>
      <c r="N155" s="38">
        <v>251</v>
      </c>
      <c r="O155" s="38">
        <f t="shared" si="29"/>
        <v>137.42533936651586</v>
      </c>
      <c r="P155" s="38">
        <f t="shared" si="30"/>
        <v>105.91329479768788</v>
      </c>
      <c r="Q155" s="38">
        <f t="shared" si="31"/>
        <v>145.08670520231215</v>
      </c>
      <c r="R155" s="38">
        <f t="shared" si="32"/>
        <v>113.57466063348416</v>
      </c>
      <c r="S155" s="39">
        <f t="shared" si="33"/>
        <v>-7.661365835796289</v>
      </c>
      <c r="T155" s="39">
        <f t="shared" si="34"/>
        <v>-7.6613658357962748</v>
      </c>
      <c r="U155" t="s">
        <v>384</v>
      </c>
      <c r="V155" t="s">
        <v>380</v>
      </c>
      <c r="W155" t="s">
        <v>467</v>
      </c>
      <c r="X155" s="48" t="s">
        <v>492</v>
      </c>
      <c r="Y155" s="41"/>
    </row>
    <row r="156" spans="1:25" ht="15" x14ac:dyDescent="0.25">
      <c r="A156">
        <v>1.81</v>
      </c>
      <c r="B156">
        <v>2.1</v>
      </c>
      <c r="C156" s="29">
        <f t="shared" si="26"/>
        <v>2.8676664035780064E-2</v>
      </c>
      <c r="D156" s="30">
        <f>IF(OR($A156="",$B156=""),"",A156*'MPTO_working_2-way'!$G155)</f>
        <v>1.861904761904762</v>
      </c>
      <c r="E156" s="32">
        <f>IF(OR($A156="",$B156=""),"",B156*'MPTO_working_2-way'!$G155)</f>
        <v>2.160220994475138</v>
      </c>
      <c r="F156" s="30">
        <f>IF(OR($A156="",$B156=""),"",'MPTO_working_2-way'!D155)</f>
        <v>1.858225372769494</v>
      </c>
      <c r="G156" s="32">
        <f>IF(OR($A156="",$B156=""),"",'MPTO_working_2-way'!E155)</f>
        <v>2.1651951011107946</v>
      </c>
      <c r="H156" s="30">
        <f>IF(OR($A156="",$B156=""),"",'OddsRatio_working_2-way'!M155)</f>
        <v>1.8581163303210331</v>
      </c>
      <c r="I156" s="30">
        <f>IF(OR($A156="",$B156=""),"",'OddsRatio_working_2-way'!N155)</f>
        <v>2.1653431646335015</v>
      </c>
      <c r="J156" s="30">
        <f>IF('Log_working_2-way'!$D155="","",A156^('Log_working_2-way'!$D155))</f>
        <v>1.8564516354578522</v>
      </c>
      <c r="K156" s="32">
        <f>IF('Log_working_2-way'!$D155="","",B156^('Log_working_2-way'!$D155))</f>
        <v>2.1676082555034109</v>
      </c>
      <c r="L156" s="37">
        <f t="shared" si="27"/>
        <v>0.53708439897698212</v>
      </c>
      <c r="M156" s="37">
        <f t="shared" si="28"/>
        <v>0.46291560102301793</v>
      </c>
      <c r="N156" s="38">
        <v>252</v>
      </c>
      <c r="O156" s="38">
        <f t="shared" si="29"/>
        <v>112.77348066298343</v>
      </c>
      <c r="P156" s="38">
        <f t="shared" si="30"/>
        <v>132.00000000000003</v>
      </c>
      <c r="Q156" s="38">
        <f t="shared" si="31"/>
        <v>120</v>
      </c>
      <c r="R156" s="38">
        <f t="shared" si="32"/>
        <v>139.22651933701658</v>
      </c>
      <c r="S156" s="39">
        <f t="shared" si="33"/>
        <v>-7.226519337016569</v>
      </c>
      <c r="T156" s="39">
        <f t="shared" si="34"/>
        <v>-7.2265193370165548</v>
      </c>
      <c r="U156" t="s">
        <v>382</v>
      </c>
      <c r="V156" t="s">
        <v>385</v>
      </c>
      <c r="W156" t="s">
        <v>467</v>
      </c>
      <c r="X156" s="48" t="s">
        <v>492</v>
      </c>
      <c r="Y156" s="41"/>
    </row>
    <row r="157" spans="1:25" ht="15" x14ac:dyDescent="0.25">
      <c r="A157">
        <v>2.06</v>
      </c>
      <c r="B157">
        <v>1.85</v>
      </c>
      <c r="C157" s="29">
        <f t="shared" si="26"/>
        <v>2.5977433744424072E-2</v>
      </c>
      <c r="D157" s="30">
        <f>IF(OR($A157="",$B157=""),"",A157*'MPTO_working_2-way'!$G156)</f>
        <v>2.1135135135135137</v>
      </c>
      <c r="E157" s="32">
        <f>IF(OR($A157="",$B157=""),"",B157*'MPTO_working_2-way'!$G156)</f>
        <v>1.8980582524271847</v>
      </c>
      <c r="F157" s="30">
        <f>IF(OR($A157="",$B157=""),"",'MPTO_working_2-way'!D156)</f>
        <v>2.1166342682588173</v>
      </c>
      <c r="G157" s="32">
        <f>IF(OR($A157="",$B157=""),"",'MPTO_working_2-way'!E156)</f>
        <v>1.8955483710519774</v>
      </c>
      <c r="H157" s="30">
        <f>IF(OR($A157="",$B157=""),"",'OddsRatio_working_2-way'!M156)</f>
        <v>2.1167178800079327</v>
      </c>
      <c r="I157" s="30">
        <f>IF(OR($A157="",$B157=""),"",'OddsRatio_working_2-way'!N156)</f>
        <v>1.8954813188742858</v>
      </c>
      <c r="J157" s="30">
        <f>IF('Log_working_2-way'!$D156="","",A157^('Log_working_2-way'!$D156))</f>
        <v>2.1181333306010104</v>
      </c>
      <c r="K157" s="32">
        <f>IF('Log_working_2-way'!$D156="","",B157^('Log_working_2-way'!$D156))</f>
        <v>1.8943477245799318</v>
      </c>
      <c r="L157" s="37">
        <f t="shared" si="27"/>
        <v>0.47314578005115088</v>
      </c>
      <c r="M157" s="37">
        <f t="shared" si="28"/>
        <v>0.52685421994884907</v>
      </c>
      <c r="N157" s="38">
        <v>253</v>
      </c>
      <c r="O157" s="38">
        <f t="shared" si="29"/>
        <v>130.1844660194175</v>
      </c>
      <c r="P157" s="38">
        <f t="shared" si="30"/>
        <v>116.24324324324323</v>
      </c>
      <c r="Q157" s="38">
        <f t="shared" si="31"/>
        <v>136.75675675675674</v>
      </c>
      <c r="R157" s="38">
        <f t="shared" si="32"/>
        <v>122.81553398058253</v>
      </c>
      <c r="S157" s="39">
        <f t="shared" si="33"/>
        <v>-6.5722907373392445</v>
      </c>
      <c r="T157" s="39">
        <f t="shared" si="34"/>
        <v>-6.5722907373393014</v>
      </c>
      <c r="U157" t="s">
        <v>378</v>
      </c>
      <c r="V157" t="s">
        <v>257</v>
      </c>
      <c r="W157" t="s">
        <v>467</v>
      </c>
      <c r="X157" s="48" t="s">
        <v>492</v>
      </c>
      <c r="Y157" s="41"/>
    </row>
    <row r="158" spans="1:25" ht="15" x14ac:dyDescent="0.25">
      <c r="A158">
        <v>1.92</v>
      </c>
      <c r="B158">
        <v>1.99</v>
      </c>
      <c r="C158" s="29">
        <f t="shared" si="26"/>
        <v>2.3345896147403788E-2</v>
      </c>
      <c r="D158" s="30">
        <f>IF(OR($A158="",$B158=""),"",A158*'MPTO_working_2-way'!$G157)</f>
        <v>1.9648241206030153</v>
      </c>
      <c r="E158" s="32">
        <f>IF(OR($A158="",$B158=""),"",B158*'MPTO_working_2-way'!$G157)</f>
        <v>2.0364583333333335</v>
      </c>
      <c r="F158" s="30">
        <f>IF(OR($A158="",$B158=""),"",'MPTO_working_2-way'!D157)</f>
        <v>1.9640176827387685</v>
      </c>
      <c r="G158" s="32">
        <f>IF(OR($A158="",$B158=""),"",'MPTO_working_2-way'!E157)</f>
        <v>2.0373253705876082</v>
      </c>
      <c r="H158" s="30">
        <f>IF(OR($A158="",$B158=""),"",'OddsRatio_working_2-way'!M157)</f>
        <v>1.9639984073082948</v>
      </c>
      <c r="I158" s="30">
        <f>IF(OR($A158="",$B158=""),"",'OddsRatio_working_2-way'!N157)</f>
        <v>2.0373461122121879</v>
      </c>
      <c r="J158" s="30">
        <f>IF('Log_working_2-way'!$D157="","",A158^('Log_working_2-way'!$D157))</f>
        <v>1.9636346459170313</v>
      </c>
      <c r="K158" s="32">
        <f>IF('Log_working_2-way'!$D157="","",B158^('Log_working_2-way'!$D157))</f>
        <v>2.0377376988644484</v>
      </c>
      <c r="L158" s="37">
        <f t="shared" si="27"/>
        <v>0.50895140664961636</v>
      </c>
      <c r="M158" s="37">
        <f t="shared" si="28"/>
        <v>0.49104859335038359</v>
      </c>
      <c r="N158" s="38">
        <v>254</v>
      </c>
      <c r="O158" s="38">
        <f t="shared" si="29"/>
        <v>121.70833333333334</v>
      </c>
      <c r="P158" s="38">
        <f t="shared" si="30"/>
        <v>126.36180904522611</v>
      </c>
      <c r="Q158" s="38">
        <f t="shared" si="31"/>
        <v>127.63819095477386</v>
      </c>
      <c r="R158" s="38">
        <f t="shared" si="32"/>
        <v>132.29166666666669</v>
      </c>
      <c r="S158" s="39">
        <f t="shared" si="33"/>
        <v>-5.9298576214405188</v>
      </c>
      <c r="T158" s="39">
        <f t="shared" si="34"/>
        <v>-5.9298576214405756</v>
      </c>
      <c r="U158" t="s">
        <v>377</v>
      </c>
      <c r="V158" t="s">
        <v>387</v>
      </c>
      <c r="W158" t="s">
        <v>467</v>
      </c>
      <c r="X158" s="48" t="s">
        <v>492</v>
      </c>
      <c r="Y158" s="41"/>
    </row>
    <row r="159" spans="1:25" ht="15" x14ac:dyDescent="0.25">
      <c r="A159">
        <v>1.79</v>
      </c>
      <c r="B159">
        <v>2.12</v>
      </c>
      <c r="C159" s="29">
        <f t="shared" si="26"/>
        <v>3.0357331084642114E-2</v>
      </c>
      <c r="D159" s="30">
        <f>IF(OR($A159="",$B159=""),"",A159*'MPTO_working_2-way'!$G158)</f>
        <v>1.8443396226415094</v>
      </c>
      <c r="E159" s="32">
        <f>IF(OR($A159="",$B159=""),"",B159*'MPTO_working_2-way'!$G158)</f>
        <v>2.1843575418994412</v>
      </c>
      <c r="F159" s="30">
        <f>IF(OR($A159="",$B159=""),"",'MPTO_working_2-way'!D158)</f>
        <v>1.8399922420480992</v>
      </c>
      <c r="G159" s="32">
        <f>IF(OR($A159="",$B159=""),"",'MPTO_working_2-way'!E158)</f>
        <v>2.1904871854075272</v>
      </c>
      <c r="H159" s="30">
        <f>IF(OR($A159="",$B159=""),"",'OddsRatio_working_2-way'!M158)</f>
        <v>1.8398554297360612</v>
      </c>
      <c r="I159" s="30">
        <f>IF(OR($A159="",$B159=""),"",'OddsRatio_working_2-way'!N158)</f>
        <v>2.1906811155751749</v>
      </c>
      <c r="J159" s="30">
        <f>IF('Log_working_2-way'!$D158="","",A159^('Log_working_2-way'!$D158))</f>
        <v>1.8378863083703576</v>
      </c>
      <c r="K159" s="32">
        <f>IF('Log_working_2-way'!$D158="","",B159^('Log_working_2-way'!$D158))</f>
        <v>2.1934793420182777</v>
      </c>
      <c r="L159" s="37">
        <f t="shared" si="27"/>
        <v>0.5421994884910486</v>
      </c>
      <c r="M159" s="37">
        <f t="shared" si="28"/>
        <v>0.45780051150895146</v>
      </c>
      <c r="N159" s="38">
        <v>255</v>
      </c>
      <c r="O159" s="38">
        <f t="shared" si="29"/>
        <v>112.54189944134077</v>
      </c>
      <c r="P159" s="38">
        <f t="shared" si="30"/>
        <v>134.71698113207546</v>
      </c>
      <c r="Q159" s="38">
        <f t="shared" si="31"/>
        <v>120.28301886792451</v>
      </c>
      <c r="R159" s="38">
        <f t="shared" si="32"/>
        <v>142.4581005586592</v>
      </c>
      <c r="S159" s="39">
        <f t="shared" si="33"/>
        <v>-7.7411194265837366</v>
      </c>
      <c r="T159" s="39">
        <f t="shared" si="34"/>
        <v>-7.7411194265837366</v>
      </c>
      <c r="U159" t="s">
        <v>262</v>
      </c>
      <c r="V159" t="s">
        <v>383</v>
      </c>
      <c r="W159" t="s">
        <v>467</v>
      </c>
      <c r="X159" s="48" t="s">
        <v>492</v>
      </c>
      <c r="Y159" s="41"/>
    </row>
    <row r="160" spans="1:25" ht="15" x14ac:dyDescent="0.25">
      <c r="A160">
        <v>2.48</v>
      </c>
      <c r="B160">
        <v>1.53</v>
      </c>
      <c r="C160" s="29">
        <f t="shared" si="26"/>
        <v>5.6820577693442953E-2</v>
      </c>
      <c r="D160" s="30">
        <f>IF(OR($A160="",$B160=""),"",A160*'MPTO_working_2-way'!$G159)</f>
        <v>2.6209150326797386</v>
      </c>
      <c r="E160" s="32">
        <f>IF(OR($A160="",$B160=""),"",B160*'MPTO_working_2-way'!$G159)</f>
        <v>1.6169354838709677</v>
      </c>
      <c r="F160" s="30">
        <f>IF(OR($A160="",$B160=""),"",'MPTO_working_2-way'!D159)</f>
        <v>2.6679791871747995</v>
      </c>
      <c r="G160" s="32">
        <f>IF(OR($A160="",$B160=""),"",'MPTO_working_2-way'!E159)</f>
        <v>1.5995278644296433</v>
      </c>
      <c r="H160" s="30">
        <f>IF(OR($A160="",$B160=""),"",'OddsRatio_working_2-way'!M159)</f>
        <v>2.671063383055436</v>
      </c>
      <c r="I160" s="30">
        <f>IF(OR($A160="",$B160=""),"",'OddsRatio_working_2-way'!N159)</f>
        <v>1.598421346634717</v>
      </c>
      <c r="J160" s="30">
        <f>IF('Log_working_2-way'!$D159="","",A160^('Log_working_2-way'!$D159))</f>
        <v>2.6937775975475753</v>
      </c>
      <c r="K160" s="32">
        <f>IF('Log_working_2-way'!$D159="","",B160^('Log_working_2-way'!$D159))</f>
        <v>1.5903962842824952</v>
      </c>
      <c r="L160" s="37">
        <f t="shared" si="27"/>
        <v>0.38154613466334164</v>
      </c>
      <c r="M160" s="37">
        <f t="shared" si="28"/>
        <v>0.61845386533665836</v>
      </c>
      <c r="N160" s="38">
        <v>256</v>
      </c>
      <c r="O160" s="38">
        <f t="shared" si="29"/>
        <v>152.7741935483871</v>
      </c>
      <c r="P160" s="38">
        <f t="shared" si="30"/>
        <v>88.679738562091515</v>
      </c>
      <c r="Q160" s="38">
        <f t="shared" si="31"/>
        <v>167.3202614379085</v>
      </c>
      <c r="R160" s="38">
        <f t="shared" si="32"/>
        <v>103.22580645161291</v>
      </c>
      <c r="S160" s="39">
        <f t="shared" si="33"/>
        <v>-14.546067889521396</v>
      </c>
      <c r="T160" s="39">
        <f t="shared" si="34"/>
        <v>-14.546067889521396</v>
      </c>
      <c r="U160" t="s">
        <v>392</v>
      </c>
      <c r="V160" t="s">
        <v>393</v>
      </c>
      <c r="W160" t="s">
        <v>469</v>
      </c>
      <c r="X160" s="48" t="s">
        <v>492</v>
      </c>
      <c r="Y160" s="41"/>
    </row>
    <row r="161" spans="1:25" ht="15" x14ac:dyDescent="0.25">
      <c r="A161">
        <v>2.5299999999999998</v>
      </c>
      <c r="B161">
        <v>1.51</v>
      </c>
      <c r="C161" s="29">
        <f t="shared" si="26"/>
        <v>5.7508572625186716E-2</v>
      </c>
      <c r="D161" s="30">
        <f>IF(OR($A161="",$B161=""),"",A161*'MPTO_working_2-way'!$G160)</f>
        <v>2.6754966887417222</v>
      </c>
      <c r="E161" s="32">
        <f>IF(OR($A161="",$B161=""),"",B161*'MPTO_working_2-way'!$G160)</f>
        <v>1.5968379446640319</v>
      </c>
      <c r="F161" s="30">
        <f>IF(OR($A161="",$B161=""),"",'MPTO_working_2-way'!D160)</f>
        <v>2.7284933757097458</v>
      </c>
      <c r="G161" s="32">
        <f>IF(OR($A161="",$B161=""),"",'MPTO_working_2-way'!E160)</f>
        <v>1.5785385203396487</v>
      </c>
      <c r="H161" s="30">
        <f>IF(OR($A161="",$B161=""),"",'OddsRatio_working_2-way'!M160)</f>
        <v>2.7320508075688781</v>
      </c>
      <c r="I161" s="30">
        <f>IF(OR($A161="",$B161=""),"",'OddsRatio_working_2-way'!N160)</f>
        <v>1.577350269189626</v>
      </c>
      <c r="J161" s="30">
        <f>IF('Log_working_2-way'!$D160="","",A161^('Log_working_2-way'!$D160))</f>
        <v>2.7577548487559098</v>
      </c>
      <c r="K161" s="32">
        <f>IF('Log_working_2-way'!$D160="","",B161^('Log_working_2-way'!$D160))</f>
        <v>1.5689075474312886</v>
      </c>
      <c r="L161" s="37">
        <f t="shared" si="27"/>
        <v>0.37376237623762371</v>
      </c>
      <c r="M161" s="37">
        <f t="shared" si="28"/>
        <v>0.62623762376237613</v>
      </c>
      <c r="N161" s="38">
        <v>257</v>
      </c>
      <c r="O161" s="38">
        <f t="shared" si="29"/>
        <v>155.41897233201581</v>
      </c>
      <c r="P161" s="38">
        <f t="shared" si="30"/>
        <v>86.801324503311264</v>
      </c>
      <c r="Q161" s="38">
        <f t="shared" si="31"/>
        <v>170.19867549668876</v>
      </c>
      <c r="R161" s="38">
        <f t="shared" si="32"/>
        <v>101.5810276679842</v>
      </c>
      <c r="S161" s="39">
        <f t="shared" si="33"/>
        <v>-14.779703164672952</v>
      </c>
      <c r="T161" s="39">
        <f t="shared" si="34"/>
        <v>-14.779703164672938</v>
      </c>
      <c r="U161" t="s">
        <v>394</v>
      </c>
      <c r="V161" t="s">
        <v>391</v>
      </c>
      <c r="W161" t="s">
        <v>469</v>
      </c>
      <c r="X161" s="48" t="s">
        <v>492</v>
      </c>
      <c r="Y161" s="41"/>
    </row>
    <row r="162" spans="1:25" ht="15" x14ac:dyDescent="0.25">
      <c r="A162">
        <v>2.0699999999999998</v>
      </c>
      <c r="B162">
        <v>1.85</v>
      </c>
      <c r="C162" s="29">
        <f t="shared" si="26"/>
        <v>2.3632327980154022E-2</v>
      </c>
      <c r="D162" s="30">
        <f>IF(OR($A162="",$B162=""),"",A162*'MPTO_working_2-way'!$G161)</f>
        <v>2.1189189189189186</v>
      </c>
      <c r="E162" s="32">
        <f>IF(OR($A162="",$B162=""),"",B162*'MPTO_working_2-way'!$G161)</f>
        <v>1.893719806763285</v>
      </c>
      <c r="F162" s="30">
        <f>IF(OR($A162="",$B162=""),"",'MPTO_working_2-way'!D161)</f>
        <v>2.1219005402410303</v>
      </c>
      <c r="G162" s="32">
        <f>IF(OR($A162="",$B162=""),"",'MPTO_working_2-way'!E161)</f>
        <v>1.8913446104457341</v>
      </c>
      <c r="H162" s="30">
        <f>IF(OR($A162="",$B162=""),"",'OddsRatio_working_2-way'!M161)</f>
        <v>2.1219730519989164</v>
      </c>
      <c r="I162" s="30">
        <f>IF(OR($A162="",$B162=""),"",'OddsRatio_working_2-way'!N161)</f>
        <v>1.8912870039243732</v>
      </c>
      <c r="J162" s="30">
        <f>IF('Log_working_2-way'!$D161="","",A162^('Log_working_2-way'!$D161))</f>
        <v>2.1233226399853709</v>
      </c>
      <c r="K162" s="32">
        <f>IF('Log_working_2-way'!$D161="","",B162^('Log_working_2-way'!$D161))</f>
        <v>1.8902161893692622</v>
      </c>
      <c r="L162" s="37">
        <f t="shared" si="27"/>
        <v>0.47193877551020413</v>
      </c>
      <c r="M162" s="37">
        <f t="shared" si="28"/>
        <v>0.52806122448979598</v>
      </c>
      <c r="N162" s="38">
        <v>258</v>
      </c>
      <c r="O162" s="38">
        <f t="shared" si="29"/>
        <v>133.36231884057969</v>
      </c>
      <c r="P162" s="38">
        <f t="shared" si="30"/>
        <v>118.54054054054053</v>
      </c>
      <c r="Q162" s="38">
        <f t="shared" si="31"/>
        <v>139.45945945945945</v>
      </c>
      <c r="R162" s="38">
        <f t="shared" si="32"/>
        <v>124.6376811594203</v>
      </c>
      <c r="S162" s="39">
        <f t="shared" si="33"/>
        <v>-6.097140618879763</v>
      </c>
      <c r="T162" s="39">
        <f t="shared" si="34"/>
        <v>-6.097140618879763</v>
      </c>
      <c r="U162" t="s">
        <v>450</v>
      </c>
      <c r="V162" t="s">
        <v>291</v>
      </c>
      <c r="W162" t="s">
        <v>470</v>
      </c>
      <c r="X162" s="48" t="s">
        <v>492</v>
      </c>
      <c r="Y162" s="41"/>
    </row>
    <row r="163" spans="1:25" ht="15" x14ac:dyDescent="0.25">
      <c r="A163">
        <v>1.86</v>
      </c>
      <c r="B163">
        <v>2.0499999999999998</v>
      </c>
      <c r="C163" s="29">
        <f t="shared" si="26"/>
        <v>2.5439286650930981E-2</v>
      </c>
      <c r="D163" s="30">
        <f>IF(OR($A163="",$B163=""),"",A163*'MPTO_working_2-way'!$G162)</f>
        <v>1.9073170731707316</v>
      </c>
      <c r="E163" s="32">
        <f>IF(OR($A163="",$B163=""),"",B163*'MPTO_working_2-way'!$G162)</f>
        <v>2.1021505376344085</v>
      </c>
      <c r="F163" s="30">
        <f>IF(OR($A163="",$B163=""),"",'MPTO_working_2-way'!D162)</f>
        <v>1.905071196602548</v>
      </c>
      <c r="G163" s="32">
        <f>IF(OR($A163="",$B163=""),"",'MPTO_working_2-way'!E162)</f>
        <v>2.1048854540436102</v>
      </c>
      <c r="H163" s="30">
        <f>IF(OR($A163="",$B163=""),"",'OddsRatio_working_2-way'!M162)</f>
        <v>1.9050124966251125</v>
      </c>
      <c r="I163" s="30">
        <f>IF(OR($A163="",$B163=""),"",'OddsRatio_working_2-way'!N162)</f>
        <v>2.1049571179725204</v>
      </c>
      <c r="J163" s="30">
        <f>IF('Log_working_2-way'!$D162="","",A163^('Log_working_2-way'!$D162))</f>
        <v>1.9039984704977753</v>
      </c>
      <c r="K163" s="32">
        <f>IF('Log_working_2-way'!$D162="","",B163^('Log_working_2-way'!$D162))</f>
        <v>2.1061965618695773</v>
      </c>
      <c r="L163" s="37">
        <f t="shared" si="27"/>
        <v>0.52429667519181589</v>
      </c>
      <c r="M163" s="37">
        <f t="shared" si="28"/>
        <v>0.47570332480818417</v>
      </c>
      <c r="N163" s="38">
        <v>259</v>
      </c>
      <c r="O163" s="38">
        <f t="shared" si="29"/>
        <v>119.75268817204301</v>
      </c>
      <c r="P163" s="38">
        <f t="shared" si="30"/>
        <v>132.65853658536582</v>
      </c>
      <c r="Q163" s="38">
        <f t="shared" si="31"/>
        <v>126.34146341463416</v>
      </c>
      <c r="R163" s="38">
        <f t="shared" si="32"/>
        <v>139.24731182795699</v>
      </c>
      <c r="S163" s="39">
        <f t="shared" si="33"/>
        <v>-6.5887752425911543</v>
      </c>
      <c r="T163" s="39">
        <f t="shared" si="34"/>
        <v>-6.5887752425911685</v>
      </c>
      <c r="U163" t="s">
        <v>398</v>
      </c>
      <c r="V163" t="s">
        <v>395</v>
      </c>
      <c r="W163" t="s">
        <v>470</v>
      </c>
      <c r="X163" s="48" t="s">
        <v>492</v>
      </c>
      <c r="Y163" s="41"/>
    </row>
    <row r="164" spans="1:25" ht="15" x14ac:dyDescent="0.25">
      <c r="A164">
        <v>1.56</v>
      </c>
      <c r="B164">
        <v>2.57</v>
      </c>
      <c r="C164" s="29">
        <f t="shared" si="26"/>
        <v>3.0130699391399673E-2</v>
      </c>
      <c r="D164" s="30">
        <f>IF(OR($A164="",$B164=""),"",A164*'MPTO_working_2-way'!$G163)</f>
        <v>1.6070038910505835</v>
      </c>
      <c r="E164" s="32">
        <f>IF(OR($A164="",$B164=""),"",B164*'MPTO_working_2-way'!$G163)</f>
        <v>2.6474358974358969</v>
      </c>
      <c r="F164" s="30">
        <f>IF(OR($A164="",$B164=""),"",'MPTO_working_2-way'!D163)</f>
        <v>1.597545425565827</v>
      </c>
      <c r="G164" s="32">
        <f>IF(OR($A164="",$B164=""),"",'MPTO_working_2-way'!E163)</f>
        <v>2.6735129367831414</v>
      </c>
      <c r="H164" s="30">
        <f>IF(OR($A164="",$B164=""),"",'OddsRatio_working_2-way'!M163)</f>
        <v>1.5972335373111359</v>
      </c>
      <c r="I164" s="30">
        <f>IF(OR($A164="",$B164=""),"",'OddsRatio_working_2-way'!N163)</f>
        <v>2.6743868813901486</v>
      </c>
      <c r="J164" s="30">
        <f>IF('Log_working_2-way'!$D163="","",A164^('Log_working_2-way'!$D163))</f>
        <v>1.5929332708663844</v>
      </c>
      <c r="K164" s="32">
        <f>IF('Log_working_2-way'!$D163="","",B164^('Log_working_2-way'!$D163))</f>
        <v>2.6865304227890037</v>
      </c>
      <c r="L164" s="37">
        <f t="shared" si="27"/>
        <v>0.62227602905569013</v>
      </c>
      <c r="M164" s="37">
        <f t="shared" si="28"/>
        <v>0.37772397094430998</v>
      </c>
      <c r="N164" s="38">
        <v>260</v>
      </c>
      <c r="O164" s="38">
        <f t="shared" si="29"/>
        <v>93.333333333333343</v>
      </c>
      <c r="P164" s="38">
        <f t="shared" si="30"/>
        <v>158.83268482490269</v>
      </c>
      <c r="Q164" s="38">
        <f t="shared" si="31"/>
        <v>101.16731517509727</v>
      </c>
      <c r="R164" s="38">
        <f t="shared" si="32"/>
        <v>166.66666666666666</v>
      </c>
      <c r="S164" s="39">
        <f t="shared" si="33"/>
        <v>-7.8339818417639293</v>
      </c>
      <c r="T164" s="39">
        <f t="shared" si="34"/>
        <v>-7.8339818417639719</v>
      </c>
      <c r="U164" t="s">
        <v>292</v>
      </c>
      <c r="V164" t="s">
        <v>397</v>
      </c>
      <c r="W164" t="s">
        <v>470</v>
      </c>
      <c r="X164" s="48" t="s">
        <v>492</v>
      </c>
      <c r="Y164" s="41"/>
    </row>
    <row r="165" spans="1:25" ht="15" x14ac:dyDescent="0.25">
      <c r="A165">
        <v>2.12</v>
      </c>
      <c r="B165">
        <v>1.79</v>
      </c>
      <c r="C165" s="29">
        <f t="shared" si="26"/>
        <v>3.0357331084642114E-2</v>
      </c>
      <c r="D165" s="30">
        <f>IF(OR($A165="",$B165=""),"",A165*'MPTO_working_2-way'!$G164)</f>
        <v>2.1843575418994412</v>
      </c>
      <c r="E165" s="32">
        <f>IF(OR($A165="",$B165=""),"",B165*'MPTO_working_2-way'!$G164)</f>
        <v>1.8443396226415094</v>
      </c>
      <c r="F165" s="30">
        <f>IF(OR($A165="",$B165=""),"",'MPTO_working_2-way'!D164)</f>
        <v>2.1904871854075272</v>
      </c>
      <c r="G165" s="32">
        <f>IF(OR($A165="",$B165=""),"",'MPTO_working_2-way'!E164)</f>
        <v>1.8399922420480992</v>
      </c>
      <c r="H165" s="30">
        <f>IF(OR($A165="",$B165=""),"",'OddsRatio_working_2-way'!M164)</f>
        <v>2.1906811155751749</v>
      </c>
      <c r="I165" s="30">
        <f>IF(OR($A165="",$B165=""),"",'OddsRatio_working_2-way'!N164)</f>
        <v>1.8398554297360612</v>
      </c>
      <c r="J165" s="30">
        <f>IF('Log_working_2-way'!$D164="","",A165^('Log_working_2-way'!$D164))</f>
        <v>2.1934793420182777</v>
      </c>
      <c r="K165" s="32">
        <f>IF('Log_working_2-way'!$D164="","",B165^('Log_working_2-way'!$D164))</f>
        <v>1.8378863083703576</v>
      </c>
      <c r="L165" s="37">
        <f t="shared" si="27"/>
        <v>0.45780051150895146</v>
      </c>
      <c r="M165" s="37">
        <f t="shared" si="28"/>
        <v>0.5421994884910486</v>
      </c>
      <c r="N165" s="38">
        <v>261</v>
      </c>
      <c r="O165" s="38">
        <f t="shared" si="29"/>
        <v>137.88679245283021</v>
      </c>
      <c r="P165" s="38">
        <f t="shared" si="30"/>
        <v>115.1899441340782</v>
      </c>
      <c r="Q165" s="38">
        <f t="shared" si="31"/>
        <v>145.81005586592178</v>
      </c>
      <c r="R165" s="38">
        <f t="shared" si="32"/>
        <v>123.11320754716979</v>
      </c>
      <c r="S165" s="39">
        <f t="shared" si="33"/>
        <v>-7.9232634130915756</v>
      </c>
      <c r="T165" s="39">
        <f t="shared" si="34"/>
        <v>-7.9232634130915898</v>
      </c>
      <c r="U165" t="s">
        <v>290</v>
      </c>
      <c r="V165" t="s">
        <v>399</v>
      </c>
      <c r="W165" t="s">
        <v>470</v>
      </c>
      <c r="X165" s="48" t="s">
        <v>492</v>
      </c>
      <c r="Y165" s="41"/>
    </row>
    <row r="166" spans="1:25" ht="15" x14ac:dyDescent="0.25">
      <c r="A166">
        <v>1.64</v>
      </c>
      <c r="B166">
        <v>2.39</v>
      </c>
      <c r="C166" s="29">
        <f t="shared" si="26"/>
        <v>2.8166139401979873E-2</v>
      </c>
      <c r="D166" s="30">
        <f>IF(OR($A166="",$B166=""),"",A166*'MPTO_working_2-way'!$G165)</f>
        <v>1.6861924686192469</v>
      </c>
      <c r="E166" s="32">
        <f>IF(OR($A166="",$B166=""),"",B166*'MPTO_working_2-way'!$G165)</f>
        <v>2.4573170731707319</v>
      </c>
      <c r="F166" s="30">
        <f>IF(OR($A166="",$B166=""),"",'MPTO_working_2-way'!D165)</f>
        <v>1.6787733424704472</v>
      </c>
      <c r="G166" s="32">
        <f>IF(OR($A166="",$B166=""),"",'MPTO_working_2-way'!E165)</f>
        <v>2.4732458354366487</v>
      </c>
      <c r="H166" s="30">
        <f>IF(OR($A166="",$B166=""),"",'OddsRatio_working_2-way'!M165)</f>
        <v>1.6785511437439771</v>
      </c>
      <c r="I166" s="30">
        <f>IF(OR($A166="",$B166=""),"",'OddsRatio_working_2-way'!N165)</f>
        <v>2.4737282653189494</v>
      </c>
      <c r="J166" s="30">
        <f>IF('Log_working_2-way'!$D165="","",A166^('Log_working_2-way'!$D165))</f>
        <v>1.6751910363664311</v>
      </c>
      <c r="K166" s="32">
        <f>IF('Log_working_2-way'!$D165="","",B166^('Log_working_2-way'!$D165))</f>
        <v>2.4810623159062106</v>
      </c>
      <c r="L166" s="37">
        <f t="shared" si="27"/>
        <v>0.59305210918114148</v>
      </c>
      <c r="M166" s="37">
        <f t="shared" si="28"/>
        <v>0.40694789081885852</v>
      </c>
      <c r="N166" s="38">
        <v>262</v>
      </c>
      <c r="O166" s="38">
        <f t="shared" si="29"/>
        <v>102.24390243902435</v>
      </c>
      <c r="P166" s="38">
        <f t="shared" si="30"/>
        <v>152.37656903765694</v>
      </c>
      <c r="Q166" s="38">
        <f t="shared" si="31"/>
        <v>109.62343096234309</v>
      </c>
      <c r="R166" s="38">
        <f t="shared" si="32"/>
        <v>159.7560975609756</v>
      </c>
      <c r="S166" s="39">
        <f t="shared" si="33"/>
        <v>-7.37952852331874</v>
      </c>
      <c r="T166" s="39">
        <f t="shared" si="34"/>
        <v>-7.3795285233186689</v>
      </c>
      <c r="U166" t="s">
        <v>402</v>
      </c>
      <c r="V166" t="s">
        <v>293</v>
      </c>
      <c r="W166" t="s">
        <v>470</v>
      </c>
      <c r="X166" s="48" t="s">
        <v>492</v>
      </c>
      <c r="Y166" s="41"/>
    </row>
    <row r="167" spans="1:25" s="35" customFormat="1" ht="15" x14ac:dyDescent="0.25">
      <c r="A167">
        <v>2.1800000000000002</v>
      </c>
      <c r="B167">
        <v>1.75</v>
      </c>
      <c r="C167" s="29">
        <f t="shared" si="26"/>
        <v>3.0144167758846541E-2</v>
      </c>
      <c r="D167" s="30">
        <f>IF(OR($A167="",$B167=""),"",A167*'MPTO_working_2-way'!$G166)</f>
        <v>2.2457142857142856</v>
      </c>
      <c r="E167" s="32">
        <f>IF(OR($A167="",$B167=""),"",B167*'MPTO_working_2-way'!$G166)</f>
        <v>1.8027522935779814</v>
      </c>
      <c r="F167" s="30">
        <f>IF(OR($A167="",$B167=""),"",'MPTO_working_2-way'!D166)</f>
        <v>2.2540620384047267</v>
      </c>
      <c r="G167" s="32">
        <f>IF(OR($A167="",$B167=""),"",'MPTO_working_2-way'!E166)</f>
        <v>1.797408716136631</v>
      </c>
      <c r="H167" s="30">
        <f>IF(OR($A167="",$B167=""),"",'OddsRatio_working_2-way'!M166)</f>
        <v>2.2543258481484516</v>
      </c>
      <c r="I167" s="30">
        <f>IF(OR($A167="",$B167=""),"",'OddsRatio_working_2-way'!N166)</f>
        <v>1.797241005179101</v>
      </c>
      <c r="J167" s="30">
        <f>IF('Log_working_2-way'!$D166="","",A167^('Log_working_2-way'!$D166))</f>
        <v>2.2581444657647705</v>
      </c>
      <c r="K167" s="32">
        <f>IF('Log_working_2-way'!$D166="","",B167^('Log_working_2-way'!$D166))</f>
        <v>1.7948212842092994</v>
      </c>
      <c r="L167" s="37">
        <f t="shared" si="27"/>
        <v>0.44529262086513999</v>
      </c>
      <c r="M167" s="37">
        <f t="shared" si="28"/>
        <v>0.55470737913486012</v>
      </c>
      <c r="N167" s="38">
        <v>263</v>
      </c>
      <c r="O167" s="38">
        <f t="shared" si="29"/>
        <v>142.35779816513761</v>
      </c>
      <c r="P167" s="38">
        <f t="shared" si="30"/>
        <v>112.71428571428571</v>
      </c>
      <c r="Q167" s="38">
        <f t="shared" si="31"/>
        <v>150.28571428571428</v>
      </c>
      <c r="R167" s="38">
        <f t="shared" si="32"/>
        <v>120.64220183486238</v>
      </c>
      <c r="S167" s="39">
        <f t="shared" si="33"/>
        <v>-7.9279161205766684</v>
      </c>
      <c r="T167" s="39">
        <f t="shared" si="34"/>
        <v>-7.9279161205766684</v>
      </c>
      <c r="U167" t="s">
        <v>294</v>
      </c>
      <c r="V167" t="s">
        <v>451</v>
      </c>
      <c r="W167" t="s">
        <v>470</v>
      </c>
      <c r="X167" s="48" t="s">
        <v>492</v>
      </c>
      <c r="Y167" s="41"/>
    </row>
    <row r="168" spans="1:25" ht="15" x14ac:dyDescent="0.25">
      <c r="A168">
        <v>1.93</v>
      </c>
      <c r="B168">
        <v>1.96</v>
      </c>
      <c r="C168" s="29">
        <f t="shared" si="26"/>
        <v>2.8338796658559762E-2</v>
      </c>
      <c r="D168" s="30">
        <f>IF(OR($A168="",$B168=""),"",A168*'MPTO_working_2-way'!$G167)</f>
        <v>1.9846938775510203</v>
      </c>
      <c r="E168" s="32">
        <f>IF(OR($A168="",$B168=""),"",B168*'MPTO_working_2-way'!$G167)</f>
        <v>2.0155440414507773</v>
      </c>
      <c r="F168" s="30">
        <f>IF(OR($A168="",$B168=""),"",'MPTO_working_2-way'!D167)</f>
        <v>1.9842635333613092</v>
      </c>
      <c r="G168" s="32">
        <f>IF(OR($A168="",$B168=""),"",'MPTO_working_2-way'!E167)</f>
        <v>2.0159880622468553</v>
      </c>
      <c r="H168" s="30">
        <f>IF(OR($A168="",$B168=""),"",'OddsRatio_working_2-way'!M167)</f>
        <v>1.9842509842514759</v>
      </c>
      <c r="I168" s="30">
        <f>IF(OR($A168="",$B168=""),"",'OddsRatio_working_2-way'!N167)</f>
        <v>2.0160010160015238</v>
      </c>
      <c r="J168" s="30">
        <f>IF('Log_working_2-way'!$D167="","",A168^('Log_working_2-way'!$D167))</f>
        <v>1.9840560014719333</v>
      </c>
      <c r="K168" s="32">
        <f>IF('Log_working_2-way'!$D167="","",B168^('Log_working_2-way'!$D167))</f>
        <v>2.0162023284286739</v>
      </c>
      <c r="L168" s="37">
        <f t="shared" si="27"/>
        <v>0.50385604113110538</v>
      </c>
      <c r="M168" s="37">
        <f t="shared" si="28"/>
        <v>0.49614395886889456</v>
      </c>
      <c r="N168" s="38">
        <v>264</v>
      </c>
      <c r="O168" s="38">
        <f t="shared" si="29"/>
        <v>127.21243523316063</v>
      </c>
      <c r="P168" s="38">
        <f t="shared" si="30"/>
        <v>129.30612244897955</v>
      </c>
      <c r="Q168" s="38">
        <f t="shared" si="31"/>
        <v>134.69387755102042</v>
      </c>
      <c r="R168" s="38">
        <f t="shared" si="32"/>
        <v>136.78756476683941</v>
      </c>
      <c r="S168" s="39">
        <f t="shared" si="33"/>
        <v>-7.4814423178597877</v>
      </c>
      <c r="T168" s="39">
        <f t="shared" si="34"/>
        <v>-7.4814423178598588</v>
      </c>
      <c r="U168" t="s">
        <v>307</v>
      </c>
      <c r="V168" t="s">
        <v>406</v>
      </c>
      <c r="W168" t="s">
        <v>471</v>
      </c>
      <c r="X168" s="48" t="s">
        <v>492</v>
      </c>
      <c r="Y168" s="41"/>
    </row>
    <row r="169" spans="1:25" ht="15" x14ac:dyDescent="0.25">
      <c r="A169">
        <v>2.44</v>
      </c>
      <c r="B169">
        <v>1.6</v>
      </c>
      <c r="C169" s="29">
        <f t="shared" si="26"/>
        <v>3.4836065573770503E-2</v>
      </c>
      <c r="D169" s="30">
        <f>IF(OR($A169="",$B169=""),"",A169*'MPTO_working_2-way'!$G168)</f>
        <v>2.5249999999999999</v>
      </c>
      <c r="E169" s="32">
        <f>IF(OR($A169="",$B169=""),"",B169*'MPTO_working_2-way'!$G168)</f>
        <v>1.6557377049180328</v>
      </c>
      <c r="F169" s="30">
        <f>IF(OR($A169="",$B169=""),"",'MPTO_working_2-way'!D168)</f>
        <v>2.548302872062663</v>
      </c>
      <c r="G169" s="32">
        <f>IF(OR($A169="",$B169=""),"",'MPTO_working_2-way'!E168)</f>
        <v>1.6458684654300169</v>
      </c>
      <c r="H169" s="30">
        <f>IF(OR($A169="",$B169=""),"",'OddsRatio_working_2-way'!M168)</f>
        <v>2.5491933384829668</v>
      </c>
      <c r="I169" s="30">
        <f>IF(OR($A169="",$B169=""),"",'OddsRatio_working_2-way'!N168)</f>
        <v>1.6454972243679031</v>
      </c>
      <c r="J169" s="30">
        <f>IF('Log_working_2-way'!$D168="","",A169^('Log_working_2-way'!$D168))</f>
        <v>2.5600465119993632</v>
      </c>
      <c r="K169" s="32">
        <f>IF('Log_working_2-way'!$D168="","",B169^('Log_working_2-way'!$D168))</f>
        <v>1.6410065291696188</v>
      </c>
      <c r="L169" s="37">
        <f t="shared" si="27"/>
        <v>0.39603960396039606</v>
      </c>
      <c r="M169" s="37">
        <f t="shared" si="28"/>
        <v>0.60396039603960394</v>
      </c>
      <c r="N169" s="38">
        <v>265</v>
      </c>
      <c r="O169" s="38">
        <f t="shared" si="29"/>
        <v>156.39344262295083</v>
      </c>
      <c r="P169" s="38">
        <f t="shared" si="30"/>
        <v>99.375</v>
      </c>
      <c r="Q169" s="38">
        <f t="shared" si="31"/>
        <v>165.625</v>
      </c>
      <c r="R169" s="38">
        <f t="shared" si="32"/>
        <v>108.60655737704919</v>
      </c>
      <c r="S169" s="39">
        <f t="shared" si="33"/>
        <v>-9.231557377049171</v>
      </c>
      <c r="T169" s="39">
        <f t="shared" si="34"/>
        <v>-9.2315573770491852</v>
      </c>
      <c r="U169" t="s">
        <v>297</v>
      </c>
      <c r="V169" t="s">
        <v>304</v>
      </c>
      <c r="W169" t="s">
        <v>471</v>
      </c>
      <c r="X169" s="48" t="s">
        <v>492</v>
      </c>
      <c r="Y169" s="41"/>
    </row>
    <row r="170" spans="1:25" ht="15" x14ac:dyDescent="0.25">
      <c r="A170">
        <v>2.12</v>
      </c>
      <c r="B170">
        <v>1.78</v>
      </c>
      <c r="C170" s="29">
        <f t="shared" si="26"/>
        <v>3.3495866016535869E-2</v>
      </c>
      <c r="D170" s="30">
        <f>IF(OR($A170="",$B170=""),"",A170*'MPTO_working_2-way'!$G169)</f>
        <v>2.191011235955056</v>
      </c>
      <c r="E170" s="32">
        <f>IF(OR($A170="",$B170=""),"",B170*'MPTO_working_2-way'!$G169)</f>
        <v>1.8396226415094339</v>
      </c>
      <c r="F170" s="30">
        <f>IF(OR($A170="",$B170=""),"",'MPTO_working_2-way'!D169)</f>
        <v>2.1980428704566637</v>
      </c>
      <c r="G170" s="32">
        <f>IF(OR($A170="",$B170=""),"",'MPTO_working_2-way'!E169)</f>
        <v>1.8346946713341112</v>
      </c>
      <c r="H170" s="30">
        <f>IF(OR($A170="",$B170=""),"",'OddsRatio_working_2-way'!M169)</f>
        <v>2.1982893790305562</v>
      </c>
      <c r="I170" s="30">
        <f>IF(OR($A170="",$B170=""),"",'OddsRatio_working_2-way'!N169)</f>
        <v>1.83452296039628</v>
      </c>
      <c r="J170" s="30">
        <f>IF('Log_working_2-way'!$D169="","",A170^('Log_working_2-way'!$D169))</f>
        <v>2.2015102621380289</v>
      </c>
      <c r="K170" s="32">
        <f>IF('Log_working_2-way'!$D169="","",B170^('Log_working_2-way'!$D169))</f>
        <v>1.8322858584832242</v>
      </c>
      <c r="L170" s="37">
        <f t="shared" si="27"/>
        <v>0.45641025641025645</v>
      </c>
      <c r="M170" s="37">
        <f t="shared" si="28"/>
        <v>0.54358974358974366</v>
      </c>
      <c r="N170" s="38">
        <v>266</v>
      </c>
      <c r="O170" s="38">
        <f t="shared" si="29"/>
        <v>140.52830188679246</v>
      </c>
      <c r="P170" s="38">
        <f t="shared" si="30"/>
        <v>116.56179775280901</v>
      </c>
      <c r="Q170" s="38">
        <f t="shared" si="31"/>
        <v>149.43820224719101</v>
      </c>
      <c r="R170" s="38">
        <f t="shared" si="32"/>
        <v>125.47169811320754</v>
      </c>
      <c r="S170" s="39">
        <f t="shared" si="33"/>
        <v>-8.9099003603985523</v>
      </c>
      <c r="T170" s="39">
        <f t="shared" si="34"/>
        <v>-8.9099003603985238</v>
      </c>
      <c r="U170" t="s">
        <v>301</v>
      </c>
      <c r="V170" t="s">
        <v>408</v>
      </c>
      <c r="W170" t="s">
        <v>471</v>
      </c>
      <c r="X170" s="48" t="s">
        <v>492</v>
      </c>
      <c r="Y170" s="41"/>
    </row>
    <row r="171" spans="1:25" ht="15" x14ac:dyDescent="0.25">
      <c r="A171">
        <v>2</v>
      </c>
      <c r="B171">
        <v>1.88</v>
      </c>
      <c r="C171" s="29">
        <f t="shared" si="26"/>
        <v>3.1914893617021267E-2</v>
      </c>
      <c r="D171" s="30">
        <f>IF(OR($A171="",$B171=""),"",A171*'MPTO_working_2-way'!$G170)</f>
        <v>2.0638297872340425</v>
      </c>
      <c r="E171" s="32">
        <f>IF(OR($A171="",$B171=""),"",B171*'MPTO_working_2-way'!$G170)</f>
        <v>1.94</v>
      </c>
      <c r="F171" s="30">
        <f>IF(OR($A171="",$B171=""),"",'MPTO_working_2-way'!D170)</f>
        <v>2.0659340659340657</v>
      </c>
      <c r="G171" s="32">
        <f>IF(OR($A171="",$B171=""),"",'MPTO_working_2-way'!E170)</f>
        <v>1.9381443298969072</v>
      </c>
      <c r="H171" s="30">
        <f>IF(OR($A171="",$B171=""),"",'OddsRatio_working_2-way'!M170)</f>
        <v>2.0660035817780522</v>
      </c>
      <c r="I171" s="30">
        <f>IF(OR($A171="",$B171=""),"",'OddsRatio_working_2-way'!N170)</f>
        <v>1.9380831519646857</v>
      </c>
      <c r="J171" s="30">
        <f>IF('Log_working_2-way'!$D170="","",A171^('Log_working_2-way'!$D170))</f>
        <v>2.0669618454035223</v>
      </c>
      <c r="K171" s="32">
        <f>IF('Log_working_2-way'!$D170="","",B171^('Log_working_2-way'!$D170))</f>
        <v>1.9372406373367297</v>
      </c>
      <c r="L171" s="37">
        <f t="shared" si="27"/>
        <v>0.4845360824742268</v>
      </c>
      <c r="M171" s="37">
        <f t="shared" si="28"/>
        <v>0.51546391752577325</v>
      </c>
      <c r="N171" s="38">
        <v>267</v>
      </c>
      <c r="O171" s="38">
        <f t="shared" si="29"/>
        <v>133.5</v>
      </c>
      <c r="P171" s="38">
        <f t="shared" si="30"/>
        <v>124.97872340425531</v>
      </c>
      <c r="Q171" s="38">
        <f t="shared" si="31"/>
        <v>142.02127659574467</v>
      </c>
      <c r="R171" s="38">
        <f t="shared" si="32"/>
        <v>133.5</v>
      </c>
      <c r="S171" s="39">
        <f t="shared" si="33"/>
        <v>-8.5212765957446663</v>
      </c>
      <c r="T171" s="39">
        <f t="shared" si="34"/>
        <v>-8.5212765957446948</v>
      </c>
      <c r="U171" t="s">
        <v>409</v>
      </c>
      <c r="V171" t="s">
        <v>300</v>
      </c>
      <c r="W171" t="s">
        <v>471</v>
      </c>
      <c r="X171" s="48" t="s">
        <v>492</v>
      </c>
      <c r="Y171" s="41"/>
    </row>
    <row r="172" spans="1:25" ht="15" x14ac:dyDescent="0.25">
      <c r="A172">
        <v>2.5</v>
      </c>
      <c r="B172">
        <v>1.58</v>
      </c>
      <c r="C172" s="29">
        <f t="shared" si="26"/>
        <v>3.2911392405063244E-2</v>
      </c>
      <c r="D172" s="30">
        <f>IF(OR($A172="",$B172=""),"",A172*'MPTO_working_2-way'!$G171)</f>
        <v>2.5822784810126582</v>
      </c>
      <c r="E172" s="32">
        <f>IF(OR($A172="",$B172=""),"",B172*'MPTO_working_2-way'!$G171)</f>
        <v>1.6319999999999999</v>
      </c>
      <c r="F172" s="30">
        <f>IF(OR($A172="",$B172=""),"",'MPTO_working_2-way'!D171)</f>
        <v>2.6072607260726071</v>
      </c>
      <c r="G172" s="32">
        <f>IF(OR($A172="",$B172=""),"",'MPTO_working_2-way'!E171)</f>
        <v>1.62217659137577</v>
      </c>
      <c r="H172" s="30">
        <f>IF(OR($A172="",$B172=""),"",'OddsRatio_working_2-way'!M171)</f>
        <v>2.6081688022566918</v>
      </c>
      <c r="I172" s="30">
        <f>IF(OR($A172="",$B172=""),"",'OddsRatio_working_2-way'!N171)</f>
        <v>1.6218252702059208</v>
      </c>
      <c r="J172" s="30">
        <f>IF('Log_working_2-way'!$D171="","",A172^('Log_working_2-way'!$D171))</f>
        <v>2.6198085173024386</v>
      </c>
      <c r="K172" s="32">
        <f>IF('Log_working_2-way'!$D171="","",B172^('Log_working_2-way'!$D171))</f>
        <v>1.6173569217090376</v>
      </c>
      <c r="L172" s="37">
        <f t="shared" si="27"/>
        <v>0.38725490196078433</v>
      </c>
      <c r="M172" s="37">
        <f t="shared" si="28"/>
        <v>0.61274509803921573</v>
      </c>
      <c r="N172" s="38">
        <v>268</v>
      </c>
      <c r="O172" s="38">
        <f t="shared" si="29"/>
        <v>160.80000000000001</v>
      </c>
      <c r="P172" s="38">
        <f t="shared" si="30"/>
        <v>98.379746835443029</v>
      </c>
      <c r="Q172" s="38">
        <f t="shared" si="31"/>
        <v>169.62025316455694</v>
      </c>
      <c r="R172" s="38">
        <f t="shared" si="32"/>
        <v>107.2</v>
      </c>
      <c r="S172" s="39">
        <f t="shared" si="33"/>
        <v>-8.8202531645569309</v>
      </c>
      <c r="T172" s="39">
        <f t="shared" si="34"/>
        <v>-8.8202531645569735</v>
      </c>
      <c r="U172" t="s">
        <v>410</v>
      </c>
      <c r="V172" t="s">
        <v>308</v>
      </c>
      <c r="W172" t="s">
        <v>471</v>
      </c>
      <c r="X172" s="48" t="s">
        <v>492</v>
      </c>
      <c r="Y172" s="41"/>
    </row>
    <row r="173" spans="1:25" ht="15" x14ac:dyDescent="0.25">
      <c r="A173">
        <v>2.23</v>
      </c>
      <c r="B173">
        <v>1.71</v>
      </c>
      <c r="C173" s="29">
        <f t="shared" si="26"/>
        <v>3.3225814910969431E-2</v>
      </c>
      <c r="D173" s="30">
        <f>IF(OR($A173="",$B173=""),"",A173*'MPTO_working_2-way'!$G172)</f>
        <v>2.3040935672514617</v>
      </c>
      <c r="E173" s="32">
        <f>IF(OR($A173="",$B173=""),"",B173*'MPTO_working_2-way'!$G172)</f>
        <v>1.7668161434977576</v>
      </c>
      <c r="F173" s="30">
        <f>IF(OR($A173="",$B173=""),"",'MPTO_working_2-way'!D172)</f>
        <v>2.315792669966295</v>
      </c>
      <c r="G173" s="32">
        <f>IF(OR($A173="",$B173=""),"",'MPTO_working_2-way'!E172)</f>
        <v>1.7599981538319522</v>
      </c>
      <c r="H173" s="30">
        <f>IF(OR($A173="",$B173=""),"",'OddsRatio_working_2-way'!M172)</f>
        <v>2.3162045305336028</v>
      </c>
      <c r="I173" s="30">
        <f>IF(OR($A173="",$B173=""),"",'OddsRatio_working_2-way'!N172)</f>
        <v>1.7597603387632996</v>
      </c>
      <c r="J173" s="30">
        <f>IF('Log_working_2-way'!$D172="","",A173^('Log_working_2-way'!$D172))</f>
        <v>2.3215866387713424</v>
      </c>
      <c r="K173" s="32">
        <f>IF('Log_working_2-way'!$D172="","",B173^('Log_working_2-way'!$D172))</f>
        <v>1.7566662454529891</v>
      </c>
      <c r="L173" s="37">
        <f t="shared" si="27"/>
        <v>0.43401015228426398</v>
      </c>
      <c r="M173" s="37">
        <f t="shared" si="28"/>
        <v>0.56598984771573613</v>
      </c>
      <c r="N173" s="38">
        <v>269</v>
      </c>
      <c r="O173" s="38">
        <f t="shared" si="29"/>
        <v>148.37219730941706</v>
      </c>
      <c r="P173" s="38">
        <f t="shared" si="30"/>
        <v>111.69005847953217</v>
      </c>
      <c r="Q173" s="38">
        <f t="shared" si="31"/>
        <v>157.30994152046782</v>
      </c>
      <c r="R173" s="38">
        <f t="shared" si="32"/>
        <v>120.62780269058297</v>
      </c>
      <c r="S173" s="39">
        <f t="shared" si="33"/>
        <v>-8.9377442110507559</v>
      </c>
      <c r="T173" s="39">
        <f t="shared" si="34"/>
        <v>-8.9377442110507985</v>
      </c>
      <c r="U173" t="s">
        <v>416</v>
      </c>
      <c r="V173" t="s">
        <v>309</v>
      </c>
      <c r="W173" t="s">
        <v>472</v>
      </c>
      <c r="X173" s="48" t="s">
        <v>492</v>
      </c>
      <c r="Y173" s="41"/>
    </row>
    <row r="174" spans="1:25" ht="15" x14ac:dyDescent="0.25">
      <c r="A174">
        <v>1.32</v>
      </c>
      <c r="B174">
        <v>3.48</v>
      </c>
      <c r="C174" s="29">
        <f t="shared" si="26"/>
        <v>4.4932079414838011E-2</v>
      </c>
      <c r="D174" s="30">
        <f>IF(OR($A174="",$B174=""),"",A174*'MPTO_working_2-way'!$G173)</f>
        <v>1.3793103448275863</v>
      </c>
      <c r="E174" s="32">
        <f>IF(OR($A174="",$B174=""),"",B174*'MPTO_working_2-way'!$G173)</f>
        <v>3.6363636363636362</v>
      </c>
      <c r="F174" s="30">
        <f>IF(OR($A174="",$B174=""),"",'MPTO_working_2-way'!D173)</f>
        <v>1.3603411513859276</v>
      </c>
      <c r="G174" s="32">
        <f>IF(OR($A174="",$B174=""),"",'MPTO_working_2-way'!E173)</f>
        <v>3.7751479289940826</v>
      </c>
      <c r="H174" s="30">
        <f>IF(OR($A174="",$B174=""),"",'OddsRatio_working_2-way'!M173)</f>
        <v>1.3592106040535497</v>
      </c>
      <c r="I174" s="30">
        <f>IF(OR($A174="",$B174=""),"",'OddsRatio_working_2-way'!N173)</f>
        <v>3.7838821814150112</v>
      </c>
      <c r="J174" s="30">
        <f>IF('Log_working_2-way'!$D173="","",A174^('Log_working_2-way'!$D173))</f>
        <v>1.3503590006903448</v>
      </c>
      <c r="K174" s="32">
        <f>IF('Log_working_2-way'!$D173="","",B174^('Log_working_2-way'!$D173))</f>
        <v>3.8542152421196159</v>
      </c>
      <c r="L174" s="37">
        <f t="shared" si="27"/>
        <v>0.72499999999999998</v>
      </c>
      <c r="M174" s="37">
        <f t="shared" si="28"/>
        <v>0.27500000000000002</v>
      </c>
      <c r="N174" s="38">
        <v>270</v>
      </c>
      <c r="O174" s="38">
        <f t="shared" si="29"/>
        <v>65.454545454545482</v>
      </c>
      <c r="P174" s="38">
        <f t="shared" si="30"/>
        <v>192.41379310344826</v>
      </c>
      <c r="Q174" s="38">
        <f t="shared" si="31"/>
        <v>77.586206896551715</v>
      </c>
      <c r="R174" s="38">
        <f t="shared" si="32"/>
        <v>204.54545454545453</v>
      </c>
      <c r="S174" s="39">
        <f t="shared" si="33"/>
        <v>-12.131661442006234</v>
      </c>
      <c r="T174" s="39">
        <f t="shared" si="34"/>
        <v>-12.131661442006276</v>
      </c>
      <c r="U174" t="s">
        <v>312</v>
      </c>
      <c r="V174" t="s">
        <v>315</v>
      </c>
      <c r="W174" t="s">
        <v>472</v>
      </c>
      <c r="X174" s="48" t="s">
        <v>492</v>
      </c>
      <c r="Y174" s="41"/>
    </row>
    <row r="175" spans="1:25" ht="15" x14ac:dyDescent="0.25">
      <c r="A175">
        <v>1.6</v>
      </c>
      <c r="B175">
        <v>2.46</v>
      </c>
      <c r="C175" s="29">
        <f t="shared" si="26"/>
        <v>3.1504065040650397E-2</v>
      </c>
      <c r="D175" s="30">
        <f>IF(OR($A175="",$B175=""),"",A175*'MPTO_working_2-way'!$G174)</f>
        <v>1.6504065040650406</v>
      </c>
      <c r="E175" s="32">
        <f>IF(OR($A175="",$B175=""),"",B175*'MPTO_working_2-way'!$G174)</f>
        <v>2.5375000000000001</v>
      </c>
      <c r="F175" s="30">
        <f>IF(OR($A175="",$B175=""),"",'MPTO_working_2-way'!D174)</f>
        <v>1.6413678065054211</v>
      </c>
      <c r="G175" s="32">
        <f>IF(OR($A175="",$B175=""),"",'MPTO_working_2-way'!E174)</f>
        <v>2.5591677503250976</v>
      </c>
      <c r="H175" s="30">
        <f>IF(OR($A175="",$B175=""),"",'OddsRatio_working_2-way'!M174)</f>
        <v>1.6410607647560327</v>
      </c>
      <c r="I175" s="30">
        <f>IF(OR($A175="",$B175=""),"",'OddsRatio_working_2-way'!N174)</f>
        <v>2.5599145275730124</v>
      </c>
      <c r="J175" s="30">
        <f>IF('Log_working_2-way'!$D174="","",A175^('Log_working_2-way'!$D174))</f>
        <v>1.6369550951524368</v>
      </c>
      <c r="K175" s="32">
        <f>IF('Log_working_2-way'!$D174="","",B175^('Log_working_2-way'!$D174))</f>
        <v>2.5699693865556159</v>
      </c>
      <c r="L175" s="37">
        <f t="shared" si="27"/>
        <v>0.60591133004926112</v>
      </c>
      <c r="M175" s="37">
        <f t="shared" si="28"/>
        <v>0.39408866995073888</v>
      </c>
      <c r="N175" s="38">
        <v>271</v>
      </c>
      <c r="O175" s="38">
        <f t="shared" si="29"/>
        <v>101.62500000000001</v>
      </c>
      <c r="P175" s="38">
        <f t="shared" si="30"/>
        <v>160.83739837398372</v>
      </c>
      <c r="Q175" s="38">
        <f t="shared" si="31"/>
        <v>110.16260162601625</v>
      </c>
      <c r="R175" s="38">
        <f t="shared" si="32"/>
        <v>169.375</v>
      </c>
      <c r="S175" s="39">
        <f t="shared" si="33"/>
        <v>-8.5376016260162402</v>
      </c>
      <c r="T175" s="39">
        <f t="shared" si="34"/>
        <v>-8.5376016260162828</v>
      </c>
      <c r="U175" t="s">
        <v>314</v>
      </c>
      <c r="V175" t="s">
        <v>417</v>
      </c>
      <c r="W175" t="s">
        <v>472</v>
      </c>
      <c r="X175" s="48" t="s">
        <v>492</v>
      </c>
      <c r="Y175" s="41"/>
    </row>
    <row r="176" spans="1:25" ht="15" x14ac:dyDescent="0.25">
      <c r="A176">
        <v>1.67</v>
      </c>
      <c r="B176">
        <v>2.2999999999999998</v>
      </c>
      <c r="C176" s="29">
        <f t="shared" si="26"/>
        <v>3.3585003905233002E-2</v>
      </c>
      <c r="D176" s="30">
        <f>IF(OR($A176="",$B176=""),"",A176*'MPTO_working_2-way'!$G175)</f>
        <v>1.7260869565217389</v>
      </c>
      <c r="E176" s="32">
        <f>IF(OR($A176="",$B176=""),"",B176*'MPTO_working_2-way'!$G175)</f>
        <v>2.3772455089820359</v>
      </c>
      <c r="F176" s="30">
        <f>IF(OR($A176="",$B176=""),"",'MPTO_working_2-way'!D175)</f>
        <v>1.7181838514873629</v>
      </c>
      <c r="G176" s="32">
        <f>IF(OR($A176="",$B176=""),"",'MPTO_working_2-way'!E175)</f>
        <v>2.3924011211460603</v>
      </c>
      <c r="H176" s="30">
        <f>IF(OR($A176="",$B176=""),"",'OddsRatio_working_2-way'!M175)</f>
        <v>1.7179029289427752</v>
      </c>
      <c r="I176" s="30">
        <f>IF(OR($A176="",$B176=""),"",'OddsRatio_working_2-way'!N175)</f>
        <v>2.3929459815307572</v>
      </c>
      <c r="J176" s="30">
        <f>IF('Log_working_2-way'!$D175="","",A176^('Log_working_2-way'!$D175))</f>
        <v>1.7143143993241288</v>
      </c>
      <c r="K176" s="32">
        <f>IF('Log_working_2-way'!$D175="","",B176^('Log_working_2-way'!$D175))</f>
        <v>2.399943779582375</v>
      </c>
      <c r="L176" s="37">
        <f t="shared" si="27"/>
        <v>0.57934508816120911</v>
      </c>
      <c r="M176" s="37">
        <f t="shared" si="28"/>
        <v>0.42065491183879095</v>
      </c>
      <c r="N176" s="38">
        <v>272</v>
      </c>
      <c r="O176" s="38">
        <f t="shared" si="29"/>
        <v>109.12574850299403</v>
      </c>
      <c r="P176" s="38">
        <f t="shared" si="30"/>
        <v>153.7391304347826</v>
      </c>
      <c r="Q176" s="38">
        <f t="shared" si="31"/>
        <v>118.2608695652174</v>
      </c>
      <c r="R176" s="38">
        <f t="shared" si="32"/>
        <v>162.87425149700601</v>
      </c>
      <c r="S176" s="39">
        <f t="shared" si="33"/>
        <v>-9.1351210622233765</v>
      </c>
      <c r="T176" s="39">
        <f t="shared" si="34"/>
        <v>-9.1351210622234191</v>
      </c>
      <c r="U176" t="s">
        <v>414</v>
      </c>
      <c r="V176" t="s">
        <v>317</v>
      </c>
      <c r="W176" t="s">
        <v>472</v>
      </c>
      <c r="X176" s="48" t="s">
        <v>492</v>
      </c>
      <c r="Y176" s="41"/>
    </row>
    <row r="177" spans="1:25" ht="15" x14ac:dyDescent="0.25">
      <c r="A177">
        <v>1.93</v>
      </c>
      <c r="B177">
        <v>1.96</v>
      </c>
      <c r="C177" s="29">
        <f t="shared" si="26"/>
        <v>2.8338796658559762E-2</v>
      </c>
      <c r="D177" s="30">
        <f>IF(OR($A177="",$B177=""),"",A177*'MPTO_working_2-way'!$G176)</f>
        <v>1.9846938775510203</v>
      </c>
      <c r="E177" s="32">
        <f>IF(OR($A177="",$B177=""),"",B177*'MPTO_working_2-way'!$G176)</f>
        <v>2.0155440414507773</v>
      </c>
      <c r="F177" s="30">
        <f>IF(OR($A177="",$B177=""),"",'MPTO_working_2-way'!D176)</f>
        <v>1.9842635333613092</v>
      </c>
      <c r="G177" s="32">
        <f>IF(OR($A177="",$B177=""),"",'MPTO_working_2-way'!E176)</f>
        <v>2.0159880622468553</v>
      </c>
      <c r="H177" s="30">
        <f>IF(OR($A177="",$B177=""),"",'OddsRatio_working_2-way'!M176)</f>
        <v>1.9842509842514759</v>
      </c>
      <c r="I177" s="30">
        <f>IF(OR($A177="",$B177=""),"",'OddsRatio_working_2-way'!N176)</f>
        <v>2.0160010160015238</v>
      </c>
      <c r="J177" s="30">
        <f>IF('Log_working_2-way'!$D176="","",A177^('Log_working_2-way'!$D176))</f>
        <v>1.9840560014719333</v>
      </c>
      <c r="K177" s="32">
        <f>IF('Log_working_2-way'!$D176="","",B177^('Log_working_2-way'!$D176))</f>
        <v>2.0162023284286739</v>
      </c>
      <c r="L177" s="37">
        <f t="shared" si="27"/>
        <v>0.50385604113110538</v>
      </c>
      <c r="M177" s="37">
        <f t="shared" si="28"/>
        <v>0.49614395886889456</v>
      </c>
      <c r="N177" s="38">
        <v>273</v>
      </c>
      <c r="O177" s="38">
        <f t="shared" si="29"/>
        <v>131.54922279792748</v>
      </c>
      <c r="P177" s="38">
        <f t="shared" si="30"/>
        <v>133.71428571428575</v>
      </c>
      <c r="Q177" s="38">
        <f t="shared" si="31"/>
        <v>139.28571428571428</v>
      </c>
      <c r="R177" s="38">
        <f t="shared" si="32"/>
        <v>141.45077720207254</v>
      </c>
      <c r="S177" s="39">
        <f t="shared" si="33"/>
        <v>-7.7364914877867932</v>
      </c>
      <c r="T177" s="39">
        <f t="shared" si="34"/>
        <v>-7.7364914877867932</v>
      </c>
      <c r="U177" t="s">
        <v>411</v>
      </c>
      <c r="V177" t="s">
        <v>313</v>
      </c>
      <c r="W177" t="s">
        <v>472</v>
      </c>
      <c r="X177" s="48" t="s">
        <v>492</v>
      </c>
      <c r="Y177" s="41"/>
    </row>
    <row r="178" spans="1:25" s="35" customFormat="1" ht="15" x14ac:dyDescent="0.25">
      <c r="A178">
        <v>2.25</v>
      </c>
      <c r="B178">
        <v>1.7</v>
      </c>
      <c r="C178" s="29">
        <f t="shared" si="26"/>
        <v>3.2679738562091387E-2</v>
      </c>
      <c r="D178" s="30">
        <f>IF(OR($A178="",$B178=""),"",A178*'MPTO_working_2-way'!$G177)</f>
        <v>2.3235294117647056</v>
      </c>
      <c r="E178" s="32">
        <f>IF(OR($A178="",$B178=""),"",B178*'MPTO_working_2-way'!$G177)</f>
        <v>1.7555555555555553</v>
      </c>
      <c r="F178" s="30">
        <f>IF(OR($A178="",$B178=""),"",'MPTO_working_2-way'!D177)</f>
        <v>2.3358778625954195</v>
      </c>
      <c r="G178" s="32">
        <f>IF(OR($A178="",$B178=""),"",'MPTO_working_2-way'!E177)</f>
        <v>1.7485714285714284</v>
      </c>
      <c r="H178" s="30">
        <f>IF(OR($A178="",$B178=""),"",'OddsRatio_working_2-way'!M177)</f>
        <v>2.3363062095621219</v>
      </c>
      <c r="I178" s="30">
        <f>IF(OR($A178="",$B178=""),"",'OddsRatio_working_2-way'!N177)</f>
        <v>1.7483314773547878</v>
      </c>
      <c r="J178" s="30">
        <f>IF('Log_working_2-way'!$D177="","",A178^('Log_working_2-way'!$D177))</f>
        <v>2.3419883892799152</v>
      </c>
      <c r="K178" s="32">
        <f>IF('Log_working_2-way'!$D177="","",B178^('Log_working_2-way'!$D177))</f>
        <v>1.7451629298644922</v>
      </c>
      <c r="L178" s="37">
        <f t="shared" si="27"/>
        <v>0.43037974683544311</v>
      </c>
      <c r="M178" s="37">
        <f t="shared" si="28"/>
        <v>0.569620253164557</v>
      </c>
      <c r="N178" s="38">
        <v>274</v>
      </c>
      <c r="O178" s="38">
        <f t="shared" si="29"/>
        <v>152.2222222222222</v>
      </c>
      <c r="P178" s="38">
        <f t="shared" si="30"/>
        <v>112.82352941176471</v>
      </c>
      <c r="Q178" s="38">
        <f t="shared" si="31"/>
        <v>161.1764705882353</v>
      </c>
      <c r="R178" s="38">
        <f t="shared" si="32"/>
        <v>121.77777777777777</v>
      </c>
      <c r="S178" s="39">
        <f t="shared" si="33"/>
        <v>-8.954248366013104</v>
      </c>
      <c r="T178" s="39">
        <f t="shared" si="34"/>
        <v>-8.9542483660130614</v>
      </c>
      <c r="U178" t="s">
        <v>320</v>
      </c>
      <c r="V178" t="s">
        <v>325</v>
      </c>
      <c r="W178" t="s">
        <v>465</v>
      </c>
      <c r="X178" s="48" t="s">
        <v>492</v>
      </c>
      <c r="Y178" s="41"/>
    </row>
    <row r="179" spans="1:25" ht="15" x14ac:dyDescent="0.25">
      <c r="A179">
        <v>2.36</v>
      </c>
      <c r="B179">
        <v>1.64</v>
      </c>
      <c r="C179" s="29">
        <f t="shared" si="26"/>
        <v>3.3484911120297722E-2</v>
      </c>
      <c r="D179" s="30">
        <f>IF(OR($A179="",$B179=""),"",A179*'MPTO_working_2-way'!$G178)</f>
        <v>2.4390243902439024</v>
      </c>
      <c r="E179" s="32">
        <f>IF(OR($A179="",$B179=""),"",B179*'MPTO_working_2-way'!$G178)</f>
        <v>1.6949152542372881</v>
      </c>
      <c r="F179" s="30">
        <f>IF(OR($A179="",$B179=""),"",'MPTO_working_2-way'!D178)</f>
        <v>2.4570848146267141</v>
      </c>
      <c r="G179" s="32">
        <f>IF(OR($A179="",$B179=""),"",'MPTO_working_2-way'!E178)</f>
        <v>1.6863018473335656</v>
      </c>
      <c r="H179" s="30">
        <f>IF(OR($A179="",$B179=""),"",'OddsRatio_working_2-way'!M178)</f>
        <v>2.4577379737113252</v>
      </c>
      <c r="I179" s="30">
        <f>IF(OR($A179="",$B179=""),"",'OddsRatio_working_2-way'!N178)</f>
        <v>1.6859943405700353</v>
      </c>
      <c r="J179" s="30">
        <f>IF('Log_working_2-way'!$D178="","",A179^('Log_working_2-way'!$D178))</f>
        <v>2.4661000827478752</v>
      </c>
      <c r="K179" s="32">
        <f>IF('Log_working_2-way'!$D178="","",B179^('Log_working_2-way'!$D178))</f>
        <v>1.6820816748919711</v>
      </c>
      <c r="L179" s="37">
        <f t="shared" si="27"/>
        <v>0.41000000000000003</v>
      </c>
      <c r="M179" s="37">
        <f t="shared" si="28"/>
        <v>0.59000000000000008</v>
      </c>
      <c r="N179" s="38">
        <v>275</v>
      </c>
      <c r="O179" s="38">
        <f t="shared" si="29"/>
        <v>158.47457627118646</v>
      </c>
      <c r="P179" s="38">
        <f t="shared" si="30"/>
        <v>107.3170731707317</v>
      </c>
      <c r="Q179" s="38">
        <f t="shared" si="31"/>
        <v>167.6829268292683</v>
      </c>
      <c r="R179" s="38">
        <f t="shared" si="32"/>
        <v>116.52542372881356</v>
      </c>
      <c r="S179" s="39">
        <f t="shared" si="33"/>
        <v>-9.2083505580818326</v>
      </c>
      <c r="T179" s="39">
        <f t="shared" si="34"/>
        <v>-9.208350558081861</v>
      </c>
      <c r="U179" t="s">
        <v>454</v>
      </c>
      <c r="V179" t="s">
        <v>323</v>
      </c>
      <c r="W179" t="s">
        <v>465</v>
      </c>
      <c r="X179" s="48" t="s">
        <v>492</v>
      </c>
      <c r="Y179" s="41"/>
    </row>
    <row r="180" spans="1:25" ht="15" x14ac:dyDescent="0.25">
      <c r="A180">
        <v>1.71</v>
      </c>
      <c r="B180">
        <v>2.23</v>
      </c>
      <c r="C180" s="29">
        <f t="shared" si="26"/>
        <v>3.3225814910969431E-2</v>
      </c>
      <c r="D180" s="30">
        <f>IF(OR($A180="",$B180=""),"",A180*'MPTO_working_2-way'!$G179)</f>
        <v>1.7668161434977576</v>
      </c>
      <c r="E180" s="32">
        <f>IF(OR($A180="",$B180=""),"",B180*'MPTO_working_2-way'!$G179)</f>
        <v>2.3040935672514617</v>
      </c>
      <c r="F180" s="30">
        <f>IF(OR($A180="",$B180=""),"",'MPTO_working_2-way'!D179)</f>
        <v>1.7599981538319522</v>
      </c>
      <c r="G180" s="32">
        <f>IF(OR($A180="",$B180=""),"",'MPTO_working_2-way'!E179)</f>
        <v>2.315792669966295</v>
      </c>
      <c r="H180" s="30">
        <f>IF(OR($A180="",$B180=""),"",'OddsRatio_working_2-way'!M179)</f>
        <v>1.7597603387632996</v>
      </c>
      <c r="I180" s="30">
        <f>IF(OR($A180="",$B180=""),"",'OddsRatio_working_2-way'!N179)</f>
        <v>2.3162045305336028</v>
      </c>
      <c r="J180" s="30">
        <f>IF('Log_working_2-way'!$D179="","",A180^('Log_working_2-way'!$D179))</f>
        <v>1.7566662454529891</v>
      </c>
      <c r="K180" s="32">
        <f>IF('Log_working_2-way'!$D179="","",B180^('Log_working_2-way'!$D179))</f>
        <v>2.3215866387713424</v>
      </c>
      <c r="L180" s="37">
        <f t="shared" si="27"/>
        <v>0.56598984771573613</v>
      </c>
      <c r="M180" s="37">
        <f t="shared" si="28"/>
        <v>0.43401015228426398</v>
      </c>
      <c r="N180" s="38">
        <v>276</v>
      </c>
      <c r="O180" s="38">
        <f t="shared" si="29"/>
        <v>114.59649122807016</v>
      </c>
      <c r="P180" s="38">
        <f t="shared" si="30"/>
        <v>152.23318385650225</v>
      </c>
      <c r="Q180" s="38">
        <f t="shared" si="31"/>
        <v>123.76681614349776</v>
      </c>
      <c r="R180" s="38">
        <f t="shared" si="32"/>
        <v>161.40350877192981</v>
      </c>
      <c r="S180" s="39">
        <f t="shared" si="33"/>
        <v>-9.1703249154275994</v>
      </c>
      <c r="T180" s="39">
        <f t="shared" si="34"/>
        <v>-9.1703249154275568</v>
      </c>
      <c r="U180" t="s">
        <v>422</v>
      </c>
      <c r="V180" t="s">
        <v>453</v>
      </c>
      <c r="W180" t="s">
        <v>465</v>
      </c>
      <c r="X180" s="48" t="s">
        <v>492</v>
      </c>
      <c r="Y180" s="41"/>
    </row>
    <row r="181" spans="1:25" s="35" customFormat="1" ht="15" x14ac:dyDescent="0.25">
      <c r="A181">
        <v>1.91</v>
      </c>
      <c r="B181">
        <v>1.98</v>
      </c>
      <c r="C181" s="29">
        <f t="shared" si="26"/>
        <v>2.861071447458885E-2</v>
      </c>
      <c r="D181" s="30">
        <f>IF(OR($A181="",$B181=""),"",A181*'MPTO_working_2-way'!$G180)</f>
        <v>1.9646464646464645</v>
      </c>
      <c r="E181" s="32">
        <f>IF(OR($A181="",$B181=""),"",B181*'MPTO_working_2-way'!$G180)</f>
        <v>2.0366492146596857</v>
      </c>
      <c r="F181" s="30">
        <f>IF(OR($A181="",$B181=""),"",'MPTO_working_2-way'!D180)</f>
        <v>1.9636533568721115</v>
      </c>
      <c r="G181" s="32">
        <f>IF(OR($A181="",$B181=""),"",'MPTO_working_2-way'!E180)</f>
        <v>2.0377175494369308</v>
      </c>
      <c r="H181" s="30">
        <f>IF(OR($A181="",$B181=""),"",'OddsRatio_working_2-way'!M180)</f>
        <v>1.9636241116594322</v>
      </c>
      <c r="I181" s="30">
        <f>IF(OR($A181="",$B181=""),"",'OddsRatio_working_2-way'!N180)</f>
        <v>2.0377490433255412</v>
      </c>
      <c r="J181" s="30">
        <f>IF('Log_working_2-way'!$D180="","",A181^('Log_working_2-way'!$D180))</f>
        <v>1.9631742210121639</v>
      </c>
      <c r="K181" s="32">
        <f>IF('Log_working_2-way'!$D180="","",B181^('Log_working_2-way'!$D180))</f>
        <v>2.0382337672504618</v>
      </c>
      <c r="L181" s="37">
        <f t="shared" si="27"/>
        <v>0.50899742930591263</v>
      </c>
      <c r="M181" s="37">
        <f t="shared" si="28"/>
        <v>0.49100257069408743</v>
      </c>
      <c r="N181" s="38">
        <v>277</v>
      </c>
      <c r="O181" s="38">
        <f t="shared" si="29"/>
        <v>131.97382198952877</v>
      </c>
      <c r="P181" s="38">
        <f t="shared" si="30"/>
        <v>137.10101010101013</v>
      </c>
      <c r="Q181" s="38">
        <f t="shared" si="31"/>
        <v>139.8989898989899</v>
      </c>
      <c r="R181" s="38">
        <f t="shared" si="32"/>
        <v>145.0261780104712</v>
      </c>
      <c r="S181" s="39">
        <f t="shared" si="33"/>
        <v>-7.9251679094611234</v>
      </c>
      <c r="T181" s="39">
        <f t="shared" si="34"/>
        <v>-7.9251679094610665</v>
      </c>
      <c r="U181" t="s">
        <v>324</v>
      </c>
      <c r="V181" t="s">
        <v>180</v>
      </c>
      <c r="W181" t="s">
        <v>465</v>
      </c>
      <c r="X181" s="48" t="s">
        <v>492</v>
      </c>
      <c r="Y181" s="41"/>
    </row>
    <row r="182" spans="1:25" s="50" customFormat="1" ht="15" x14ac:dyDescent="0.25">
      <c r="A182">
        <v>1.91</v>
      </c>
      <c r="B182">
        <v>1.98</v>
      </c>
      <c r="C182" s="29">
        <f t="shared" si="26"/>
        <v>2.861071447458885E-2</v>
      </c>
      <c r="D182" s="30">
        <f>IF(OR($A182="",$B182=""),"",A182*'MPTO_working_2-way'!$G181)</f>
        <v>1.9646464646464645</v>
      </c>
      <c r="E182" s="32">
        <f>IF(OR($A182="",$B182=""),"",B182*'MPTO_working_2-way'!$G181)</f>
        <v>2.0366492146596857</v>
      </c>
      <c r="F182" s="30">
        <f>IF(OR($A182="",$B182=""),"",'MPTO_working_2-way'!D181)</f>
        <v>1.9636533568721115</v>
      </c>
      <c r="G182" s="32">
        <f>IF(OR($A182="",$B182=""),"",'MPTO_working_2-way'!E181)</f>
        <v>2.0377175494369308</v>
      </c>
      <c r="H182" s="30">
        <f>IF(OR($A182="",$B182=""),"",'OddsRatio_working_2-way'!M181)</f>
        <v>1.9636241116594322</v>
      </c>
      <c r="I182" s="30">
        <f>IF(OR($A182="",$B182=""),"",'OddsRatio_working_2-way'!N181)</f>
        <v>2.0377490433255412</v>
      </c>
      <c r="J182" s="30">
        <f>IF('Log_working_2-way'!$D181="","",A182^('Log_working_2-way'!$D181))</f>
        <v>1.9631742210121639</v>
      </c>
      <c r="K182" s="32">
        <f>IF('Log_working_2-way'!$D181="","",B182^('Log_working_2-way'!$D181))</f>
        <v>2.0382337672504618</v>
      </c>
      <c r="L182" s="37">
        <f t="shared" si="27"/>
        <v>0.50899742930591263</v>
      </c>
      <c r="M182" s="37">
        <f t="shared" si="28"/>
        <v>0.49100257069408743</v>
      </c>
      <c r="N182" s="38">
        <v>278</v>
      </c>
      <c r="O182" s="38">
        <f t="shared" si="29"/>
        <v>132.45026178010471</v>
      </c>
      <c r="P182" s="38">
        <f t="shared" si="30"/>
        <v>137.59595959595958</v>
      </c>
      <c r="Q182" s="38">
        <f t="shared" si="31"/>
        <v>140.40404040404042</v>
      </c>
      <c r="R182" s="38">
        <f t="shared" si="32"/>
        <v>145.54973821989529</v>
      </c>
      <c r="S182" s="39">
        <f t="shared" si="33"/>
        <v>-7.9537786239357047</v>
      </c>
      <c r="T182" s="39">
        <f t="shared" si="34"/>
        <v>-7.9537786239357047</v>
      </c>
      <c r="U182" t="s">
        <v>332</v>
      </c>
      <c r="V182" t="s">
        <v>425</v>
      </c>
      <c r="W182" t="s">
        <v>473</v>
      </c>
      <c r="X182" s="48" t="s">
        <v>492</v>
      </c>
      <c r="Y182" s="52"/>
    </row>
    <row r="183" spans="1:25" ht="15" x14ac:dyDescent="0.25">
      <c r="A183">
        <v>2.38</v>
      </c>
      <c r="B183">
        <v>1.64</v>
      </c>
      <c r="C183" s="29">
        <f t="shared" si="26"/>
        <v>2.9924164787866303E-2</v>
      </c>
      <c r="D183" s="30">
        <f>IF(OR($A183="",$B183=""),"",A183*'MPTO_working_2-way'!$G182)</f>
        <v>2.4512195121951219</v>
      </c>
      <c r="E183" s="32">
        <f>IF(OR($A183="",$B183=""),"",B183*'MPTO_working_2-way'!$G182)</f>
        <v>1.6890756302521006</v>
      </c>
      <c r="F183" s="30">
        <f>IF(OR($A183="",$B183=""),"",'MPTO_working_2-way'!D182)</f>
        <v>2.4678806272129488</v>
      </c>
      <c r="G183" s="32">
        <f>IF(OR($A183="",$B183=""),"",'MPTO_working_2-way'!E182)</f>
        <v>1.6812543073742245</v>
      </c>
      <c r="H183" s="30">
        <f>IF(OR($A183="",$B183=""),"",'OddsRatio_working_2-way'!M182)</f>
        <v>2.468417515558841</v>
      </c>
      <c r="I183" s="30">
        <f>IF(OR($A183="",$B183=""),"",'OddsRatio_working_2-way'!N182)</f>
        <v>1.6810052246069986</v>
      </c>
      <c r="J183" s="30">
        <f>IF('Log_working_2-way'!$D182="","",A183^('Log_working_2-way'!$D182))</f>
        <v>2.4761029855560022</v>
      </c>
      <c r="K183" s="32">
        <f>IF('Log_working_2-way'!$D182="","",B183^('Log_working_2-way'!$D182))</f>
        <v>1.6774595064065265</v>
      </c>
      <c r="L183" s="37">
        <f t="shared" si="27"/>
        <v>0.40796019900497515</v>
      </c>
      <c r="M183" s="37">
        <f t="shared" si="28"/>
        <v>0.59203980099502496</v>
      </c>
      <c r="N183" s="38">
        <v>279</v>
      </c>
      <c r="O183" s="38">
        <f t="shared" si="29"/>
        <v>161.77310924369746</v>
      </c>
      <c r="P183" s="38">
        <f t="shared" si="30"/>
        <v>108.87804878048777</v>
      </c>
      <c r="Q183" s="38">
        <f t="shared" si="31"/>
        <v>170.1219512195122</v>
      </c>
      <c r="R183" s="38">
        <f t="shared" si="32"/>
        <v>117.22689075630252</v>
      </c>
      <c r="S183" s="39">
        <f t="shared" si="33"/>
        <v>-8.3488419758147359</v>
      </c>
      <c r="T183" s="39">
        <f t="shared" si="34"/>
        <v>-8.3488419758147501</v>
      </c>
      <c r="U183" t="s">
        <v>430</v>
      </c>
      <c r="V183" t="s">
        <v>344</v>
      </c>
      <c r="W183" t="s">
        <v>474</v>
      </c>
      <c r="X183" s="48" t="s">
        <v>492</v>
      </c>
      <c r="Y183" s="41"/>
    </row>
    <row r="184" spans="1:25" ht="15" x14ac:dyDescent="0.25">
      <c r="A184">
        <v>2.29</v>
      </c>
      <c r="B184">
        <v>1.69</v>
      </c>
      <c r="C184" s="29">
        <f t="shared" si="26"/>
        <v>2.8397199038784571E-2</v>
      </c>
      <c r="D184" s="30">
        <f>IF(OR($A184="",$B184=""),"",A184*'MPTO_working_2-way'!$G183)</f>
        <v>2.3550295857988166</v>
      </c>
      <c r="E184" s="32">
        <f>IF(OR($A184="",$B184=""),"",B184*'MPTO_working_2-way'!$G183)</f>
        <v>1.7379912663755459</v>
      </c>
      <c r="F184" s="30">
        <f>IF(OR($A184="",$B184=""),"",'MPTO_working_2-way'!D183)</f>
        <v>2.3669612550074923</v>
      </c>
      <c r="G184" s="32">
        <f>IF(OR($A184="",$B184=""),"",'MPTO_working_2-way'!E183)</f>
        <v>1.7315496297621977</v>
      </c>
      <c r="H184" s="30">
        <f>IF(OR($A184="",$B184=""),"",'OddsRatio_working_2-way'!M183)</f>
        <v>2.3673204516101207</v>
      </c>
      <c r="I184" s="30">
        <f>IF(OR($A184="",$B184=""),"",'OddsRatio_working_2-way'!N183)</f>
        <v>1.7313574508612271</v>
      </c>
      <c r="J184" s="30">
        <f>IF('Log_working_2-way'!$D183="","",A184^('Log_working_2-way'!$D183))</f>
        <v>2.372791853383128</v>
      </c>
      <c r="K184" s="32">
        <f>IF('Log_working_2-way'!$D183="","",B184^('Log_working_2-way'!$D183))</f>
        <v>1.7284425512400656</v>
      </c>
      <c r="L184" s="37">
        <f t="shared" si="27"/>
        <v>0.42462311557788945</v>
      </c>
      <c r="M184" s="37">
        <f t="shared" si="28"/>
        <v>0.57537688442211055</v>
      </c>
      <c r="N184" s="38">
        <v>280</v>
      </c>
      <c r="O184" s="38">
        <f t="shared" si="29"/>
        <v>157.72925764192144</v>
      </c>
      <c r="P184" s="38">
        <f t="shared" si="30"/>
        <v>114.31952662721893</v>
      </c>
      <c r="Q184" s="38">
        <f t="shared" si="31"/>
        <v>165.68047337278108</v>
      </c>
      <c r="R184" s="38">
        <f t="shared" si="32"/>
        <v>122.27074235807861</v>
      </c>
      <c r="S184" s="39">
        <f t="shared" si="33"/>
        <v>-7.9512157308596443</v>
      </c>
      <c r="T184" s="39">
        <f t="shared" si="34"/>
        <v>-7.9512157308596727</v>
      </c>
      <c r="U184" t="s">
        <v>456</v>
      </c>
      <c r="V184" t="s">
        <v>341</v>
      </c>
      <c r="W184" t="s">
        <v>474</v>
      </c>
      <c r="X184" s="48" t="s">
        <v>492</v>
      </c>
      <c r="Y184" s="41"/>
    </row>
    <row r="185" spans="1:25" ht="15" x14ac:dyDescent="0.25">
      <c r="A185">
        <v>2.2400000000000002</v>
      </c>
      <c r="B185">
        <v>1.71</v>
      </c>
      <c r="C185" s="29">
        <f t="shared" si="26"/>
        <v>3.1223893065998265E-2</v>
      </c>
      <c r="D185" s="30">
        <f>IF(OR($A185="",$B185=""),"",A185*'MPTO_working_2-way'!$G184)</f>
        <v>2.3099415204678362</v>
      </c>
      <c r="E185" s="32">
        <f>IF(OR($A185="",$B185=""),"",B185*'MPTO_working_2-way'!$G184)</f>
        <v>1.763392857142857</v>
      </c>
      <c r="F185" s="30">
        <f>IF(OR($A185="",$B185=""),"",'MPTO_working_2-way'!D184)</f>
        <v>2.3211731911283482</v>
      </c>
      <c r="G185" s="32">
        <f>IF(OR($A185="",$B185=""),"",'MPTO_working_2-way'!E184)</f>
        <v>1.7569030364186771</v>
      </c>
      <c r="H185" s="30">
        <f>IF(OR($A185="",$B185=""),"",'OddsRatio_working_2-way'!M184)</f>
        <v>2.3215441245904116</v>
      </c>
      <c r="I185" s="30">
        <f>IF(OR($A185="",$B185=""),"",'OddsRatio_working_2-way'!N184)</f>
        <v>1.7566905874670904</v>
      </c>
      <c r="J185" s="30">
        <f>IF('Log_working_2-way'!$D184="","",A185^('Log_working_2-way'!$D184))</f>
        <v>2.3267011355498624</v>
      </c>
      <c r="K185" s="32">
        <f>IF('Log_working_2-way'!$D184="","",B185^('Log_working_2-way'!$D184))</f>
        <v>1.7537492606317167</v>
      </c>
      <c r="L185" s="37">
        <f t="shared" si="27"/>
        <v>0.43291139240506332</v>
      </c>
      <c r="M185" s="37">
        <f t="shared" si="28"/>
        <v>0.56708860759493673</v>
      </c>
      <c r="N185" s="38">
        <v>281</v>
      </c>
      <c r="O185" s="38">
        <f t="shared" si="29"/>
        <v>155.55357142857144</v>
      </c>
      <c r="P185" s="38">
        <f t="shared" si="30"/>
        <v>116.67251461988303</v>
      </c>
      <c r="Q185" s="38">
        <f t="shared" si="31"/>
        <v>164.32748538011694</v>
      </c>
      <c r="R185" s="38">
        <f t="shared" si="32"/>
        <v>125.44642857142857</v>
      </c>
      <c r="S185" s="39">
        <f t="shared" si="33"/>
        <v>-8.7739139515454951</v>
      </c>
      <c r="T185" s="39">
        <f t="shared" si="34"/>
        <v>-8.7739139515455378</v>
      </c>
      <c r="U185" t="s">
        <v>428</v>
      </c>
      <c r="V185" t="s">
        <v>455</v>
      </c>
      <c r="W185" t="s">
        <v>474</v>
      </c>
      <c r="X185" s="48" t="s">
        <v>492</v>
      </c>
      <c r="Y185" s="41"/>
    </row>
    <row r="186" spans="1:25" s="35" customFormat="1" ht="15" x14ac:dyDescent="0.25">
      <c r="A186">
        <v>1.49</v>
      </c>
      <c r="B186">
        <v>2.77</v>
      </c>
      <c r="C186" s="29">
        <f t="shared" si="26"/>
        <v>3.2151769922225348E-2</v>
      </c>
      <c r="D186" s="30">
        <f>IF(OR($A186="",$B186=""),"",A186*'MPTO_working_2-way'!$G185)</f>
        <v>1.5379061371841158</v>
      </c>
      <c r="E186" s="32">
        <f>IF(OR($A186="",$B186=""),"",B186*'MPTO_working_2-way'!$G185)</f>
        <v>2.8590604026845643</v>
      </c>
      <c r="F186" s="30">
        <f>IF(OR($A186="",$B186=""),"",'MPTO_working_2-way'!D185)</f>
        <v>1.5265659386385075</v>
      </c>
      <c r="G186" s="32">
        <f>IF(OR($A186="",$B186=""),"",'MPTO_working_2-way'!E185)</f>
        <v>2.8990973905103088</v>
      </c>
      <c r="H186" s="30">
        <f>IF(OR($A186="",$B186=""),"",'OddsRatio_working_2-way'!M185)</f>
        <v>1.5261522196019803</v>
      </c>
      <c r="I186" s="30">
        <f>IF(OR($A186="",$B186=""),"",'OddsRatio_working_2-way'!N185)</f>
        <v>2.9005906708071532</v>
      </c>
      <c r="J186" s="30">
        <f>IF('Log_working_2-way'!$D185="","",A186^('Log_working_2-way'!$D185))</f>
        <v>1.5209710949322983</v>
      </c>
      <c r="K186" s="32">
        <f>IF('Log_working_2-way'!$D185="","",B186^('Log_working_2-way'!$D185))</f>
        <v>2.9194922899317728</v>
      </c>
      <c r="L186" s="37">
        <f t="shared" si="27"/>
        <v>0.6502347417840374</v>
      </c>
      <c r="M186" s="37">
        <f t="shared" si="28"/>
        <v>0.34976525821596238</v>
      </c>
      <c r="N186" s="38">
        <v>282</v>
      </c>
      <c r="O186" s="38">
        <f t="shared" si="29"/>
        <v>92.738255033557053</v>
      </c>
      <c r="P186" s="38">
        <f t="shared" si="30"/>
        <v>180.19494584837545</v>
      </c>
      <c r="Q186" s="38">
        <f t="shared" si="31"/>
        <v>101.80505415162456</v>
      </c>
      <c r="R186" s="38">
        <f t="shared" si="32"/>
        <v>189.26174496644296</v>
      </c>
      <c r="S186" s="39">
        <f t="shared" si="33"/>
        <v>-9.0667991180675074</v>
      </c>
      <c r="T186" s="39">
        <f t="shared" si="34"/>
        <v>-9.0667991180675074</v>
      </c>
      <c r="U186" t="s">
        <v>339</v>
      </c>
      <c r="V186" t="s">
        <v>435</v>
      </c>
      <c r="W186" t="s">
        <v>474</v>
      </c>
      <c r="X186" s="48" t="s">
        <v>492</v>
      </c>
      <c r="Y186" s="41"/>
    </row>
    <row r="187" spans="1:25" ht="15" x14ac:dyDescent="0.25">
      <c r="A187">
        <v>2.36</v>
      </c>
      <c r="B187">
        <v>1.61</v>
      </c>
      <c r="C187" s="29">
        <f t="shared" si="26"/>
        <v>4.4846825981682326E-2</v>
      </c>
      <c r="D187" s="30">
        <f>IF(OR($A187="",$B187=""),"",A187*'MPTO_working_2-way'!$G186)</f>
        <v>2.4658385093167703</v>
      </c>
      <c r="E187" s="32">
        <f>IF(OR($A187="",$B187=""),"",B187*'MPTO_working_2-way'!$G186)</f>
        <v>1.6822033898305087</v>
      </c>
      <c r="F187" s="30">
        <f>IF(OR($A187="",$B187=""),"",'MPTO_working_2-way'!D186)</f>
        <v>2.4918677859391396</v>
      </c>
      <c r="G187" s="32">
        <f>IF(OR($A187="",$B187=""),"",'MPTO_working_2-way'!E186)</f>
        <v>1.6703006857745737</v>
      </c>
      <c r="H187" s="30">
        <f>IF(OR($A187="",$B187=""),"",'OddsRatio_working_2-way'!M186)</f>
        <v>2.4931537753095996</v>
      </c>
      <c r="I187" s="30">
        <f>IF(OR($A187="",$B187=""),"",'OddsRatio_working_2-way'!N186)</f>
        <v>1.6697233845138648</v>
      </c>
      <c r="J187" s="30">
        <f>IF('Log_working_2-way'!$D186="","",A187^('Log_working_2-way'!$D186))</f>
        <v>2.5053926130981345</v>
      </c>
      <c r="K187" s="32">
        <f>IF('Log_working_2-way'!$D186="","",B187^('Log_working_2-way'!$D186))</f>
        <v>1.6642785352461773</v>
      </c>
      <c r="L187" s="37">
        <f t="shared" si="27"/>
        <v>0.40554156171284633</v>
      </c>
      <c r="M187" s="37">
        <f t="shared" si="28"/>
        <v>0.59445843828715361</v>
      </c>
      <c r="N187" s="38">
        <v>283</v>
      </c>
      <c r="O187" s="38">
        <f t="shared" si="29"/>
        <v>163.08474576271189</v>
      </c>
      <c r="P187" s="38">
        <f t="shared" si="30"/>
        <v>107.22360248447207</v>
      </c>
      <c r="Q187" s="38">
        <f t="shared" si="31"/>
        <v>175.77639751552795</v>
      </c>
      <c r="R187" s="38">
        <f t="shared" si="32"/>
        <v>119.91525423728815</v>
      </c>
      <c r="S187" s="39">
        <f t="shared" si="33"/>
        <v>-12.691651752816057</v>
      </c>
      <c r="T187" s="39">
        <f t="shared" si="34"/>
        <v>-12.691651752816085</v>
      </c>
      <c r="U187" t="s">
        <v>151</v>
      </c>
      <c r="V187" t="s">
        <v>110</v>
      </c>
      <c r="W187" t="s">
        <v>168</v>
      </c>
      <c r="X187" s="48" t="s">
        <v>492</v>
      </c>
      <c r="Y187" s="41"/>
    </row>
    <row r="188" spans="1:25" s="35" customFormat="1" ht="15" x14ac:dyDescent="0.25">
      <c r="A188">
        <v>2.2999999999999998</v>
      </c>
      <c r="B188">
        <v>1.65</v>
      </c>
      <c r="C188" s="29">
        <f t="shared" si="26"/>
        <v>4.0843214756258295E-2</v>
      </c>
      <c r="D188" s="30">
        <f>IF(OR($A188="",$B188=""),"",A188*'MPTO_working_2-way'!$G187)</f>
        <v>2.393939393939394</v>
      </c>
      <c r="E188" s="32">
        <f>IF(OR($A188="",$B188=""),"",B188*'MPTO_working_2-way'!$G187)</f>
        <v>1.7173913043478262</v>
      </c>
      <c r="F188" s="30">
        <f>IF(OR($A188="",$B188=""),"",'MPTO_working_2-way'!D187)</f>
        <v>2.4133545310015898</v>
      </c>
      <c r="G188" s="32">
        <f>IF(OR($A188="",$B188=""),"",'MPTO_working_2-way'!E187)</f>
        <v>1.7075365579302588</v>
      </c>
      <c r="H188" s="30">
        <f>IF(OR($A188="",$B188=""),"",'OddsRatio_working_2-way'!M187)</f>
        <v>2.4142135623730949</v>
      </c>
      <c r="I188" s="30">
        <f>IF(OR($A188="",$B188=""),"",'OddsRatio_working_2-way'!N187)</f>
        <v>1.7071067811865481</v>
      </c>
      <c r="J188" s="30">
        <f>IF('Log_working_2-way'!$D187="","",A188^('Log_working_2-way'!$D187))</f>
        <v>2.4232620837218128</v>
      </c>
      <c r="K188" s="32">
        <f>IF('Log_working_2-way'!$D187="","",B188^('Log_working_2-way'!$D187))</f>
        <v>1.7026112839208782</v>
      </c>
      <c r="L188" s="37">
        <f t="shared" si="27"/>
        <v>0.41772151898734178</v>
      </c>
      <c r="M188" s="37">
        <f t="shared" si="28"/>
        <v>0.58227848101265822</v>
      </c>
      <c r="N188" s="38">
        <v>284</v>
      </c>
      <c r="O188" s="38">
        <f t="shared" si="29"/>
        <v>160.52173913043478</v>
      </c>
      <c r="P188" s="38">
        <f t="shared" si="30"/>
        <v>111.87878787878786</v>
      </c>
      <c r="Q188" s="38">
        <f t="shared" si="31"/>
        <v>172.12121212121212</v>
      </c>
      <c r="R188" s="38">
        <f t="shared" si="32"/>
        <v>123.47826086956523</v>
      </c>
      <c r="S188" s="39">
        <f t="shared" si="33"/>
        <v>-11.599472990777343</v>
      </c>
      <c r="T188" s="39">
        <f t="shared" si="34"/>
        <v>-11.599472990777372</v>
      </c>
      <c r="U188" t="s">
        <v>150</v>
      </c>
      <c r="V188" t="s">
        <v>157</v>
      </c>
      <c r="W188" t="s">
        <v>168</v>
      </c>
      <c r="X188" s="48" t="s">
        <v>492</v>
      </c>
      <c r="Y188" s="41"/>
    </row>
    <row r="189" spans="1:25" s="35" customFormat="1" ht="15" x14ac:dyDescent="0.25">
      <c r="A189">
        <v>2.21</v>
      </c>
      <c r="B189">
        <v>1.69</v>
      </c>
      <c r="C189" s="29">
        <f t="shared" si="26"/>
        <v>4.4204664114166459E-2</v>
      </c>
      <c r="D189" s="30">
        <f>IF(OR($A189="",$B189=""),"",A189*'MPTO_working_2-way'!$G188)</f>
        <v>2.3076923076923079</v>
      </c>
      <c r="E189" s="32">
        <f>IF(OR($A189="",$B189=""),"",B189*'MPTO_working_2-way'!$G188)</f>
        <v>1.7647058823529413</v>
      </c>
      <c r="F189" s="30">
        <f>IF(OR($A189="",$B189=""),"",'MPTO_working_2-way'!D188)</f>
        <v>2.3234937323089366</v>
      </c>
      <c r="G189" s="32">
        <f>IF(OR($A189="",$B189=""),"",'MPTO_working_2-way'!E188)</f>
        <v>1.7555759242285367</v>
      </c>
      <c r="H189" s="30">
        <f>IF(OR($A189="",$B189=""),"",'OddsRatio_working_2-way'!M188)</f>
        <v>2.3242443839434617</v>
      </c>
      <c r="I189" s="30">
        <f>IF(OR($A189="",$B189=""),"",'OddsRatio_working_2-way'!N188)</f>
        <v>1.7551476239016437</v>
      </c>
      <c r="J189" s="30">
        <f>IF('Log_working_2-way'!$D188="","",A189^('Log_working_2-way'!$D188))</f>
        <v>2.3316041139779355</v>
      </c>
      <c r="K189" s="32">
        <f>IF('Log_working_2-way'!$D188="","",B189^('Log_working_2-way'!$D188))</f>
        <v>1.7509739490156586</v>
      </c>
      <c r="L189" s="37">
        <f t="shared" si="27"/>
        <v>0.43333333333333329</v>
      </c>
      <c r="M189" s="37">
        <f t="shared" si="28"/>
        <v>0.56666666666666665</v>
      </c>
      <c r="N189" s="38">
        <v>285</v>
      </c>
      <c r="O189" s="38">
        <f t="shared" si="29"/>
        <v>156.04072398190047</v>
      </c>
      <c r="P189" s="38">
        <f t="shared" si="30"/>
        <v>116.36094674556212</v>
      </c>
      <c r="Q189" s="38">
        <f t="shared" si="31"/>
        <v>168.63905325443787</v>
      </c>
      <c r="R189" s="38">
        <f t="shared" si="32"/>
        <v>128.95927601809956</v>
      </c>
      <c r="S189" s="39">
        <f t="shared" si="33"/>
        <v>-12.598329272537399</v>
      </c>
      <c r="T189" s="39">
        <f t="shared" si="34"/>
        <v>-12.598329272537441</v>
      </c>
      <c r="U189" t="s">
        <v>158</v>
      </c>
      <c r="V189" t="s">
        <v>162</v>
      </c>
      <c r="W189" t="s">
        <v>168</v>
      </c>
      <c r="X189" s="48" t="s">
        <v>492</v>
      </c>
      <c r="Y189" s="41"/>
    </row>
    <row r="190" spans="1:25" s="35" customFormat="1" ht="15" x14ac:dyDescent="0.25">
      <c r="A190">
        <v>2.16</v>
      </c>
      <c r="B190">
        <v>1.72</v>
      </c>
      <c r="C190" s="29">
        <f t="shared" si="26"/>
        <v>4.4358311800172245E-2</v>
      </c>
      <c r="D190" s="30">
        <f>IF(OR($A190="",$B190=""),"",A190*'MPTO_working_2-way'!$G189)</f>
        <v>2.2558139534883721</v>
      </c>
      <c r="E190" s="32">
        <f>IF(OR($A190="",$B190=""),"",B190*'MPTO_working_2-way'!$G189)</f>
        <v>1.7962962962962963</v>
      </c>
      <c r="F190" s="30">
        <f>IF(OR($A190="",$B190=""),"",'MPTO_working_2-way'!D189)</f>
        <v>2.2686858817782118</v>
      </c>
      <c r="G190" s="32">
        <f>IF(OR($A190="",$B190=""),"",'MPTO_working_2-way'!E189)</f>
        <v>1.7882171736619177</v>
      </c>
      <c r="H190" s="30">
        <f>IF(OR($A190="",$B190=""),"",'OddsRatio_working_2-way'!M189)</f>
        <v>2.2692955176439846</v>
      </c>
      <c r="I190" s="30">
        <f>IF(OR($A190="",$B190=""),"",'OddsRatio_working_2-way'!N189)</f>
        <v>1.7878385971583355</v>
      </c>
      <c r="J190" s="30">
        <f>IF('Log_working_2-way'!$D189="","",A190^('Log_working_2-way'!$D189))</f>
        <v>2.2752758866273552</v>
      </c>
      <c r="K190" s="32">
        <f>IF('Log_working_2-way'!$D189="","",B190^('Log_working_2-way'!$D189))</f>
        <v>1.7841440510917015</v>
      </c>
      <c r="L190" s="37">
        <f t="shared" si="27"/>
        <v>0.44329896907216493</v>
      </c>
      <c r="M190" s="37">
        <f t="shared" si="28"/>
        <v>0.55670103092783507</v>
      </c>
      <c r="N190" s="38">
        <v>286</v>
      </c>
      <c r="O190" s="38">
        <f t="shared" si="29"/>
        <v>153.59259259259258</v>
      </c>
      <c r="P190" s="38">
        <f t="shared" si="30"/>
        <v>119.72093023255816</v>
      </c>
      <c r="Q190" s="38">
        <f t="shared" si="31"/>
        <v>166.27906976744188</v>
      </c>
      <c r="R190" s="38">
        <f t="shared" si="32"/>
        <v>132.40740740740739</v>
      </c>
      <c r="S190" s="39">
        <f t="shared" si="33"/>
        <v>-12.686477174849301</v>
      </c>
      <c r="T190" s="39">
        <f t="shared" si="34"/>
        <v>-12.68647717484923</v>
      </c>
      <c r="U190" t="s">
        <v>148</v>
      </c>
      <c r="V190" t="s">
        <v>111</v>
      </c>
      <c r="W190" t="s">
        <v>168</v>
      </c>
      <c r="X190" s="48" t="s">
        <v>492</v>
      </c>
      <c r="Y190" s="41"/>
    </row>
    <row r="191" spans="1:25" ht="15" x14ac:dyDescent="0.25">
      <c r="A191">
        <v>2.64</v>
      </c>
      <c r="B191">
        <v>1.51</v>
      </c>
      <c r="C191" s="29">
        <f t="shared" si="26"/>
        <v>4.1039534417017798E-2</v>
      </c>
      <c r="D191" s="30">
        <f>IF(OR($A191="",$B191=""),"",A191*'MPTO_working_2-way'!$G190)</f>
        <v>2.7483443708609272</v>
      </c>
      <c r="E191" s="32">
        <f>IF(OR($A191="",$B191=""),"",B191*'MPTO_working_2-way'!$G190)</f>
        <v>1.5719696969696968</v>
      </c>
      <c r="F191" s="30">
        <f>IF(OR($A191="",$B191=""),"",'MPTO_working_2-way'!D190)</f>
        <v>2.7912057134855064</v>
      </c>
      <c r="G191" s="32">
        <f>IF(OR($A191="",$B191=""),"",'MPTO_working_2-way'!E190)</f>
        <v>1.5582831678523961</v>
      </c>
      <c r="H191" s="30">
        <f>IF(OR($A191="",$B191=""),"",'OddsRatio_working_2-way'!M190)</f>
        <v>2.7932334690468505</v>
      </c>
      <c r="I191" s="30">
        <f>IF(OR($A191="",$B191=""),"",'OddsRatio_working_2-way'!N190)</f>
        <v>1.5576518714718863</v>
      </c>
      <c r="J191" s="30">
        <f>IF('Log_working_2-way'!$D190="","",A191^('Log_working_2-way'!$D190))</f>
        <v>2.8136165906530577</v>
      </c>
      <c r="K191" s="32">
        <f>IF('Log_working_2-way'!$D190="","",B191^('Log_working_2-way'!$D190))</f>
        <v>1.5513844575270319</v>
      </c>
      <c r="L191" s="37">
        <f t="shared" si="27"/>
        <v>0.363855421686747</v>
      </c>
      <c r="M191" s="37">
        <f t="shared" si="28"/>
        <v>0.63614457831325311</v>
      </c>
      <c r="N191" s="38">
        <v>287</v>
      </c>
      <c r="O191" s="38">
        <f t="shared" si="29"/>
        <v>178.28787878787881</v>
      </c>
      <c r="P191" s="38">
        <f t="shared" si="30"/>
        <v>96.933774834437102</v>
      </c>
      <c r="Q191" s="38">
        <f t="shared" si="31"/>
        <v>190.06622516556294</v>
      </c>
      <c r="R191" s="38">
        <f t="shared" si="32"/>
        <v>108.71212121212122</v>
      </c>
      <c r="S191" s="39">
        <f t="shared" si="33"/>
        <v>-11.77834637768413</v>
      </c>
      <c r="T191" s="39">
        <f t="shared" si="34"/>
        <v>-11.778346377684116</v>
      </c>
      <c r="U191" t="s">
        <v>154</v>
      </c>
      <c r="V191" t="s">
        <v>163</v>
      </c>
      <c r="W191" t="s">
        <v>168</v>
      </c>
      <c r="X191" s="48" t="s">
        <v>492</v>
      </c>
      <c r="Y191" s="41"/>
    </row>
    <row r="192" spans="1:25" s="35" customFormat="1" ht="15" x14ac:dyDescent="0.25">
      <c r="A192">
        <v>2.11</v>
      </c>
      <c r="B192">
        <v>1.79</v>
      </c>
      <c r="C192" s="29">
        <f t="shared" si="26"/>
        <v>3.2592867166194583E-2</v>
      </c>
      <c r="D192" s="30">
        <f>IF(OR($A192="",$B192=""),"",A192*'MPTO_working_2-way'!$G191)</f>
        <v>2.1787709497206706</v>
      </c>
      <c r="E192" s="32">
        <f>IF(OR($A192="",$B192=""),"",B192*'MPTO_working_2-way'!$G191)</f>
        <v>1.8483412322274884</v>
      </c>
      <c r="F192" s="30">
        <f>IF(OR($A192="",$B192=""),"",'MPTO_working_2-way'!D191)</f>
        <v>2.1851369724319478</v>
      </c>
      <c r="G192" s="32">
        <f>IF(OR($A192="",$B192=""),"",'MPTO_working_2-way'!E191)</f>
        <v>1.8437843247333352</v>
      </c>
      <c r="H192" s="30">
        <f>IF(OR($A192="",$B192=""),"",'OddsRatio_working_2-way'!M191)</f>
        <v>2.1853536565680476</v>
      </c>
      <c r="I192" s="30">
        <f>IF(OR($A192="",$B192=""),"",'OddsRatio_working_2-way'!N191)</f>
        <v>1.8436300798997822</v>
      </c>
      <c r="J192" s="30">
        <f>IF('Log_working_2-way'!$D191="","",A192^('Log_working_2-way'!$D191))</f>
        <v>2.1882656756587764</v>
      </c>
      <c r="K192" s="32">
        <f>IF('Log_working_2-way'!$D191="","",B192^('Log_working_2-way'!$D191))</f>
        <v>1.8415626408173078</v>
      </c>
      <c r="L192" s="37">
        <f t="shared" si="27"/>
        <v>0.4589743589743589</v>
      </c>
      <c r="M192" s="37">
        <f t="shared" si="28"/>
        <v>0.54102564102564099</v>
      </c>
      <c r="N192" s="38">
        <v>288</v>
      </c>
      <c r="O192" s="38">
        <f t="shared" si="29"/>
        <v>151.50710900473931</v>
      </c>
      <c r="P192" s="38">
        <f t="shared" si="30"/>
        <v>127.10614525139663</v>
      </c>
      <c r="Q192" s="38">
        <f t="shared" si="31"/>
        <v>160.89385474860333</v>
      </c>
      <c r="R192" s="38">
        <f t="shared" si="32"/>
        <v>136.49289099526067</v>
      </c>
      <c r="S192" s="39">
        <f t="shared" si="33"/>
        <v>-9.3867457438640258</v>
      </c>
      <c r="T192" s="39">
        <f t="shared" si="34"/>
        <v>-9.38674574386404</v>
      </c>
      <c r="U192" t="s">
        <v>458</v>
      </c>
      <c r="V192" t="s">
        <v>345</v>
      </c>
      <c r="W192" t="s">
        <v>475</v>
      </c>
      <c r="X192" s="48" t="s">
        <v>492</v>
      </c>
      <c r="Y192" s="41"/>
    </row>
    <row r="193" spans="1:25" s="35" customFormat="1" ht="15" x14ac:dyDescent="0.25">
      <c r="A193">
        <v>1.78</v>
      </c>
      <c r="B193">
        <v>2.12</v>
      </c>
      <c r="C193" s="29">
        <f t="shared" si="26"/>
        <v>3.3495866016535869E-2</v>
      </c>
      <c r="D193" s="30">
        <f>IF(OR($A193="",$B193=""),"",A193*'MPTO_working_2-way'!$G192)</f>
        <v>1.8396226415094339</v>
      </c>
      <c r="E193" s="32">
        <f>IF(OR($A193="",$B193=""),"",B193*'MPTO_working_2-way'!$G192)</f>
        <v>2.191011235955056</v>
      </c>
      <c r="F193" s="30">
        <f>IF(OR($A193="",$B193=""),"",'MPTO_working_2-way'!D192)</f>
        <v>1.8346946713341112</v>
      </c>
      <c r="G193" s="32">
        <f>IF(OR($A193="",$B193=""),"",'MPTO_working_2-way'!E192)</f>
        <v>2.1980428704566637</v>
      </c>
      <c r="H193" s="30">
        <f>IF(OR($A193="",$B193=""),"",'OddsRatio_working_2-way'!M192)</f>
        <v>1.83452296039628</v>
      </c>
      <c r="I193" s="30">
        <f>IF(OR($A193="",$B193=""),"",'OddsRatio_working_2-way'!N192)</f>
        <v>2.1982893790305562</v>
      </c>
      <c r="J193" s="30">
        <f>IF('Log_working_2-way'!$D192="","",A193^('Log_working_2-way'!$D192))</f>
        <v>1.8322858584832242</v>
      </c>
      <c r="K193" s="32">
        <f>IF('Log_working_2-way'!$D192="","",B193^('Log_working_2-way'!$D192))</f>
        <v>2.2015102621380289</v>
      </c>
      <c r="L193" s="37">
        <f t="shared" si="27"/>
        <v>0.54358974358974366</v>
      </c>
      <c r="M193" s="37">
        <f t="shared" si="28"/>
        <v>0.45641025641025645</v>
      </c>
      <c r="N193" s="38">
        <v>289</v>
      </c>
      <c r="O193" s="38">
        <f t="shared" si="29"/>
        <v>126.64044943820224</v>
      </c>
      <c r="P193" s="38">
        <f t="shared" si="30"/>
        <v>152.67924528301887</v>
      </c>
      <c r="Q193" s="38">
        <f t="shared" si="31"/>
        <v>136.32075471698113</v>
      </c>
      <c r="R193" s="38">
        <f t="shared" si="32"/>
        <v>162.35955056179776</v>
      </c>
      <c r="S193" s="39">
        <f t="shared" si="33"/>
        <v>-9.6803052787788886</v>
      </c>
      <c r="T193" s="39">
        <f t="shared" si="34"/>
        <v>-9.6803052787788886</v>
      </c>
      <c r="U193" t="s">
        <v>460</v>
      </c>
      <c r="V193" t="s">
        <v>347</v>
      </c>
      <c r="W193" t="s">
        <v>475</v>
      </c>
      <c r="X193" s="48" t="s">
        <v>492</v>
      </c>
      <c r="Y193" s="41"/>
    </row>
    <row r="194" spans="1:25" s="50" customFormat="1" ht="15" x14ac:dyDescent="0.25">
      <c r="A194">
        <v>2.16</v>
      </c>
      <c r="B194">
        <v>1.75</v>
      </c>
      <c r="C194" s="29">
        <f t="shared" si="26"/>
        <v>3.4391534391534417E-2</v>
      </c>
      <c r="D194" s="30">
        <f>IF(OR($A194="",$B194=""),"",A194*'MPTO_working_2-way'!$G193)</f>
        <v>2.2342857142857144</v>
      </c>
      <c r="E194" s="32">
        <f>IF(OR($A194="",$B194=""),"",B194*'MPTO_working_2-way'!$G193)</f>
        <v>1.8101851851851851</v>
      </c>
      <c r="F194" s="30">
        <f>IF(OR($A194="",$B194=""),"",'MPTO_working_2-way'!D193)</f>
        <v>2.2433234421364987</v>
      </c>
      <c r="G194" s="32">
        <f>IF(OR($A194="",$B194=""),"",'MPTO_working_2-way'!E193)</f>
        <v>1.8042959427207637</v>
      </c>
      <c r="H194" s="30">
        <f>IF(OR($A194="",$B194=""),"",'OddsRatio_working_2-way'!M193)</f>
        <v>2.2436505404118421</v>
      </c>
      <c r="I194" s="30">
        <f>IF(OR($A194="",$B194=""),"",'OddsRatio_working_2-way'!N193)</f>
        <v>1.8040844011283466</v>
      </c>
      <c r="J194" s="30">
        <f>IF('Log_working_2-way'!$D193="","",A194^('Log_working_2-way'!$D193))</f>
        <v>2.2478012615174499</v>
      </c>
      <c r="K194" s="32">
        <f>IF('Log_working_2-way'!$D193="","",B194^('Log_working_2-way'!$D193))</f>
        <v>1.8014096722292445</v>
      </c>
      <c r="L194" s="37">
        <f t="shared" si="27"/>
        <v>0.4475703324808184</v>
      </c>
      <c r="M194" s="37">
        <f t="shared" si="28"/>
        <v>0.55242966751918166</v>
      </c>
      <c r="N194" s="38">
        <v>290</v>
      </c>
      <c r="O194" s="38">
        <f t="shared" si="29"/>
        <v>155.74074074074076</v>
      </c>
      <c r="P194" s="38">
        <f t="shared" si="30"/>
        <v>124.28571428571428</v>
      </c>
      <c r="Q194" s="38">
        <f t="shared" si="31"/>
        <v>165.71428571428569</v>
      </c>
      <c r="R194" s="38">
        <f t="shared" si="32"/>
        <v>134.25925925925924</v>
      </c>
      <c r="S194" s="39">
        <f t="shared" si="33"/>
        <v>-9.9735449735449322</v>
      </c>
      <c r="T194" s="39">
        <f t="shared" si="34"/>
        <v>-9.9735449735449606</v>
      </c>
      <c r="U194" t="s">
        <v>346</v>
      </c>
      <c r="V194" t="s">
        <v>457</v>
      </c>
      <c r="W194" t="s">
        <v>475</v>
      </c>
      <c r="X194" s="48" t="s">
        <v>492</v>
      </c>
      <c r="Y194" s="52"/>
    </row>
    <row r="195" spans="1:25" ht="15" x14ac:dyDescent="0.25">
      <c r="A195">
        <v>1.78</v>
      </c>
      <c r="B195">
        <v>2.13</v>
      </c>
      <c r="C195" s="29">
        <f t="shared" ref="C195:C202" si="35">IF(OR($A195="",$B195=""),"",(1/A195)+(1/B195)-1)</f>
        <v>3.128132088410629E-2</v>
      </c>
      <c r="D195" s="30">
        <f>IF(OR($A195="",$B195=""),"",A195*'MPTO_working_2-way'!$G194)</f>
        <v>1.8356807511737092</v>
      </c>
      <c r="E195" s="32">
        <f>IF(OR($A195="",$B195=""),"",B195*'MPTO_working_2-way'!$G194)</f>
        <v>2.1966292134831464</v>
      </c>
      <c r="F195" s="30">
        <f>IF(OR($A195="",$B195=""),"",'MPTO_working_2-way'!D194)</f>
        <v>1.8309750325976726</v>
      </c>
      <c r="G195" s="32">
        <f>IF(OR($A195="",$B195=""),"",'MPTO_working_2-way'!E194)</f>
        <v>2.2034055907479515</v>
      </c>
      <c r="H195" s="30">
        <f>IF(OR($A195="",$B195=""),"",'OddsRatio_working_2-way'!M194)</f>
        <v>1.8308221751528204</v>
      </c>
      <c r="I195" s="30">
        <f>IF(OR($A195="",$B195=""),"",'OddsRatio_working_2-way'!N194)</f>
        <v>2.2036269973367788</v>
      </c>
      <c r="J195" s="30">
        <f>IF('Log_working_2-way'!$D194="","",A195^('Log_working_2-way'!$D194))</f>
        <v>1.8286894264917752</v>
      </c>
      <c r="K195" s="32">
        <f>IF('Log_working_2-way'!$D194="","",B195^('Log_working_2-way'!$D194))</f>
        <v>2.2067247005110642</v>
      </c>
      <c r="L195" s="37">
        <f t="shared" si="27"/>
        <v>0.54475703324808178</v>
      </c>
      <c r="M195" s="37">
        <f t="shared" si="28"/>
        <v>0.45524296675191805</v>
      </c>
      <c r="N195" s="38">
        <v>291</v>
      </c>
      <c r="O195" s="38">
        <f t="shared" si="29"/>
        <v>127.51685393258428</v>
      </c>
      <c r="P195" s="38">
        <f t="shared" si="30"/>
        <v>154.38028169014081</v>
      </c>
      <c r="Q195" s="38">
        <f t="shared" si="31"/>
        <v>136.61971830985917</v>
      </c>
      <c r="R195" s="38">
        <f t="shared" si="32"/>
        <v>163.48314606741573</v>
      </c>
      <c r="S195" s="39">
        <f t="shared" si="33"/>
        <v>-9.1028643772748836</v>
      </c>
      <c r="T195" s="39">
        <f t="shared" si="34"/>
        <v>-9.1028643772749263</v>
      </c>
      <c r="U195" t="s">
        <v>350</v>
      </c>
      <c r="V195" t="s">
        <v>351</v>
      </c>
      <c r="W195" t="s">
        <v>475</v>
      </c>
      <c r="X195" s="48" t="s">
        <v>492</v>
      </c>
      <c r="Y195" s="41"/>
    </row>
    <row r="196" spans="1:25" s="50" customFormat="1" ht="15" x14ac:dyDescent="0.25">
      <c r="A196">
        <v>2.25</v>
      </c>
      <c r="B196">
        <v>1.68</v>
      </c>
      <c r="C196" s="29">
        <f t="shared" si="35"/>
        <v>3.9682539682539542E-2</v>
      </c>
      <c r="D196" s="30">
        <f>IF(OR($A196="",$B196=""),"",A196*'MPTO_working_2-way'!$G195)</f>
        <v>2.339285714285714</v>
      </c>
      <c r="E196" s="32">
        <f>IF(OR($A196="",$B196=""),"",B196*'MPTO_working_2-way'!$G195)</f>
        <v>1.7466666666666664</v>
      </c>
      <c r="F196" s="30">
        <f>IF(OR($A196="",$B196=""),"",'MPTO_working_2-way'!D195)</f>
        <v>2.3551401869158877</v>
      </c>
      <c r="G196" s="32">
        <f>IF(OR($A196="",$B196=""),"",'MPTO_working_2-way'!E195)</f>
        <v>1.7379310344827583</v>
      </c>
      <c r="H196" s="30">
        <f>IF(OR($A196="",$B196=""),"",'OddsRatio_working_2-way'!M195)</f>
        <v>2.3558153613666013</v>
      </c>
      <c r="I196" s="30">
        <f>IF(OR($A196="",$B196=""),"",'OddsRatio_working_2-way'!N195)</f>
        <v>1.7375635565834309</v>
      </c>
      <c r="J196" s="30">
        <f>IF('Log_working_2-way'!$D195="","",A196^('Log_working_2-way'!$D195))</f>
        <v>2.3631739395308338</v>
      </c>
      <c r="K196" s="32">
        <f>IF('Log_working_2-way'!$D195="","",B196^('Log_working_2-way'!$D195))</f>
        <v>1.733582099100242</v>
      </c>
      <c r="L196" s="37">
        <f t="shared" si="27"/>
        <v>0.4274809160305344</v>
      </c>
      <c r="M196" s="37">
        <f t="shared" si="28"/>
        <v>0.57251908396946571</v>
      </c>
      <c r="N196" s="38">
        <v>292</v>
      </c>
      <c r="O196" s="38">
        <f t="shared" si="29"/>
        <v>162.2222222222222</v>
      </c>
      <c r="P196" s="38">
        <f t="shared" si="30"/>
        <v>118.19047619047619</v>
      </c>
      <c r="Q196" s="38">
        <f t="shared" si="31"/>
        <v>173.8095238095238</v>
      </c>
      <c r="R196" s="38">
        <f t="shared" si="32"/>
        <v>129.77777777777777</v>
      </c>
      <c r="S196" s="39">
        <f t="shared" si="33"/>
        <v>-11.587301587301596</v>
      </c>
      <c r="T196" s="39">
        <f t="shared" si="34"/>
        <v>-11.587301587301582</v>
      </c>
      <c r="U196" t="s">
        <v>179</v>
      </c>
      <c r="V196" t="s">
        <v>236</v>
      </c>
      <c r="W196" t="s">
        <v>464</v>
      </c>
      <c r="X196" s="48" t="s">
        <v>493</v>
      </c>
      <c r="Y196" s="52"/>
    </row>
    <row r="197" spans="1:25" ht="15" x14ac:dyDescent="0.25">
      <c r="A197">
        <v>2.33</v>
      </c>
      <c r="B197">
        <v>1.62</v>
      </c>
      <c r="C197" s="29">
        <f t="shared" si="35"/>
        <v>4.6468499973506994E-2</v>
      </c>
      <c r="D197" s="30">
        <f>IF(OR($A197="",$B197=""),"",A197*'MPTO_working_2-way'!$G196)</f>
        <v>2.4382716049382713</v>
      </c>
      <c r="E197" s="32">
        <f>IF(OR($A197="",$B197=""),"",B197*'MPTO_working_2-way'!$G196)</f>
        <v>1.6952789699570814</v>
      </c>
      <c r="F197" s="30">
        <f>IF(OR($A197="",$B197=""),"",'MPTO_working_2-way'!D196)</f>
        <v>2.4633557397376489</v>
      </c>
      <c r="G197" s="32">
        <f>IF(OR($A197="",$B197=""),"",'MPTO_working_2-way'!E196)</f>
        <v>1.6833608348570663</v>
      </c>
      <c r="H197" s="30">
        <f>IF(OR($A197="",$B197=""),"",'OddsRatio_working_2-way'!M196)</f>
        <v>2.4646369141608373</v>
      </c>
      <c r="I197" s="30">
        <f>IF(OR($A197="",$B197=""),"",'OddsRatio_working_2-way'!N196)</f>
        <v>1.6827630727667064</v>
      </c>
      <c r="J197" s="30">
        <f>IF('Log_working_2-way'!$D196="","",A197^('Log_working_2-way'!$D196))</f>
        <v>2.476436410914471</v>
      </c>
      <c r="K197" s="32">
        <f>IF('Log_working_2-way'!$D196="","",B197^('Log_working_2-way'!$D196))</f>
        <v>1.6773065149346209</v>
      </c>
      <c r="L197" s="37">
        <f t="shared" ref="L197:L202" si="36">(1/D197)</f>
        <v>0.41012658227848103</v>
      </c>
      <c r="M197" s="37">
        <f t="shared" ref="M197:M202" si="37">(1/E197)</f>
        <v>0.58987341772151902</v>
      </c>
      <c r="N197" s="38">
        <v>293</v>
      </c>
      <c r="O197" s="38">
        <f t="shared" ref="O197:O202" si="38">(1/A197)*((N197*A197)-N197)</f>
        <v>167.24892703862665</v>
      </c>
      <c r="P197" s="38">
        <f t="shared" ref="P197:P202" si="39">(1/B197)*((N197*B197)-N197)</f>
        <v>112.13580246913581</v>
      </c>
      <c r="Q197" s="38">
        <f t="shared" ref="Q197:Q202" si="40">(1/B197)*N197</f>
        <v>180.86419753086417</v>
      </c>
      <c r="R197" s="38">
        <f t="shared" ref="R197:R202" si="41">(1/A197)*N197</f>
        <v>125.7510729613734</v>
      </c>
      <c r="S197" s="39">
        <f t="shared" ref="S197:S202" si="42">O197-Q197</f>
        <v>-13.615270492237528</v>
      </c>
      <c r="T197" s="39">
        <f t="shared" ref="T197:T202" si="43">P197-R197</f>
        <v>-13.615270492237585</v>
      </c>
      <c r="U197" t="s">
        <v>264</v>
      </c>
      <c r="V197" t="s">
        <v>269</v>
      </c>
      <c r="W197" t="s">
        <v>468</v>
      </c>
      <c r="X197" s="48" t="s">
        <v>493</v>
      </c>
      <c r="Y197" s="41"/>
    </row>
    <row r="198" spans="1:25" s="35" customFormat="1" ht="15" x14ac:dyDescent="0.25">
      <c r="A198">
        <v>2.15</v>
      </c>
      <c r="B198">
        <v>1.78</v>
      </c>
      <c r="C198" s="29">
        <f t="shared" si="35"/>
        <v>2.6914031878756184E-2</v>
      </c>
      <c r="D198" s="30">
        <f>IF(OR($A198="",$B198=""),"",A198*'MPTO_working_2-way'!$G197)</f>
        <v>2.2078651685393256</v>
      </c>
      <c r="E198" s="32">
        <f>IF(OR($A198="",$B198=""),"",B198*'MPTO_working_2-way'!$G197)</f>
        <v>1.827906976744186</v>
      </c>
      <c r="F198" s="30">
        <f>IF(OR($A198="",$B198=""),"",'MPTO_working_2-way'!D197)</f>
        <v>2.2140584321666186</v>
      </c>
      <c r="G198" s="32">
        <f>IF(OR($A198="",$B198=""),"",'MPTO_working_2-way'!E197)</f>
        <v>1.8236835835120324</v>
      </c>
      <c r="H198" s="30">
        <f>IF(OR($A198="",$B198=""),"",'OddsRatio_working_2-way'!M197)</f>
        <v>2.214231845389905</v>
      </c>
      <c r="I198" s="30">
        <f>IF(OR($A198="",$B198=""),"",'OddsRatio_working_2-way'!N197)</f>
        <v>1.8235659473079355</v>
      </c>
      <c r="J198" s="30">
        <f>IF('Log_working_2-way'!$D197="","",A198^('Log_working_2-way'!$D197))</f>
        <v>2.2170516788166044</v>
      </c>
      <c r="K198" s="32">
        <f>IF('Log_working_2-way'!$D197="","",B198^('Log_working_2-way'!$D197))</f>
        <v>1.821657795971604</v>
      </c>
      <c r="L198" s="37">
        <f t="shared" si="36"/>
        <v>0.45292620865139954</v>
      </c>
      <c r="M198" s="37">
        <f t="shared" si="37"/>
        <v>0.54707379134860057</v>
      </c>
      <c r="N198" s="38">
        <v>294</v>
      </c>
      <c r="O198" s="38">
        <f t="shared" si="38"/>
        <v>157.25581395348837</v>
      </c>
      <c r="P198" s="38">
        <f t="shared" si="39"/>
        <v>128.83146067415734</v>
      </c>
      <c r="Q198" s="38">
        <f t="shared" si="40"/>
        <v>165.16853932584272</v>
      </c>
      <c r="R198" s="38">
        <f t="shared" si="41"/>
        <v>136.74418604651163</v>
      </c>
      <c r="S198" s="39">
        <f t="shared" si="42"/>
        <v>-7.9127253723543447</v>
      </c>
      <c r="T198" s="39">
        <f t="shared" si="43"/>
        <v>-7.9127253723542879</v>
      </c>
      <c r="U198" t="s">
        <v>452</v>
      </c>
      <c r="V198" t="s">
        <v>401</v>
      </c>
      <c r="W198" t="s">
        <v>470</v>
      </c>
      <c r="X198" s="48" t="s">
        <v>493</v>
      </c>
      <c r="Y198" s="41"/>
    </row>
    <row r="199" spans="1:25" ht="15" x14ac:dyDescent="0.25">
      <c r="A199">
        <v>2.16</v>
      </c>
      <c r="B199">
        <v>1.74</v>
      </c>
      <c r="C199" s="29">
        <f t="shared" si="35"/>
        <v>3.7675606641123682E-2</v>
      </c>
      <c r="D199" s="30">
        <f>IF(OR($A199="",$B199=""),"",A199*'MPTO_working_2-way'!$G198)</f>
        <v>2.2413793103448274</v>
      </c>
      <c r="E199" s="32">
        <f>IF(OR($A199="",$B199=""),"",B199*'MPTO_working_2-way'!$G198)</f>
        <v>1.8055555555555551</v>
      </c>
      <c r="F199" s="30">
        <f>IF(OR($A199="",$B199=""),"",'MPTO_working_2-way'!D198)</f>
        <v>2.2516175413371671</v>
      </c>
      <c r="G199" s="32">
        <f>IF(OR($A199="",$B199=""),"",'MPTO_working_2-way'!E198)</f>
        <v>1.7989661114302122</v>
      </c>
      <c r="H199" s="30">
        <f>IF(OR($A199="",$B199=""),"",'OddsRatio_working_2-way'!M198)</f>
        <v>2.2520253861514017</v>
      </c>
      <c r="I199" s="30">
        <f>IF(OR($A199="",$B199=""),"",'OddsRatio_working_2-way'!N198)</f>
        <v>1.7987058497862392</v>
      </c>
      <c r="J199" s="30">
        <f>IF('Log_working_2-way'!$D198="","",A199^('Log_working_2-way'!$D198))</f>
        <v>2.2567451068476951</v>
      </c>
      <c r="K199" s="32">
        <f>IF('Log_working_2-way'!$D198="","",B199^('Log_working_2-way'!$D198))</f>
        <v>1.7957063007853538</v>
      </c>
      <c r="L199" s="37">
        <f t="shared" si="36"/>
        <v>0.44615384615384618</v>
      </c>
      <c r="M199" s="37">
        <f t="shared" si="37"/>
        <v>0.55384615384615399</v>
      </c>
      <c r="N199" s="38">
        <v>295</v>
      </c>
      <c r="O199" s="38">
        <f t="shared" si="38"/>
        <v>158.42592592592592</v>
      </c>
      <c r="P199" s="38">
        <f t="shared" si="39"/>
        <v>125.4597701149425</v>
      </c>
      <c r="Q199" s="38">
        <f t="shared" si="40"/>
        <v>169.54022988505747</v>
      </c>
      <c r="R199" s="38">
        <f t="shared" si="41"/>
        <v>136.57407407407405</v>
      </c>
      <c r="S199" s="39">
        <f t="shared" si="42"/>
        <v>-11.114303959131547</v>
      </c>
      <c r="T199" s="39">
        <f t="shared" si="43"/>
        <v>-11.114303959131547</v>
      </c>
      <c r="U199" t="s">
        <v>405</v>
      </c>
      <c r="V199" t="s">
        <v>302</v>
      </c>
      <c r="W199" t="s">
        <v>471</v>
      </c>
      <c r="X199" s="48" t="s">
        <v>493</v>
      </c>
      <c r="Y199" s="41"/>
    </row>
    <row r="200" spans="1:25" s="35" customFormat="1" ht="15" x14ac:dyDescent="0.25">
      <c r="A200">
        <v>2.35</v>
      </c>
      <c r="B200">
        <v>1.66</v>
      </c>
      <c r="C200" s="29">
        <f t="shared" si="35"/>
        <v>2.7941553447834E-2</v>
      </c>
      <c r="D200" s="30">
        <f>IF(OR($A200="",$B200=""),"",A200*'MPTO_working_2-way'!$G199)</f>
        <v>2.4156626506024099</v>
      </c>
      <c r="E200" s="32">
        <f>IF(OR($A200="",$B200=""),"",B200*'MPTO_working_2-way'!$G199)</f>
        <v>1.7063829787234044</v>
      </c>
      <c r="F200" s="30">
        <f>IF(OR($A200="",$B200=""),"",'MPTO_working_2-way'!D199)</f>
        <v>2.4297726564933044</v>
      </c>
      <c r="G200" s="32">
        <f>IF(OR($A200="",$B200=""),"",'MPTO_working_2-way'!E199)</f>
        <v>1.6994118928338053</v>
      </c>
      <c r="H200" s="30">
        <f>IF(OR($A200="",$B200=""),"",'OddsRatio_working_2-way'!M199)</f>
        <v>2.4301938838683887</v>
      </c>
      <c r="I200" s="30">
        <f>IF(OR($A200="",$B200=""),"",'OddsRatio_working_2-way'!N199)</f>
        <v>1.6992058987801013</v>
      </c>
      <c r="J200" s="30">
        <f>IF('Log_working_2-way'!$D199="","",A200^('Log_working_2-way'!$D199))</f>
        <v>2.4366771636172895</v>
      </c>
      <c r="K200" s="32">
        <f>IF('Log_working_2-way'!$D199="","",B200^('Log_working_2-way'!$D199))</f>
        <v>1.6960505987873902</v>
      </c>
      <c r="L200" s="37">
        <f t="shared" si="36"/>
        <v>0.41396508728179549</v>
      </c>
      <c r="M200" s="37">
        <f t="shared" si="37"/>
        <v>0.5860349127182044</v>
      </c>
      <c r="N200" s="38">
        <v>296</v>
      </c>
      <c r="O200" s="38">
        <f t="shared" si="38"/>
        <v>170.04255319148936</v>
      </c>
      <c r="P200" s="38">
        <f t="shared" si="39"/>
        <v>117.68674698795179</v>
      </c>
      <c r="Q200" s="38">
        <f t="shared" si="40"/>
        <v>178.31325301204822</v>
      </c>
      <c r="R200" s="38">
        <f t="shared" si="41"/>
        <v>125.95744680851064</v>
      </c>
      <c r="S200" s="39">
        <f t="shared" si="42"/>
        <v>-8.2706998205588604</v>
      </c>
      <c r="T200" s="39">
        <f t="shared" si="43"/>
        <v>-8.2706998205588462</v>
      </c>
      <c r="U200" t="s">
        <v>432</v>
      </c>
      <c r="V200" t="s">
        <v>433</v>
      </c>
      <c r="W200" t="s">
        <v>474</v>
      </c>
      <c r="X200" s="48" t="s">
        <v>493</v>
      </c>
      <c r="Y200" s="41"/>
    </row>
    <row r="201" spans="1:25" s="35" customFormat="1" ht="15" x14ac:dyDescent="0.25">
      <c r="A201">
        <v>2.04</v>
      </c>
      <c r="B201">
        <v>1.83</v>
      </c>
      <c r="C201" s="29">
        <f t="shared" si="35"/>
        <v>3.6644165863066513E-2</v>
      </c>
      <c r="D201" s="30">
        <f>IF(OR($A201="",$B201=""),"",A201*'MPTO_working_2-way'!$G200)</f>
        <v>2.1147540983606556</v>
      </c>
      <c r="E201" s="32">
        <f>IF(OR($A201="",$B201=""),"",B201*'MPTO_working_2-way'!$G200)</f>
        <v>1.8970588235294117</v>
      </c>
      <c r="F201" s="30">
        <f>IF(OR($A201="",$B201=""),"",'MPTO_working_2-way'!D200)</f>
        <v>2.119209809264305</v>
      </c>
      <c r="G201" s="32">
        <f>IF(OR($A201="",$B201=""),"",'MPTO_working_2-way'!E200)</f>
        <v>1.8934875228241022</v>
      </c>
      <c r="H201" s="30">
        <f>IF(OR($A201="",$B201=""),"",'OddsRatio_working_2-way'!M200)</f>
        <v>2.1193802071650061</v>
      </c>
      <c r="I201" s="30">
        <f>IF(OR($A201="",$B201=""),"",'OddsRatio_working_2-way'!N200)</f>
        <v>1.8933515114874566</v>
      </c>
      <c r="J201" s="30">
        <f>IF('Log_working_2-way'!$D200="","",A201^('Log_working_2-way'!$D200))</f>
        <v>2.1214216172135263</v>
      </c>
      <c r="K201" s="32">
        <f>IF('Log_working_2-way'!$D200="","",B201^('Log_working_2-way'!$D200))</f>
        <v>1.8917252749993179</v>
      </c>
      <c r="L201" s="37">
        <f t="shared" si="36"/>
        <v>0.47286821705426357</v>
      </c>
      <c r="M201" s="37">
        <f t="shared" si="37"/>
        <v>0.52713178294573648</v>
      </c>
      <c r="N201" s="38">
        <v>297</v>
      </c>
      <c r="O201" s="38">
        <f t="shared" si="38"/>
        <v>151.41176470588235</v>
      </c>
      <c r="P201" s="38">
        <f t="shared" si="39"/>
        <v>134.70491803278688</v>
      </c>
      <c r="Q201" s="38">
        <f t="shared" si="40"/>
        <v>162.29508196721309</v>
      </c>
      <c r="R201" s="38">
        <f t="shared" si="41"/>
        <v>145.58823529411765</v>
      </c>
      <c r="S201" s="39">
        <f t="shared" si="42"/>
        <v>-10.883317261330745</v>
      </c>
      <c r="T201" s="39">
        <f t="shared" si="43"/>
        <v>-10.883317261330774</v>
      </c>
      <c r="U201" t="s">
        <v>166</v>
      </c>
      <c r="V201" t="s">
        <v>161</v>
      </c>
      <c r="W201" t="s">
        <v>168</v>
      </c>
      <c r="X201" s="48" t="s">
        <v>493</v>
      </c>
      <c r="Y201" s="41"/>
    </row>
    <row r="202" spans="1:25" s="35" customFormat="1" ht="15" x14ac:dyDescent="0.25">
      <c r="A202">
        <v>1.96</v>
      </c>
      <c r="B202">
        <v>1.91</v>
      </c>
      <c r="C202" s="29">
        <f t="shared" si="35"/>
        <v>3.3764291056736839E-2</v>
      </c>
      <c r="D202" s="30">
        <f>IF(OR($A202="",$B202=""),"",A202*'MPTO_working_2-way'!$G201)</f>
        <v>2.0261780104712042</v>
      </c>
      <c r="E202" s="32">
        <f>IF(OR($A202="",$B202=""),"",B202*'MPTO_working_2-way'!$G201)</f>
        <v>1.9744897959183674</v>
      </c>
      <c r="F202" s="30">
        <f>IF(OR($A202="",$B202=""),"",'MPTO_working_2-way'!D201)</f>
        <v>2.0270738574832143</v>
      </c>
      <c r="G202" s="32">
        <f>IF(OR($A202="",$B202=""),"",'MPTO_working_2-way'!E201)</f>
        <v>1.9736398144242935</v>
      </c>
      <c r="H202" s="30">
        <f>IF(OR($A202="",$B202=""),"",'OddsRatio_working_2-way'!M201)</f>
        <v>2.0271051820261912</v>
      </c>
      <c r="I202" s="30">
        <f>IF(OR($A202="",$B202=""),"",'OddsRatio_working_2-way'!N201)</f>
        <v>1.9736101204623264</v>
      </c>
      <c r="J202" s="30">
        <f>IF('Log_working_2-way'!$D201="","",A202^('Log_working_2-way'!$D201))</f>
        <v>2.0275133700590602</v>
      </c>
      <c r="K202" s="32">
        <f>IF('Log_working_2-way'!$D201="","",B202^('Log_working_2-way'!$D201))</f>
        <v>1.9732233459331785</v>
      </c>
      <c r="L202" s="37">
        <f t="shared" si="36"/>
        <v>0.49354005167958659</v>
      </c>
      <c r="M202" s="37">
        <f t="shared" si="37"/>
        <v>0.50645994832041341</v>
      </c>
      <c r="N202" s="38">
        <v>298</v>
      </c>
      <c r="O202" s="38">
        <f t="shared" si="38"/>
        <v>145.95918367346943</v>
      </c>
      <c r="P202" s="38">
        <f t="shared" si="39"/>
        <v>141.97905759162302</v>
      </c>
      <c r="Q202" s="38">
        <f t="shared" si="40"/>
        <v>156.02094240837695</v>
      </c>
      <c r="R202" s="38">
        <f t="shared" si="41"/>
        <v>152.0408163265306</v>
      </c>
      <c r="S202" s="39">
        <f t="shared" si="42"/>
        <v>-10.061758734907528</v>
      </c>
      <c r="T202" s="39">
        <f t="shared" si="43"/>
        <v>-10.061758734907585</v>
      </c>
      <c r="U202" t="s">
        <v>348</v>
      </c>
      <c r="V202" t="s">
        <v>459</v>
      </c>
      <c r="W202" t="s">
        <v>475</v>
      </c>
      <c r="X202" s="48" t="s">
        <v>493</v>
      </c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7" activePane="bottomLeft" state="frozen"/>
      <selection pane="bottomLeft" activeCell="S3" sqref="S3:S20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4.07</v>
      </c>
      <c r="B3">
        <v>4.04</v>
      </c>
      <c r="C3">
        <v>1.88</v>
      </c>
      <c r="D3" s="20">
        <f>IF(OR($A3="",$B3="",$C3=""),"",(1/A3)+(1/B3)+(1/C3)-1)</f>
        <v>2.5139891792514524E-2</v>
      </c>
      <c r="E3" s="17">
        <f>IF(OR($A3="",$B3="",$C3=""),"",A3*'MPTO_working_3-way'!$I2)</f>
        <v>4.1723193595955346</v>
      </c>
      <c r="F3" s="21">
        <f>IF(OR($A3="",$B3="",$C3=""),"",B3*'MPTO_working_3-way'!$I2)</f>
        <v>4.1415651628417587</v>
      </c>
      <c r="G3" s="22">
        <f>IF(OR($A3="",$B3="",$C3=""),"",C3*'MPTO_working_3-way'!$I2)</f>
        <v>1.9272629965699273</v>
      </c>
      <c r="H3" s="17">
        <f>IF(OR($A3="",$B3="",$C3=""),"",'MPTO_working_3-way'!E2)</f>
        <v>4.2137148689704116</v>
      </c>
      <c r="I3" s="21">
        <f>IF(OR($A3="",$B3="",$C3=""),"",'MPTO_working_3-way'!F2)</f>
        <v>4.1815671839919668</v>
      </c>
      <c r="J3" s="22">
        <f>IF(OR($A3="",$B3="",$C3=""),"",'MPTO_working_3-way'!G2)</f>
        <v>1.9100922274649739</v>
      </c>
      <c r="K3" s="17">
        <f>IF(OR($A3="",$B3="",$C3=""),"",'OddsRatio_working_3-way'!H2)</f>
        <v>4.1976691953523142</v>
      </c>
      <c r="L3" s="21">
        <f>IF(OR($A3="",$B3="",$C3=""),"",'OddsRatio_working_3-way'!I2)</f>
        <v>4.1664216136387733</v>
      </c>
      <c r="M3" s="22">
        <f>IF(OR($A3="",$B3="",$C3=""),"",'OddsRatio_working_3-way'!J2)</f>
        <v>1.9165957302638559</v>
      </c>
      <c r="N3" s="23">
        <f>(1/E3)* 100</f>
        <v>23.967484600626072</v>
      </c>
      <c r="O3" s="24">
        <f>(1/F3)* 100</f>
        <v>24.1454609714228</v>
      </c>
      <c r="P3" s="24">
        <f>(1/G3)* 100</f>
        <v>51.887054427951128</v>
      </c>
      <c r="Q3" t="s">
        <v>191</v>
      </c>
      <c r="R3" t="s">
        <v>200</v>
      </c>
      <c r="S3" s="48" t="s">
        <v>490</v>
      </c>
      <c r="T3" s="35">
        <v>100</v>
      </c>
      <c r="U3" s="35">
        <f>(1/A4)*((T3*A4)-T3)</f>
        <v>47.368421052631575</v>
      </c>
      <c r="V3" s="35">
        <f>(1/B4)*((T3*B4)-T3)</f>
        <v>72.527472527472526</v>
      </c>
      <c r="W3" s="35">
        <f>(1/C4)*((T3*C4)-T3)</f>
        <v>77.168949771689498</v>
      </c>
      <c r="X3" s="35">
        <f>((1/B4)+(1/C4))*T3</f>
        <v>50.303577700837977</v>
      </c>
      <c r="Y3" s="35">
        <f>((1/A4)+(1/C4))*T3</f>
        <v>75.462629175678913</v>
      </c>
      <c r="Z3" s="35">
        <f>((1/A4)+(1/B4))*T3</f>
        <v>80.104106419895899</v>
      </c>
      <c r="AA3" s="35">
        <f t="shared" ref="AA3" si="0">U3-X3</f>
        <v>-2.9351566482064015</v>
      </c>
      <c r="AB3" s="35">
        <f t="shared" ref="AB3" si="1">V3-Y3</f>
        <v>-2.9351566482063873</v>
      </c>
      <c r="AC3" s="35">
        <f t="shared" ref="AC3" si="2">W3-Z3</f>
        <v>-2.9351566482064015</v>
      </c>
      <c r="AD3" s="27"/>
      <c r="AE3" s="27"/>
      <c r="AF3">
        <v>1.64</v>
      </c>
      <c r="AG3">
        <v>2.39</v>
      </c>
      <c r="AH3" s="41"/>
      <c r="AI3" s="27"/>
      <c r="AJ3" t="s">
        <v>462</v>
      </c>
    </row>
    <row r="4" spans="1:36" ht="15" x14ac:dyDescent="0.25">
      <c r="A4">
        <v>1.9</v>
      </c>
      <c r="B4">
        <v>3.64</v>
      </c>
      <c r="C4">
        <v>4.38</v>
      </c>
      <c r="D4" s="20">
        <f t="shared" ref="D4:D67" si="3">IF(OR($A4="",$B4="",$C4=""),"",(1/A4)+(1/B4)+(1/C4)-1)</f>
        <v>2.9351566482064051E-2</v>
      </c>
      <c r="E4" s="17">
        <f>IF(OR($A4="",$B4="",$C4=""),"",A4*'MPTO_working_3-way'!$I3)</f>
        <v>1.9557679763159217</v>
      </c>
      <c r="F4" s="21">
        <f>IF(OR($A4="",$B4="",$C4=""),"",B4*'MPTO_working_3-way'!$I3)</f>
        <v>3.7468397019947131</v>
      </c>
      <c r="G4" s="22">
        <f>IF(OR($A4="",$B4="",$C4=""),"",C4*'MPTO_working_3-way'!$I3)</f>
        <v>4.5085598611914408</v>
      </c>
      <c r="H4" s="17">
        <f>IF(OR($A4="",$B4="",$C4=""),"",'MPTO_working_3-way'!E3)</f>
        <v>1.9359887244442322</v>
      </c>
      <c r="I4" s="21">
        <f>IF(OR($A4="",$B4="",$C4=""),"",'MPTO_working_3-way'!F3)</f>
        <v>3.7744192769162783</v>
      </c>
      <c r="J4" s="22">
        <f>IF(OR($A4="",$B4="",$C4=""),"",'MPTO_working_3-way'!G3)</f>
        <v>4.5761009684332654</v>
      </c>
      <c r="K4" s="17">
        <f>IF(OR($A4="",$B4="",$C4=""),"",'OddsRatio_working_3-way'!H3)</f>
        <v>1.9435883051227223</v>
      </c>
      <c r="L4" s="21">
        <f>IF(OR($A4="",$B4="",$C4=""),"",'OddsRatio_working_3-way'!I3)</f>
        <v>3.7678590283599838</v>
      </c>
      <c r="M4" s="22">
        <f>IF(OR($A4="",$B4="",$C4=""),"",'OddsRatio_working_3-way'!J3)</f>
        <v>4.5436983014608892</v>
      </c>
      <c r="N4" s="23">
        <f t="shared" ref="N4" si="4">(1/E4)* 100</f>
        <v>51.130809590394207</v>
      </c>
      <c r="O4" s="24">
        <f t="shared" ref="O4" si="5">(1/F4)* 100</f>
        <v>26.689158852128848</v>
      </c>
      <c r="P4" s="24">
        <f t="shared" ref="P4" si="6">(1/G4)* 100</f>
        <v>22.180031557476937</v>
      </c>
      <c r="Q4" t="s">
        <v>368</v>
      </c>
      <c r="R4" t="s">
        <v>208</v>
      </c>
      <c r="S4" s="48" t="s">
        <v>490</v>
      </c>
      <c r="T4" s="35">
        <v>100</v>
      </c>
      <c r="U4" s="35">
        <f t="shared" ref="U4" si="7">(1/A5)*((T4*A5)-T4)</f>
        <v>49.494949494949495</v>
      </c>
      <c r="V4" s="35">
        <f t="shared" ref="V4" si="8">(1/B5)*((T4*B5)-T4)</f>
        <v>72.899728997289984</v>
      </c>
      <c r="W4" s="35">
        <f t="shared" ref="W4" si="9">(1/C5)*((T4*C5)-T4)</f>
        <v>74.619289340101517</v>
      </c>
      <c r="X4" s="35">
        <f t="shared" ref="X4" si="10">((1/B5)+(1/C5))*T4</f>
        <v>52.480981662608507</v>
      </c>
      <c r="Y4" s="35">
        <f t="shared" ref="Y4" si="11">((1/A5)+(1/C5))*T4</f>
        <v>75.885761164948988</v>
      </c>
      <c r="Z4" s="35">
        <f t="shared" ref="Z4" si="12">((1/A5)+(1/B5))*T4</f>
        <v>77.605321507760536</v>
      </c>
      <c r="AA4" s="35">
        <f t="shared" ref="AA4" si="13">U4-X4</f>
        <v>-2.9860321676590118</v>
      </c>
      <c r="AB4" s="35">
        <f t="shared" ref="AB4" si="14">V4-Y4</f>
        <v>-2.9860321676590047</v>
      </c>
      <c r="AC4" s="35">
        <f t="shared" ref="AC4" si="15">W4-Z4</f>
        <v>-2.9860321676590189</v>
      </c>
      <c r="AD4" s="4"/>
      <c r="AE4" s="4"/>
      <c r="AF4">
        <v>1.96</v>
      </c>
      <c r="AG4">
        <v>1.93</v>
      </c>
      <c r="AH4" s="4"/>
      <c r="AI4" s="4"/>
      <c r="AJ4" t="s">
        <v>463</v>
      </c>
    </row>
    <row r="5" spans="1:36" s="12" customFormat="1" ht="15" x14ac:dyDescent="0.25">
      <c r="A5">
        <v>1.98</v>
      </c>
      <c r="B5">
        <v>3.69</v>
      </c>
      <c r="C5">
        <v>3.94</v>
      </c>
      <c r="D5" s="20">
        <f t="shared" si="3"/>
        <v>2.9860321676590029E-2</v>
      </c>
      <c r="E5" s="17">
        <f>IF(OR($A5="",$B5="",$C5=""),"",A5*'MPTO_working_3-way'!$I4)</f>
        <v>2.039123436919648</v>
      </c>
      <c r="F5" s="21">
        <f>IF(OR($A5="",$B5="",$C5=""),"",B5*'MPTO_working_3-way'!$I4)</f>
        <v>3.8001845869866173</v>
      </c>
      <c r="G5" s="22">
        <f>IF(OR($A5="",$B5="",$C5=""),"",C5*'MPTO_working_3-way'!$I4)</f>
        <v>4.0576496674057649</v>
      </c>
      <c r="H5" s="17">
        <f>IF(OR($A5="",$B5="",$C5=""),"",'MPTO_working_3-way'!E4)</f>
        <v>2.0198059566900985</v>
      </c>
      <c r="I5" s="21">
        <f>IF(OR($A5="",$B5="",$C5=""),"",'MPTO_working_3-way'!F4)</f>
        <v>3.8306944970082544</v>
      </c>
      <c r="J5" s="22">
        <f>IF(OR($A5="",$B5="",$C5=""),"",'MPTO_working_3-way'!G4)</f>
        <v>4.1008200378479005</v>
      </c>
      <c r="K5" s="17">
        <f>IF(OR($A5="",$B5="",$C5=""),"",'OddsRatio_working_3-way'!H4)</f>
        <v>2.0273692830200831</v>
      </c>
      <c r="L5" s="21">
        <f>IF(OR($A5="",$B5="",$C5=""),"",'OddsRatio_working_3-way'!I4)</f>
        <v>3.8200238482898197</v>
      </c>
      <c r="M5" s="22">
        <f>IF(OR($A5="",$B5="",$C5=""),"",'OddsRatio_working_3-way'!J4)</f>
        <v>4.0821078490602494</v>
      </c>
      <c r="N5" s="23">
        <f t="shared" ref="N5:N68" si="16">(1/E5)* 100</f>
        <v>49.040680024286594</v>
      </c>
      <c r="O5" s="24">
        <f t="shared" ref="O5:O68" si="17">(1/F5)* 100</f>
        <v>26.314511232544017</v>
      </c>
      <c r="P5" s="24">
        <f t="shared" ref="P5:P68" si="18">(1/G5)* 100</f>
        <v>24.644808743169399</v>
      </c>
      <c r="Q5" t="s">
        <v>207</v>
      </c>
      <c r="R5" t="s">
        <v>176</v>
      </c>
      <c r="S5" s="48" t="s">
        <v>490</v>
      </c>
      <c r="T5" s="35">
        <v>100</v>
      </c>
      <c r="U5" s="35">
        <f t="shared" ref="U5:U68" si="19">(1/A6)*((T5*A6)-T5)</f>
        <v>57.264957264957268</v>
      </c>
      <c r="V5" s="35">
        <f t="shared" ref="V5:V68" si="20">(1/B6)*((T5*B6)-T5)</f>
        <v>68.152866242038215</v>
      </c>
      <c r="W5" s="35">
        <f t="shared" ref="W5:W68" si="21">(1/C6)*((T5*C6)-T5)</f>
        <v>72.375690607734811</v>
      </c>
      <c r="X5" s="35">
        <f t="shared" ref="X5:X68" si="22">((1/B6)+(1/C6))*T5</f>
        <v>59.471443150226975</v>
      </c>
      <c r="Y5" s="35">
        <f t="shared" ref="Y5:Y68" si="23">((1/A6)+(1/C6))*T5</f>
        <v>70.359352127307929</v>
      </c>
      <c r="Z5" s="35">
        <f t="shared" ref="Z5:Z68" si="24">((1/A6)+(1/B6))*T5</f>
        <v>74.582176493004511</v>
      </c>
      <c r="AA5" s="35">
        <f t="shared" ref="AA5:AA68" si="25">U5-X5</f>
        <v>-2.2064858852697071</v>
      </c>
      <c r="AB5" s="35">
        <f t="shared" ref="AB5:AB68" si="26">V5-Y5</f>
        <v>-2.2064858852697142</v>
      </c>
      <c r="AC5" s="35">
        <f t="shared" ref="AC5:AC68" si="27">W5-Z5</f>
        <v>-2.2064858852697</v>
      </c>
      <c r="AD5" s="27"/>
      <c r="AE5" s="27"/>
      <c r="AF5">
        <v>1.82</v>
      </c>
      <c r="AG5">
        <v>2.0699999999999998</v>
      </c>
      <c r="AH5" s="36"/>
      <c r="AI5" s="27"/>
      <c r="AJ5" t="s">
        <v>463</v>
      </c>
    </row>
    <row r="6" spans="1:36" s="12" customFormat="1" ht="15" x14ac:dyDescent="0.25">
      <c r="A6">
        <v>2.34</v>
      </c>
      <c r="B6">
        <v>3.14</v>
      </c>
      <c r="C6">
        <v>3.62</v>
      </c>
      <c r="D6" s="20">
        <f t="shared" si="3"/>
        <v>2.2064858852697045E-2</v>
      </c>
      <c r="E6" s="17">
        <f>IF(OR($A6="",$B6="",$C6=""),"",A6*'MPTO_working_3-way'!$I5)</f>
        <v>2.3916317697153109</v>
      </c>
      <c r="F6" s="21">
        <f>IF(OR($A6="",$B6="",$C6=""),"",B6*'MPTO_working_3-way'!$I5)</f>
        <v>3.209283656797469</v>
      </c>
      <c r="G6" s="22">
        <f>IF(OR($A6="",$B6="",$C6=""),"",C6*'MPTO_working_3-way'!$I5)</f>
        <v>3.6998747890467634</v>
      </c>
      <c r="H6" s="17">
        <f>IF(OR($A6="",$B6="",$C6=""),"",'MPTO_working_3-way'!E5)</f>
        <v>2.3809780365602982</v>
      </c>
      <c r="I6" s="21">
        <f>IF(OR($A6="",$B6="",$C6=""),"",'MPTO_working_3-way'!F5)</f>
        <v>3.2142312311625232</v>
      </c>
      <c r="J6" s="22">
        <f>IF(OR($A6="",$B6="",$C6=""),"",'MPTO_working_3-way'!G5)</f>
        <v>3.719018608950297</v>
      </c>
      <c r="K6" s="17">
        <f>IF(OR($A6="",$B6="",$C6=""),"",'OddsRatio_working_3-way'!H5)</f>
        <v>2.3856790959236069</v>
      </c>
      <c r="L6" s="21">
        <f>IF(OR($A6="",$B6="",$C6=""),"",'OddsRatio_working_3-way'!I5)</f>
        <v>3.2129501979675514</v>
      </c>
      <c r="M6" s="22">
        <f>IF(OR($A6="",$B6="",$C6=""),"",'OddsRatio_working_3-way'!J5)</f>
        <v>3.7093128591939175</v>
      </c>
      <c r="N6" s="23">
        <f t="shared" si="16"/>
        <v>41.812456777952718</v>
      </c>
      <c r="O6" s="24">
        <f t="shared" si="17"/>
        <v>31.159601547901062</v>
      </c>
      <c r="P6" s="24">
        <f t="shared" si="18"/>
        <v>27.027941674146227</v>
      </c>
      <c r="Q6" t="s">
        <v>374</v>
      </c>
      <c r="R6" t="s">
        <v>220</v>
      </c>
      <c r="S6" s="48" t="s">
        <v>490</v>
      </c>
      <c r="T6" s="35">
        <v>100</v>
      </c>
      <c r="U6" s="35">
        <f t="shared" si="19"/>
        <v>55.55555555555555</v>
      </c>
      <c r="V6" s="35">
        <f t="shared" si="20"/>
        <v>68.051118210862612</v>
      </c>
      <c r="W6" s="35">
        <f t="shared" si="21"/>
        <v>74.160206718346245</v>
      </c>
      <c r="X6" s="35">
        <f t="shared" si="22"/>
        <v>57.788675070791129</v>
      </c>
      <c r="Y6" s="35">
        <f t="shared" si="23"/>
        <v>70.284237726098183</v>
      </c>
      <c r="Z6" s="35">
        <f t="shared" si="24"/>
        <v>76.393326233581817</v>
      </c>
      <c r="AA6" s="35">
        <f t="shared" si="25"/>
        <v>-2.2331195152355789</v>
      </c>
      <c r="AB6" s="35">
        <f t="shared" si="26"/>
        <v>-2.2331195152355718</v>
      </c>
      <c r="AC6" s="35">
        <f t="shared" si="27"/>
        <v>-2.2331195152355718</v>
      </c>
      <c r="AD6" s="27"/>
      <c r="AE6" s="27"/>
      <c r="AF6">
        <v>2.4500000000000002</v>
      </c>
      <c r="AG6">
        <v>1.61</v>
      </c>
      <c r="AH6" s="36"/>
      <c r="AI6" s="27"/>
      <c r="AJ6" t="s">
        <v>466</v>
      </c>
    </row>
    <row r="7" spans="1:36" s="12" customFormat="1" ht="15" x14ac:dyDescent="0.25">
      <c r="A7">
        <v>2.25</v>
      </c>
      <c r="B7">
        <v>3.13</v>
      </c>
      <c r="C7">
        <v>3.87</v>
      </c>
      <c r="D7" s="20">
        <f t="shared" si="3"/>
        <v>2.2331195152355487E-2</v>
      </c>
      <c r="E7" s="17">
        <f>IF(OR($A7="",$B7="",$C7=""),"",A7*'MPTO_working_3-way'!$I6)</f>
        <v>2.3002451890928</v>
      </c>
      <c r="F7" s="21">
        <f>IF(OR($A7="",$B7="",$C7=""),"",B7*'MPTO_working_3-way'!$I6)</f>
        <v>3.1998966408268728</v>
      </c>
      <c r="G7" s="22">
        <f>IF(OR($A7="",$B7="",$C7=""),"",C7*'MPTO_working_3-way'!$I6)</f>
        <v>3.9564217252396157</v>
      </c>
      <c r="H7" s="17">
        <f>IF(OR($A7="",$B7="",$C7=""),"",'MPTO_working_3-way'!E6)</f>
        <v>2.2883257872962095</v>
      </c>
      <c r="I7" s="21">
        <f>IF(OR($A7="",$B7="",$C7=""),"",'MPTO_working_3-way'!F6)</f>
        <v>3.2046651086908589</v>
      </c>
      <c r="J7" s="22">
        <f>IF(OR($A7="",$B7="",$C7=""),"",'MPTO_working_3-way'!G6)</f>
        <v>3.9847908328307455</v>
      </c>
      <c r="K7" s="17">
        <f>IF(OR($A7="",$B7="",$C7=""),"",'OddsRatio_working_3-way'!H6)</f>
        <v>2.2935192221559415</v>
      </c>
      <c r="L7" s="21">
        <f>IF(OR($A7="",$B7="",$C7=""),"",'OddsRatio_working_3-way'!I6)</f>
        <v>3.2041567545537242</v>
      </c>
      <c r="M7" s="22">
        <f>IF(OR($A7="",$B7="",$C7=""),"",'OddsRatio_working_3-way'!J6)</f>
        <v>3.9699201340700414</v>
      </c>
      <c r="N7" s="23">
        <f t="shared" si="16"/>
        <v>43.473626409121749</v>
      </c>
      <c r="O7" s="24">
        <f t="shared" si="17"/>
        <v>31.251009399528414</v>
      </c>
      <c r="P7" s="24">
        <f t="shared" si="18"/>
        <v>25.275364191349858</v>
      </c>
      <c r="Q7" t="s">
        <v>390</v>
      </c>
      <c r="R7" t="s">
        <v>261</v>
      </c>
      <c r="S7" s="48" t="s">
        <v>490</v>
      </c>
      <c r="T7" s="35">
        <v>100</v>
      </c>
      <c r="U7" s="35">
        <f t="shared" si="19"/>
        <v>51.456310679611654</v>
      </c>
      <c r="V7" s="35">
        <f t="shared" si="20"/>
        <v>71.428571428571431</v>
      </c>
      <c r="W7" s="35">
        <f t="shared" si="21"/>
        <v>74.226804123711347</v>
      </c>
      <c r="X7" s="35">
        <f t="shared" si="22"/>
        <v>54.344624447717237</v>
      </c>
      <c r="Y7" s="35">
        <f t="shared" si="23"/>
        <v>74.316885196677006</v>
      </c>
      <c r="Z7" s="35">
        <f t="shared" si="24"/>
        <v>77.115117891816922</v>
      </c>
      <c r="AA7" s="35">
        <f t="shared" si="25"/>
        <v>-2.8883137681055828</v>
      </c>
      <c r="AB7" s="35">
        <f t="shared" si="26"/>
        <v>-2.8883137681055757</v>
      </c>
      <c r="AC7" s="35">
        <f t="shared" si="27"/>
        <v>-2.8883137681055757</v>
      </c>
      <c r="AD7" s="27"/>
      <c r="AE7" s="27"/>
      <c r="AF7">
        <v>2.56</v>
      </c>
      <c r="AG7">
        <v>1.56</v>
      </c>
      <c r="AH7" s="36"/>
      <c r="AI7" s="27"/>
      <c r="AJ7" t="s">
        <v>467</v>
      </c>
    </row>
    <row r="8" spans="1:36" ht="15" x14ac:dyDescent="0.25">
      <c r="A8">
        <v>2.06</v>
      </c>
      <c r="B8">
        <v>3.5</v>
      </c>
      <c r="C8">
        <v>3.88</v>
      </c>
      <c r="D8" s="20">
        <f t="shared" si="3"/>
        <v>2.8883137681055882E-2</v>
      </c>
      <c r="E8" s="17">
        <f>IF(OR($A8="",$B8="",$C8=""),"",A8*'MPTO_working_3-way'!$I7)</f>
        <v>2.1194992636229752</v>
      </c>
      <c r="F8" s="21">
        <f>IF(OR($A8="",$B8="",$C8=""),"",B8*'MPTO_working_3-way'!$I7)</f>
        <v>3.6010909818836954</v>
      </c>
      <c r="G8" s="22">
        <f>IF(OR($A8="",$B8="",$C8=""),"",C8*'MPTO_working_3-way'!$I7)</f>
        <v>3.9920665742024966</v>
      </c>
      <c r="H8" s="17">
        <f>IF(OR($A8="",$B8="",$C8=""),"",'MPTO_working_3-way'!E7)</f>
        <v>2.1016828608634679</v>
      </c>
      <c r="I8" s="21">
        <f>IF(OR($A8="",$B8="",$C8=""),"",'MPTO_working_3-way'!F7)</f>
        <v>3.6220522735904432</v>
      </c>
      <c r="J8" s="22">
        <f>IF(OR($A8="",$B8="",$C8=""),"",'MPTO_working_3-way'!G7)</f>
        <v>4.0305638267217372</v>
      </c>
      <c r="K8" s="17">
        <f>IF(OR($A8="",$B8="",$C8=""),"",'OddsRatio_working_3-way'!H7)</f>
        <v>2.1088643981337185</v>
      </c>
      <c r="L8" s="21">
        <f>IF(OR($A8="",$B8="",$C8=""),"",'OddsRatio_working_3-way'!I7)</f>
        <v>3.6152462220134876</v>
      </c>
      <c r="M8" s="22">
        <f>IF(OR($A8="",$B8="",$C8=""),"",'OddsRatio_working_3-way'!J7)</f>
        <v>4.0127636477595363</v>
      </c>
      <c r="N8" s="23">
        <f t="shared" si="16"/>
        <v>47.180955292744272</v>
      </c>
      <c r="O8" s="24">
        <f t="shared" si="17"/>
        <v>27.7693622580152</v>
      </c>
      <c r="P8" s="24">
        <f t="shared" si="18"/>
        <v>25.049682449240517</v>
      </c>
      <c r="Q8" t="s">
        <v>412</v>
      </c>
      <c r="R8" t="s">
        <v>318</v>
      </c>
      <c r="S8" s="48" t="s">
        <v>490</v>
      </c>
      <c r="T8" s="35">
        <v>100</v>
      </c>
      <c r="U8" s="35">
        <f t="shared" si="19"/>
        <v>41.176470588235297</v>
      </c>
      <c r="V8" s="35">
        <f t="shared" si="20"/>
        <v>74.093264248704671</v>
      </c>
      <c r="W8" s="35">
        <f t="shared" si="21"/>
        <v>81.515711645101661</v>
      </c>
      <c r="X8" s="35">
        <f t="shared" si="22"/>
        <v>44.391024106193676</v>
      </c>
      <c r="Y8" s="35">
        <f t="shared" si="23"/>
        <v>77.307817766663049</v>
      </c>
      <c r="Z8" s="35">
        <f t="shared" si="24"/>
        <v>84.730265163060054</v>
      </c>
      <c r="AA8" s="35">
        <f t="shared" si="25"/>
        <v>-3.2145535179583788</v>
      </c>
      <c r="AB8" s="35">
        <f t="shared" si="26"/>
        <v>-3.2145535179583788</v>
      </c>
      <c r="AC8" s="35">
        <f t="shared" si="27"/>
        <v>-3.2145535179583931</v>
      </c>
      <c r="AF8">
        <v>2.19</v>
      </c>
      <c r="AG8">
        <v>1.73</v>
      </c>
      <c r="AJ8" t="s">
        <v>472</v>
      </c>
    </row>
    <row r="9" spans="1:36" ht="15" x14ac:dyDescent="0.25">
      <c r="A9">
        <v>1.7</v>
      </c>
      <c r="B9">
        <v>3.86</v>
      </c>
      <c r="C9">
        <v>5.41</v>
      </c>
      <c r="D9" s="20">
        <f t="shared" si="3"/>
        <v>3.2145535179583851E-2</v>
      </c>
      <c r="E9" s="17">
        <f>IF(OR($A9="",$B9="",$C9=""),"",A9*'MPTO_working_3-way'!$I8)</f>
        <v>1.7546474098052924</v>
      </c>
      <c r="F9" s="21">
        <f>IF(OR($A9="",$B9="",$C9=""),"",B9*'MPTO_working_3-way'!$I8)</f>
        <v>3.9840817657931935</v>
      </c>
      <c r="G9" s="22">
        <f>IF(OR($A9="",$B9="",$C9=""),"",C9*'MPTO_working_3-way'!$I8)</f>
        <v>5.5839073453215491</v>
      </c>
      <c r="H9" s="17">
        <f>IF(OR($A9="",$B9="",$C9=""),"",'MPTO_working_3-way'!E8)</f>
        <v>1.7315414178181145</v>
      </c>
      <c r="I9" s="21">
        <f>IF(OR($A9="",$B9="",$C9=""),"",'MPTO_working_3-way'!F8)</f>
        <v>4.0265400671913838</v>
      </c>
      <c r="J9" s="22">
        <f>IF(OR($A9="",$B9="",$C9=""),"",'MPTO_working_3-way'!G8)</f>
        <v>5.742911497658107</v>
      </c>
      <c r="K9" s="17">
        <f>IF(OR($A9="",$B9="",$C9=""),"",'OddsRatio_working_3-way'!H8)</f>
        <v>1.7398369347962108</v>
      </c>
      <c r="L9" s="21">
        <f>IF(OR($A9="",$B9="",$C9=""),"",'OddsRatio_working_3-way'!I8)</f>
        <v>4.0227623335959457</v>
      </c>
      <c r="M9" s="22">
        <f>IF(OR($A9="",$B9="",$C9=""),"",'OddsRatio_working_3-way'!J8)</f>
        <v>5.6609726892161261</v>
      </c>
      <c r="N9" s="23">
        <f t="shared" si="16"/>
        <v>56.991506921095144</v>
      </c>
      <c r="O9" s="24">
        <f t="shared" si="17"/>
        <v>25.099886467839834</v>
      </c>
      <c r="P9" s="24">
        <f t="shared" si="18"/>
        <v>17.908606611065018</v>
      </c>
      <c r="Q9" t="s">
        <v>322</v>
      </c>
      <c r="R9" t="s">
        <v>421</v>
      </c>
      <c r="S9" s="48" t="s">
        <v>490</v>
      </c>
      <c r="T9" s="35">
        <v>100</v>
      </c>
      <c r="U9" s="35">
        <f t="shared" si="19"/>
        <v>71.346704871060169</v>
      </c>
      <c r="V9" s="35">
        <f t="shared" si="20"/>
        <v>70.059880239520965</v>
      </c>
      <c r="W9" s="35">
        <f t="shared" si="21"/>
        <v>54.128440366972484</v>
      </c>
      <c r="X9" s="35">
        <f t="shared" si="22"/>
        <v>75.811679393506566</v>
      </c>
      <c r="Y9" s="35">
        <f t="shared" si="23"/>
        <v>74.524854761967347</v>
      </c>
      <c r="Z9" s="35">
        <f t="shared" si="24"/>
        <v>58.593414889418874</v>
      </c>
      <c r="AA9" s="35">
        <f t="shared" si="25"/>
        <v>-4.464974522446397</v>
      </c>
      <c r="AB9" s="35">
        <f t="shared" si="26"/>
        <v>-4.4649745224463828</v>
      </c>
      <c r="AC9" s="35">
        <f t="shared" si="27"/>
        <v>-4.4649745224463899</v>
      </c>
      <c r="AF9">
        <v>2.08</v>
      </c>
      <c r="AG9">
        <v>1.83</v>
      </c>
      <c r="AJ9" t="s">
        <v>465</v>
      </c>
    </row>
    <row r="10" spans="1:36" ht="15" x14ac:dyDescent="0.25">
      <c r="A10">
        <v>3.49</v>
      </c>
      <c r="B10">
        <v>3.34</v>
      </c>
      <c r="C10">
        <v>2.1800000000000002</v>
      </c>
      <c r="D10" s="20">
        <f t="shared" si="3"/>
        <v>4.4649745224463855E-2</v>
      </c>
      <c r="E10" s="17">
        <f>IF(OR($A10="",$B10="",$C10=""),"",A10*'MPTO_working_3-way'!$I9)</f>
        <v>3.6458276108333791</v>
      </c>
      <c r="F10" s="21">
        <f>IF(OR($A10="",$B10="",$C10=""),"",B10*'MPTO_working_3-way'!$I9)</f>
        <v>3.4891301490497093</v>
      </c>
      <c r="G10" s="22">
        <f>IF(OR($A10="",$B10="",$C10=""),"",C10*'MPTO_working_3-way'!$I9)</f>
        <v>2.2773364445893312</v>
      </c>
      <c r="H10" s="17">
        <f>IF(OR($A10="",$B10="",$C10=""),"",'MPTO_working_3-way'!E9)</f>
        <v>3.6812114623853178</v>
      </c>
      <c r="I10" s="21">
        <f>IF(OR($A10="",$B10="",$C10=""),"",'MPTO_working_3-way'!F9)</f>
        <v>3.5147167439650033</v>
      </c>
      <c r="J10" s="22">
        <f>IF(OR($A10="",$B10="",$C10=""),"",'MPTO_working_3-way'!G9)</f>
        <v>2.2531030121659144</v>
      </c>
      <c r="K10" s="17">
        <f>IF(OR($A10="",$B10="",$C10=""),"",'OddsRatio_working_3-way'!H9)</f>
        <v>3.6654384966966109</v>
      </c>
      <c r="L10" s="21">
        <f>IF(OR($A10="",$B10="",$C10=""),"",'OddsRatio_working_3-way'!I9)</f>
        <v>3.5048699125582603</v>
      </c>
      <c r="M10" s="22">
        <f>IF(OR($A10="",$B10="",$C10=""),"",'OddsRatio_working_3-way'!J9)</f>
        <v>2.26313952855502</v>
      </c>
      <c r="N10" s="23">
        <f t="shared" si="16"/>
        <v>27.42861448052437</v>
      </c>
      <c r="O10" s="24">
        <f t="shared" si="17"/>
        <v>28.660438484140737</v>
      </c>
      <c r="P10" s="24">
        <f t="shared" si="18"/>
        <v>43.9109470353349</v>
      </c>
      <c r="Q10" t="s">
        <v>482</v>
      </c>
      <c r="R10" t="s">
        <v>131</v>
      </c>
      <c r="S10" s="48" t="s">
        <v>490</v>
      </c>
      <c r="T10" s="35">
        <v>100</v>
      </c>
      <c r="U10" s="35">
        <f t="shared" si="19"/>
        <v>32.432432432432435</v>
      </c>
      <c r="V10" s="35">
        <f t="shared" si="20"/>
        <v>77.27272727272728</v>
      </c>
      <c r="W10" s="35">
        <f t="shared" si="21"/>
        <v>87.608426270136306</v>
      </c>
      <c r="X10" s="35">
        <f t="shared" si="22"/>
        <v>35.118846457136421</v>
      </c>
      <c r="Y10" s="35">
        <f t="shared" si="23"/>
        <v>79.959141297431259</v>
      </c>
      <c r="Z10" s="35">
        <f t="shared" si="24"/>
        <v>90.294840294840299</v>
      </c>
      <c r="AA10" s="35">
        <f t="shared" si="25"/>
        <v>-2.6864140247039856</v>
      </c>
      <c r="AB10" s="35">
        <f t="shared" si="26"/>
        <v>-2.6864140247039785</v>
      </c>
      <c r="AC10" s="35">
        <f t="shared" si="27"/>
        <v>-2.6864140247039927</v>
      </c>
      <c r="AF10">
        <v>2.1</v>
      </c>
      <c r="AG10">
        <v>1.75</v>
      </c>
      <c r="AJ10" t="s">
        <v>167</v>
      </c>
    </row>
    <row r="11" spans="1:36" ht="15" x14ac:dyDescent="0.25">
      <c r="A11">
        <v>1.48</v>
      </c>
      <c r="B11">
        <v>4.4000000000000004</v>
      </c>
      <c r="C11">
        <v>8.07</v>
      </c>
      <c r="D11" s="20">
        <f t="shared" si="3"/>
        <v>2.686414024703998E-2</v>
      </c>
      <c r="E11" s="17">
        <f>IF(OR($A11="",$B11="",$C11=""),"",A11*'MPTO_working_3-way'!$I10)</f>
        <v>1.5197589275656191</v>
      </c>
      <c r="F11" s="21">
        <f>IF(OR($A11="",$B11="",$C11=""),"",B11*'MPTO_working_3-way'!$I10)</f>
        <v>4.5182022170869764</v>
      </c>
      <c r="G11" s="22">
        <f>IF(OR($A11="",$B11="",$C11=""),"",C11*'MPTO_working_3-way'!$I10)</f>
        <v>8.2867936117936125</v>
      </c>
      <c r="H11" s="17">
        <f>IF(OR($A11="",$B11="",$C11=""),"",'MPTO_working_3-way'!E10)</f>
        <v>1.499877844863738</v>
      </c>
      <c r="I11" s="21">
        <f>IF(OR($A11="",$B11="",$C11=""),"",'MPTO_working_3-way'!F10)</f>
        <v>4.5804740631929315</v>
      </c>
      <c r="J11" s="22">
        <f>IF(OR($A11="",$B11="",$C11=""),"",'MPTO_working_3-way'!G10)</f>
        <v>8.6986003275171839</v>
      </c>
      <c r="K11" s="17">
        <f>IF(OR($A11="",$B11="",$C11=""),"",'OddsRatio_working_3-way'!H10)</f>
        <v>1.5064621488129619</v>
      </c>
      <c r="L11" s="21">
        <f>IF(OR($A11="",$B11="",$C11=""),"",'OddsRatio_working_3-way'!I10)</f>
        <v>4.5874402207584826</v>
      </c>
      <c r="M11" s="22">
        <f>IF(OR($A11="",$B11="",$C11=""),"",'OddsRatio_working_3-way'!J10)</f>
        <v>8.4597654002242564</v>
      </c>
      <c r="N11" s="23">
        <f t="shared" si="16"/>
        <v>65.799909568672206</v>
      </c>
      <c r="O11" s="24">
        <f t="shared" si="17"/>
        <v>22.132696854917015</v>
      </c>
      <c r="P11" s="24">
        <f t="shared" si="18"/>
        <v>12.067393576410765</v>
      </c>
      <c r="Q11" t="s">
        <v>436</v>
      </c>
      <c r="R11" t="s">
        <v>431</v>
      </c>
      <c r="S11" s="48" t="s">
        <v>490</v>
      </c>
      <c r="T11" s="35">
        <v>100</v>
      </c>
      <c r="U11" s="35">
        <f t="shared" si="19"/>
        <v>59.183673469387763</v>
      </c>
      <c r="V11" s="35">
        <f t="shared" si="20"/>
        <v>69.325153374233125</v>
      </c>
      <c r="W11" s="35">
        <f t="shared" si="21"/>
        <v>68.652037617554868</v>
      </c>
      <c r="X11" s="35">
        <f t="shared" si="22"/>
        <v>62.022809008212022</v>
      </c>
      <c r="Y11" s="35">
        <f t="shared" si="23"/>
        <v>72.164288913057391</v>
      </c>
      <c r="Z11" s="35">
        <f t="shared" si="24"/>
        <v>71.491173156379119</v>
      </c>
      <c r="AA11" s="35">
        <f t="shared" si="25"/>
        <v>-2.8391355388242587</v>
      </c>
      <c r="AB11" s="35">
        <f t="shared" si="26"/>
        <v>-2.8391355388242658</v>
      </c>
      <c r="AC11" s="35">
        <f t="shared" si="27"/>
        <v>-2.8391355388242516</v>
      </c>
      <c r="AF11">
        <v>2.14</v>
      </c>
      <c r="AG11">
        <v>1.78</v>
      </c>
      <c r="AJ11" t="s">
        <v>474</v>
      </c>
    </row>
    <row r="12" spans="1:36" ht="15" x14ac:dyDescent="0.25">
      <c r="A12">
        <v>2.4500000000000002</v>
      </c>
      <c r="B12">
        <v>3.26</v>
      </c>
      <c r="C12">
        <v>3.19</v>
      </c>
      <c r="D12" s="20">
        <f t="shared" si="3"/>
        <v>2.8391355388242667E-2</v>
      </c>
      <c r="E12" s="17">
        <f>IF(OR($A12="",$B12="",$C12=""),"",A12*'MPTO_working_3-way'!$I11)</f>
        <v>2.5195588207011945</v>
      </c>
      <c r="F12" s="21">
        <f>IF(OR($A12="",$B12="",$C12=""),"",B12*'MPTO_working_3-way'!$I11)</f>
        <v>3.352555818565671</v>
      </c>
      <c r="G12" s="22">
        <f>IF(OR($A12="",$B12="",$C12=""),"",C12*'MPTO_working_3-way'!$I11)</f>
        <v>3.2805684236884942</v>
      </c>
      <c r="H12" s="17">
        <f>IF(OR($A12="",$B12="",$C12=""),"",'MPTO_working_3-way'!E11)</f>
        <v>2.5081547624711935</v>
      </c>
      <c r="I12" s="21">
        <f>IF(OR($A12="",$B12="",$C12=""),"",'MPTO_working_3-way'!F11)</f>
        <v>3.3637791096561083</v>
      </c>
      <c r="J12" s="22">
        <f>IF(OR($A12="",$B12="",$C12=""),"",'MPTO_working_3-way'!G11)</f>
        <v>3.2893023083679367</v>
      </c>
      <c r="K12" s="17">
        <f>IF(OR($A12="",$B12="",$C12=""),"",'OddsRatio_working_3-way'!H11)</f>
        <v>2.5132517721043635</v>
      </c>
      <c r="L12" s="21">
        <f>IF(OR($A12="",$B12="",$C12=""),"",'OddsRatio_working_3-way'!I11)</f>
        <v>3.3585855206592141</v>
      </c>
      <c r="M12" s="22">
        <f>IF(OR($A12="",$B12="",$C12=""),"",'OddsRatio_working_3-way'!J11)</f>
        <v>3.2855319868334867</v>
      </c>
      <c r="N12" s="23">
        <f t="shared" si="16"/>
        <v>39.689488166888658</v>
      </c>
      <c r="O12" s="24">
        <f t="shared" si="17"/>
        <v>29.827989573275222</v>
      </c>
      <c r="P12" s="24">
        <f t="shared" si="18"/>
        <v>30.482522259836113</v>
      </c>
      <c r="Q12" t="s">
        <v>153</v>
      </c>
      <c r="R12" t="s">
        <v>149</v>
      </c>
      <c r="S12" s="48" t="s">
        <v>490</v>
      </c>
      <c r="T12" s="35">
        <v>100</v>
      </c>
      <c r="U12" s="35">
        <f t="shared" si="19"/>
        <v>60</v>
      </c>
      <c r="V12" s="35">
        <f t="shared" si="20"/>
        <v>70.588235294117652</v>
      </c>
      <c r="W12" s="35">
        <f t="shared" si="21"/>
        <v>61.538461538461533</v>
      </c>
      <c r="X12" s="35">
        <f t="shared" si="22"/>
        <v>67.873303167420815</v>
      </c>
      <c r="Y12" s="35">
        <f t="shared" si="23"/>
        <v>78.461538461538467</v>
      </c>
      <c r="Z12" s="35">
        <f t="shared" si="24"/>
        <v>69.411764705882348</v>
      </c>
      <c r="AA12" s="35">
        <f t="shared" si="25"/>
        <v>-7.8733031674208149</v>
      </c>
      <c r="AB12" s="35">
        <f t="shared" si="26"/>
        <v>-7.8733031674208149</v>
      </c>
      <c r="AC12" s="35">
        <f t="shared" si="27"/>
        <v>-7.8733031674208149</v>
      </c>
      <c r="AF12">
        <v>2.2200000000000002</v>
      </c>
      <c r="AG12">
        <v>1.71</v>
      </c>
      <c r="AJ12" t="s">
        <v>168</v>
      </c>
    </row>
    <row r="13" spans="1:36" ht="15" x14ac:dyDescent="0.25">
      <c r="A13">
        <v>2.5</v>
      </c>
      <c r="B13">
        <v>3.4</v>
      </c>
      <c r="C13">
        <v>2.6</v>
      </c>
      <c r="D13" s="20">
        <f t="shared" si="3"/>
        <v>7.8733031674208087E-2</v>
      </c>
      <c r="E13" s="17">
        <f>IF(OR($A13="",$B13="",$C13=""),"",A13*'MPTO_working_3-way'!$I12)</f>
        <v>2.6968325791855201</v>
      </c>
      <c r="F13" s="21">
        <f>IF(OR($A13="",$B13="",$C13=""),"",B13*'MPTO_working_3-way'!$I12)</f>
        <v>3.6676923076923074</v>
      </c>
      <c r="G13" s="22">
        <f>IF(OR($A13="",$B13="",$C13=""),"",C13*'MPTO_working_3-way'!$I12)</f>
        <v>2.8047058823529412</v>
      </c>
      <c r="H13" s="17">
        <f>IF(OR($A13="",$B13="",$C13=""),"",'MPTO_working_3-way'!E12)</f>
        <v>2.6755447941888617</v>
      </c>
      <c r="I13" s="21">
        <f>IF(OR($A13="",$B13="",$C13=""),"",'MPTO_working_3-way'!F12)</f>
        <v>3.7331081081081074</v>
      </c>
      <c r="J13" s="22">
        <f>IF(OR($A13="",$B13="",$C13=""),"",'MPTO_working_3-way'!G12)</f>
        <v>2.7904040404040407</v>
      </c>
      <c r="K13" s="17">
        <f>IF(OR($A13="",$B13="",$C13=""),"",'OddsRatio_working_3-way'!H12)</f>
        <v>2.6862388143615878</v>
      </c>
      <c r="L13" s="21">
        <f>IF(OR($A13="",$B13="",$C13=""),"",'OddsRatio_working_3-way'!I12)</f>
        <v>3.6979821029785414</v>
      </c>
      <c r="M13" s="22">
        <f>IF(OR($A13="",$B13="",$C13=""),"",'OddsRatio_working_3-way'!J12)</f>
        <v>2.7986547353190279</v>
      </c>
      <c r="N13" s="23">
        <f t="shared" si="16"/>
        <v>37.080536912751683</v>
      </c>
      <c r="O13" s="24">
        <f t="shared" si="17"/>
        <v>27.265100671140942</v>
      </c>
      <c r="P13" s="24">
        <f t="shared" si="18"/>
        <v>35.654362416107382</v>
      </c>
      <c r="Q13" t="s">
        <v>360</v>
      </c>
      <c r="R13" t="s">
        <v>186</v>
      </c>
      <c r="S13" s="48" t="s">
        <v>491</v>
      </c>
      <c r="T13" s="35">
        <v>100</v>
      </c>
      <c r="U13" s="35">
        <f t="shared" si="19"/>
        <v>50</v>
      </c>
      <c r="V13" s="35">
        <f t="shared" si="20"/>
        <v>73.614775725593674</v>
      </c>
      <c r="W13" s="35">
        <f t="shared" si="21"/>
        <v>71.83098591549296</v>
      </c>
      <c r="X13" s="35">
        <f t="shared" si="22"/>
        <v>54.554238358913373</v>
      </c>
      <c r="Y13" s="35">
        <f t="shared" si="23"/>
        <v>78.169014084507054</v>
      </c>
      <c r="Z13" s="35">
        <f t="shared" si="24"/>
        <v>76.385224274406326</v>
      </c>
      <c r="AA13" s="35">
        <f t="shared" si="25"/>
        <v>-4.5542383589133735</v>
      </c>
      <c r="AB13" s="35">
        <f t="shared" si="26"/>
        <v>-4.5542383589133806</v>
      </c>
      <c r="AC13" s="35">
        <f t="shared" si="27"/>
        <v>-4.5542383589133664</v>
      </c>
      <c r="AF13">
        <v>1.72</v>
      </c>
      <c r="AG13">
        <v>2.0699999999999998</v>
      </c>
      <c r="AJ13" t="s">
        <v>461</v>
      </c>
    </row>
    <row r="14" spans="1:36" ht="15" x14ac:dyDescent="0.25">
      <c r="A14">
        <v>2</v>
      </c>
      <c r="B14">
        <v>3.79</v>
      </c>
      <c r="C14">
        <v>3.55</v>
      </c>
      <c r="D14" s="20">
        <f t="shared" si="3"/>
        <v>4.5542383589133761E-2</v>
      </c>
      <c r="E14" s="17">
        <f>IF(OR($A14="",$B14="",$C14=""),"",A14*'MPTO_working_3-way'!$I13)</f>
        <v>2.0910847671782675</v>
      </c>
      <c r="F14" s="21">
        <f>IF(OR($A14="",$B14="",$C14=""),"",B14*'MPTO_working_3-way'!$I13)</f>
        <v>3.9626056338028168</v>
      </c>
      <c r="G14" s="22">
        <f>IF(OR($A14="",$B14="",$C14=""),"",C14*'MPTO_working_3-way'!$I13)</f>
        <v>3.7116754617414247</v>
      </c>
      <c r="H14" s="17">
        <f>IF(OR($A14="",$B14="",$C14=""),"",'MPTO_working_3-way'!E13)</f>
        <v>2.0626245592518782</v>
      </c>
      <c r="I14" s="21">
        <f>IF(OR($A14="",$B14="",$C14=""),"",'MPTO_working_3-way'!F13)</f>
        <v>4.0213703952775912</v>
      </c>
      <c r="J14" s="22">
        <f>IF(OR($A14="",$B14="",$C14=""),"",'MPTO_working_3-way'!G13)</f>
        <v>3.752213623370285</v>
      </c>
      <c r="K14" s="17">
        <f>IF(OR($A14="",$B14="",$C14=""),"",'OddsRatio_working_3-way'!H13)</f>
        <v>2.0737527041563109</v>
      </c>
      <c r="L14" s="21">
        <f>IF(OR($A14="",$B14="",$C14=""),"",'OddsRatio_working_3-way'!I13)</f>
        <v>3.9957700445961066</v>
      </c>
      <c r="M14" s="22">
        <f>IF(OR($A14="",$B14="",$C14=""),"",'OddsRatio_working_3-way'!J13)</f>
        <v>3.7380693955985924</v>
      </c>
      <c r="N14" s="23">
        <f t="shared" si="16"/>
        <v>47.822068990030033</v>
      </c>
      <c r="O14" s="24">
        <f t="shared" si="17"/>
        <v>25.235920311361497</v>
      </c>
      <c r="P14" s="24">
        <f t="shared" si="18"/>
        <v>26.94201069860847</v>
      </c>
      <c r="Q14" t="s">
        <v>189</v>
      </c>
      <c r="R14" t="s">
        <v>355</v>
      </c>
      <c r="S14" s="48" t="s">
        <v>491</v>
      </c>
      <c r="T14" s="35">
        <v>100</v>
      </c>
      <c r="U14" s="35">
        <f t="shared" si="19"/>
        <v>11.504424778761051</v>
      </c>
      <c r="V14" s="35">
        <f t="shared" si="20"/>
        <v>90.039840637450197</v>
      </c>
      <c r="W14" s="35">
        <f t="shared" si="21"/>
        <v>95.586937334510154</v>
      </c>
      <c r="X14" s="35">
        <f t="shared" si="22"/>
        <v>14.373222028039651</v>
      </c>
      <c r="Y14" s="35">
        <f t="shared" si="23"/>
        <v>92.908637886728798</v>
      </c>
      <c r="Z14" s="35">
        <f t="shared" si="24"/>
        <v>98.45573458378874</v>
      </c>
      <c r="AA14" s="35">
        <f t="shared" si="25"/>
        <v>-2.8687972492786002</v>
      </c>
      <c r="AB14" s="35">
        <f t="shared" si="26"/>
        <v>-2.8687972492786002</v>
      </c>
      <c r="AC14" s="35">
        <f t="shared" si="27"/>
        <v>-2.868797249278586</v>
      </c>
      <c r="AF14">
        <v>1.75</v>
      </c>
      <c r="AG14">
        <v>2.11</v>
      </c>
      <c r="AJ14" t="s">
        <v>461</v>
      </c>
    </row>
    <row r="15" spans="1:36" ht="15" x14ac:dyDescent="0.25">
      <c r="A15">
        <v>1.1299999999999999</v>
      </c>
      <c r="B15">
        <v>10.039999999999999</v>
      </c>
      <c r="C15">
        <v>22.66</v>
      </c>
      <c r="D15" s="20">
        <f t="shared" si="3"/>
        <v>2.8687972492785985E-2</v>
      </c>
      <c r="E15" s="17">
        <f>IF(OR($A15="",$B15="",$C15=""),"",A15*'MPTO_working_3-way'!$I14)</f>
        <v>1.162417408916848</v>
      </c>
      <c r="F15" s="21">
        <f>IF(OR($A15="",$B15="",$C15=""),"",B15*'MPTO_working_3-way'!$I14)</f>
        <v>10.32802724382757</v>
      </c>
      <c r="G15" s="22">
        <f>IF(OR($A15="",$B15="",$C15=""),"",C15*'MPTO_working_3-way'!$I14)</f>
        <v>23.310069456686531</v>
      </c>
      <c r="H15" s="17">
        <f>IF(OR($A15="",$B15="",$C15=""),"",'MPTO_working_3-way'!E14)</f>
        <v>1.1423439435809157</v>
      </c>
      <c r="I15" s="21">
        <f>IF(OR($A15="",$B15="",$C15=""),"",'MPTO_working_3-way'!F14)</f>
        <v>11.106306260432415</v>
      </c>
      <c r="J15" s="22">
        <f>IF(OR($A15="",$B15="",$C15=""),"",'MPTO_working_3-way'!G14)</f>
        <v>28.928514586710403</v>
      </c>
      <c r="K15" s="17">
        <f>IF(OR($A15="",$B15="",$C15=""),"",'OddsRatio_working_3-way'!H14)</f>
        <v>1.1471124470459366</v>
      </c>
      <c r="L15" s="21">
        <f>IF(OR($A15="",$B15="",$C15=""),"",'OddsRatio_working_3-way'!I14)</f>
        <v>11.229973240732834</v>
      </c>
      <c r="M15" s="22">
        <f>IF(OR($A15="",$B15="",$C15=""),"",'OddsRatio_working_3-way'!J14)</f>
        <v>25.511196946269163</v>
      </c>
      <c r="N15" s="23">
        <f t="shared" si="16"/>
        <v>86.027617302446444</v>
      </c>
      <c r="O15" s="24">
        <f t="shared" si="17"/>
        <v>9.6823911904147888</v>
      </c>
      <c r="P15" s="24">
        <f t="shared" si="18"/>
        <v>4.289991507138768</v>
      </c>
      <c r="Q15" t="s">
        <v>195</v>
      </c>
      <c r="R15" t="s">
        <v>361</v>
      </c>
      <c r="S15" s="48" t="s">
        <v>491</v>
      </c>
      <c r="T15" s="35">
        <v>100</v>
      </c>
      <c r="U15" s="35">
        <f t="shared" si="19"/>
        <v>60.9375</v>
      </c>
      <c r="V15" s="35">
        <f t="shared" si="20"/>
        <v>70.326409495548958</v>
      </c>
      <c r="W15" s="35">
        <f t="shared" si="21"/>
        <v>66.666666666666657</v>
      </c>
      <c r="X15" s="35">
        <f t="shared" si="22"/>
        <v>63.00692383778437</v>
      </c>
      <c r="Y15" s="35">
        <f t="shared" si="23"/>
        <v>72.395833333333329</v>
      </c>
      <c r="Z15" s="35">
        <f t="shared" si="24"/>
        <v>68.736090504451042</v>
      </c>
      <c r="AA15" s="35">
        <f t="shared" si="25"/>
        <v>-2.0694238377843703</v>
      </c>
      <c r="AB15" s="35">
        <f t="shared" si="26"/>
        <v>-2.0694238377843703</v>
      </c>
      <c r="AC15" s="35">
        <f t="shared" si="27"/>
        <v>-2.0694238377843845</v>
      </c>
      <c r="AF15">
        <v>1.22</v>
      </c>
      <c r="AG15">
        <v>4.33</v>
      </c>
      <c r="AJ15" t="s">
        <v>462</v>
      </c>
    </row>
    <row r="16" spans="1:36" ht="15" x14ac:dyDescent="0.25">
      <c r="A16">
        <v>2.56</v>
      </c>
      <c r="B16">
        <v>3.37</v>
      </c>
      <c r="C16">
        <v>3</v>
      </c>
      <c r="D16" s="20">
        <f t="shared" si="3"/>
        <v>2.0694238377843677E-2</v>
      </c>
      <c r="E16" s="17">
        <f>IF(OR($A16="",$B16="",$C16=""),"",A16*'MPTO_working_3-way'!$I15)</f>
        <v>2.6129772502472797</v>
      </c>
      <c r="F16" s="21">
        <f>IF(OR($A16="",$B16="",$C16=""),"",B16*'MPTO_working_3-way'!$I15)</f>
        <v>3.4397395833333335</v>
      </c>
      <c r="G16" s="22">
        <f>IF(OR($A16="",$B16="",$C16=""),"",C16*'MPTO_working_3-way'!$I15)</f>
        <v>3.0620827151335313</v>
      </c>
      <c r="H16" s="17">
        <f>IF(OR($A16="",$B16="",$C16=""),"",'MPTO_working_3-way'!E15)</f>
        <v>2.6060199232070453</v>
      </c>
      <c r="I16" s="21">
        <f>IF(OR($A16="",$B16="",$C16=""),"",'MPTO_working_3-way'!F15)</f>
        <v>3.4502052931871097</v>
      </c>
      <c r="J16" s="22">
        <f>IF(OR($A16="",$B16="",$C16=""),"",'MPTO_working_3-way'!G15)</f>
        <v>3.0633946184802339</v>
      </c>
      <c r="K16" s="17">
        <f>IF(OR($A16="",$B16="",$C16=""),"",'OddsRatio_working_3-way'!H15)</f>
        <v>2.6092619613010171</v>
      </c>
      <c r="L16" s="21">
        <f>IF(OR($A16="",$B16="",$C16=""),"",'OddsRatio_working_3-way'!I15)</f>
        <v>3.4448402873611608</v>
      </c>
      <c r="M16" s="22">
        <f>IF(OR($A16="",$B16="",$C16=""),"",'OddsRatio_working_3-way'!J15)</f>
        <v>3.0631563606423295</v>
      </c>
      <c r="N16" s="23">
        <f t="shared" si="16"/>
        <v>38.27052072134822</v>
      </c>
      <c r="O16" s="24">
        <f t="shared" si="17"/>
        <v>29.071968263101311</v>
      </c>
      <c r="P16" s="24">
        <f t="shared" si="18"/>
        <v>32.657511015550469</v>
      </c>
      <c r="Q16" t="s">
        <v>173</v>
      </c>
      <c r="R16" t="s">
        <v>364</v>
      </c>
      <c r="S16" s="48" t="s">
        <v>491</v>
      </c>
      <c r="T16" s="35">
        <v>100</v>
      </c>
      <c r="U16" s="35">
        <f t="shared" si="19"/>
        <v>80.158730158730151</v>
      </c>
      <c r="V16" s="35">
        <f t="shared" si="20"/>
        <v>75.786924939467312</v>
      </c>
      <c r="W16" s="35">
        <f t="shared" si="21"/>
        <v>41.520467836257311</v>
      </c>
      <c r="X16" s="35">
        <f t="shared" si="22"/>
        <v>82.692607224275378</v>
      </c>
      <c r="Y16" s="35">
        <f t="shared" si="23"/>
        <v>78.320802005012524</v>
      </c>
      <c r="Z16" s="35">
        <f t="shared" si="24"/>
        <v>44.05434490180253</v>
      </c>
      <c r="AA16" s="35">
        <f t="shared" si="25"/>
        <v>-2.5338770655452265</v>
      </c>
      <c r="AB16" s="35">
        <f t="shared" si="26"/>
        <v>-2.5338770655452123</v>
      </c>
      <c r="AC16" s="35">
        <f t="shared" si="27"/>
        <v>-2.5338770655452194</v>
      </c>
      <c r="AF16">
        <v>1.95</v>
      </c>
      <c r="AG16">
        <v>1.95</v>
      </c>
      <c r="AJ16" t="s">
        <v>462</v>
      </c>
    </row>
    <row r="17" spans="1:36" ht="15" x14ac:dyDescent="0.25">
      <c r="A17">
        <v>5.04</v>
      </c>
      <c r="B17">
        <v>4.13</v>
      </c>
      <c r="C17">
        <v>1.71</v>
      </c>
      <c r="D17" s="20">
        <f t="shared" si="3"/>
        <v>2.5338770655452203E-2</v>
      </c>
      <c r="E17" s="17">
        <f>IF(OR($A17="",$B17="",$C17=""),"",A17*'MPTO_working_3-way'!$I16)</f>
        <v>5.1677074041034787</v>
      </c>
      <c r="F17" s="21">
        <f>IF(OR($A17="",$B17="",$C17=""),"",B17*'MPTO_working_3-way'!$I16)</f>
        <v>4.2346491228070171</v>
      </c>
      <c r="G17" s="22">
        <f>IF(OR($A17="",$B17="",$C17=""),"",C17*'MPTO_working_3-way'!$I16)</f>
        <v>1.7533292978208233</v>
      </c>
      <c r="H17" s="17">
        <f>IF(OR($A17="",$B17="",$C17=""),"",'MPTO_working_3-way'!E16)</f>
        <v>5.2640876565295178</v>
      </c>
      <c r="I17" s="21">
        <f>IF(OR($A17="",$B17="",$C17=""),"",'MPTO_working_3-way'!F16)</f>
        <v>4.2792740933741333</v>
      </c>
      <c r="J17" s="22">
        <f>IF(OR($A17="",$B17="",$C17=""),"",'MPTO_working_3-way'!G16)</f>
        <v>1.7350596386060166</v>
      </c>
      <c r="K17" s="17">
        <f>IF(OR($A17="",$B17="",$C17=""),"",'OddsRatio_working_3-way'!H16)</f>
        <v>5.2197546301501658</v>
      </c>
      <c r="L17" s="21">
        <f>IF(OR($A17="",$B17="",$C17=""),"",'OddsRatio_working_3-way'!I16)</f>
        <v>4.269265344646044</v>
      </c>
      <c r="M17" s="22">
        <f>IF(OR($A17="",$B17="",$C17=""),"",'OddsRatio_working_3-way'!J16)</f>
        <v>1.7415905414372814</v>
      </c>
      <c r="N17" s="23">
        <f t="shared" si="16"/>
        <v>19.350940790609357</v>
      </c>
      <c r="O17" s="24">
        <f t="shared" si="17"/>
        <v>23.614707405489384</v>
      </c>
      <c r="P17" s="24">
        <f t="shared" si="18"/>
        <v>57.034351803901259</v>
      </c>
      <c r="Q17" t="s">
        <v>193</v>
      </c>
      <c r="R17" t="s">
        <v>363</v>
      </c>
      <c r="S17" s="48" t="s">
        <v>491</v>
      </c>
      <c r="T17" s="35">
        <v>100</v>
      </c>
      <c r="U17" s="35">
        <f t="shared" si="19"/>
        <v>40.476190476190474</v>
      </c>
      <c r="V17" s="35">
        <f t="shared" si="20"/>
        <v>74.874371859296474</v>
      </c>
      <c r="W17" s="35">
        <f t="shared" si="21"/>
        <v>82.110912343470488</v>
      </c>
      <c r="X17" s="35">
        <f t="shared" si="22"/>
        <v>43.014715797233031</v>
      </c>
      <c r="Y17" s="35">
        <f t="shared" si="23"/>
        <v>77.41289718033903</v>
      </c>
      <c r="Z17" s="35">
        <f t="shared" si="24"/>
        <v>84.649437664513044</v>
      </c>
      <c r="AA17" s="35">
        <f t="shared" si="25"/>
        <v>-2.538525321042556</v>
      </c>
      <c r="AB17" s="35">
        <f t="shared" si="26"/>
        <v>-2.538525321042556</v>
      </c>
      <c r="AC17" s="35">
        <f t="shared" si="27"/>
        <v>-2.538525321042556</v>
      </c>
      <c r="AF17">
        <v>1.7</v>
      </c>
      <c r="AG17">
        <v>2.27</v>
      </c>
      <c r="AJ17" t="s">
        <v>462</v>
      </c>
    </row>
    <row r="18" spans="1:36" ht="15" x14ac:dyDescent="0.25">
      <c r="A18">
        <v>1.68</v>
      </c>
      <c r="B18">
        <v>3.98</v>
      </c>
      <c r="C18">
        <v>5.59</v>
      </c>
      <c r="D18" s="20">
        <f t="shared" si="3"/>
        <v>2.5385253210425507E-2</v>
      </c>
      <c r="E18" s="17">
        <f>IF(OR($A18="",$B18="",$C18=""),"",A18*'MPTO_working_3-way'!$I17)</f>
        <v>1.7226472253935148</v>
      </c>
      <c r="F18" s="21">
        <f>IF(OR($A18="",$B18="",$C18=""),"",B18*'MPTO_working_3-way'!$I17)</f>
        <v>4.0810333077774938</v>
      </c>
      <c r="G18" s="22">
        <f>IF(OR($A18="",$B18="",$C18=""),"",C18*'MPTO_working_3-way'!$I17)</f>
        <v>5.7319035654462782</v>
      </c>
      <c r="H18" s="17">
        <f>IF(OR($A18="",$B18="",$C18=""),"",'MPTO_working_3-way'!E17)</f>
        <v>1.7042268488481693</v>
      </c>
      <c r="I18" s="21">
        <f>IF(OR($A18="",$B18="",$C18=""),"",'MPTO_working_3-way'!F17)</f>
        <v>4.118708928955007</v>
      </c>
      <c r="J18" s="22">
        <f>IF(OR($A18="",$B18="",$C18=""),"",'MPTO_working_3-way'!G17)</f>
        <v>5.8675416956735953</v>
      </c>
      <c r="K18" s="17">
        <f>IF(OR($A18="",$B18="",$C18=""),"",'OddsRatio_working_3-way'!H17)</f>
        <v>1.7108160469998819</v>
      </c>
      <c r="L18" s="21">
        <f>IF(OR($A18="",$B18="",$C18=""),"",'OddsRatio_working_3-way'!I17)</f>
        <v>4.115046794205365</v>
      </c>
      <c r="M18" s="22">
        <f>IF(OR($A18="",$B18="",$C18=""),"",'OddsRatio_working_3-way'!J17)</f>
        <v>5.7980083172492014</v>
      </c>
      <c r="N18" s="23">
        <f t="shared" si="16"/>
        <v>58.050190733135388</v>
      </c>
      <c r="O18" s="24">
        <f t="shared" si="17"/>
        <v>24.503598098408904</v>
      </c>
      <c r="P18" s="24">
        <f t="shared" si="18"/>
        <v>17.446211168455715</v>
      </c>
      <c r="Q18" t="s">
        <v>362</v>
      </c>
      <c r="R18" t="s">
        <v>190</v>
      </c>
      <c r="S18" s="48" t="s">
        <v>491</v>
      </c>
      <c r="T18" s="35">
        <v>100</v>
      </c>
      <c r="U18" s="35">
        <f t="shared" si="19"/>
        <v>66.666666666666657</v>
      </c>
      <c r="V18" s="35">
        <f t="shared" si="20"/>
        <v>69.418960244648318</v>
      </c>
      <c r="W18" s="35">
        <f t="shared" si="21"/>
        <v>61.832061068702288</v>
      </c>
      <c r="X18" s="35">
        <f t="shared" si="22"/>
        <v>68.74897868664938</v>
      </c>
      <c r="Y18" s="35">
        <f t="shared" si="23"/>
        <v>71.501272264631027</v>
      </c>
      <c r="Z18" s="35">
        <f t="shared" si="24"/>
        <v>63.914373088685018</v>
      </c>
      <c r="AA18" s="35">
        <f t="shared" si="25"/>
        <v>-2.082312019982723</v>
      </c>
      <c r="AB18" s="35">
        <f t="shared" si="26"/>
        <v>-2.0823120199827088</v>
      </c>
      <c r="AC18" s="35">
        <f t="shared" si="27"/>
        <v>-2.0823120199827301</v>
      </c>
      <c r="AF18">
        <v>1.99</v>
      </c>
      <c r="AG18">
        <v>1.92</v>
      </c>
      <c r="AJ18" t="s">
        <v>462</v>
      </c>
    </row>
    <row r="19" spans="1:36" ht="15" x14ac:dyDescent="0.25">
      <c r="A19">
        <v>3</v>
      </c>
      <c r="B19">
        <v>3.27</v>
      </c>
      <c r="C19">
        <v>2.62</v>
      </c>
      <c r="D19" s="20">
        <f t="shared" si="3"/>
        <v>2.0823120199827239E-2</v>
      </c>
      <c r="E19" s="17">
        <f>IF(OR($A19="",$B19="",$C19=""),"",A19*'MPTO_working_3-way'!$I18)</f>
        <v>3.0624693605994819</v>
      </c>
      <c r="F19" s="21">
        <f>IF(OR($A19="",$B19="",$C19=""),"",B19*'MPTO_working_3-way'!$I18)</f>
        <v>3.3380916030534351</v>
      </c>
      <c r="G19" s="22">
        <f>IF(OR($A19="",$B19="",$C19=""),"",C19*'MPTO_working_3-way'!$I18)</f>
        <v>2.6745565749235474</v>
      </c>
      <c r="H19" s="17">
        <f>IF(OR($A19="",$B19="",$C19=""),"",'MPTO_working_3-way'!E18)</f>
        <v>3.0637978304923115</v>
      </c>
      <c r="I19" s="21">
        <f>IF(OR($A19="",$B19="",$C19=""),"",'MPTO_working_3-way'!F18)</f>
        <v>3.3459435534263697</v>
      </c>
      <c r="J19" s="22">
        <f>IF(OR($A19="",$B19="",$C19=""),"",'MPTO_working_3-way'!G18)</f>
        <v>2.6685285933801239</v>
      </c>
      <c r="K19" s="17">
        <f>IF(OR($A19="",$B19="",$C19=""),"",'OddsRatio_working_3-way'!H18)</f>
        <v>3.0634073811701241</v>
      </c>
      <c r="L19" s="21">
        <f>IF(OR($A19="",$B19="",$C19=""),"",'OddsRatio_working_3-way'!I18)</f>
        <v>3.3419673776280918</v>
      </c>
      <c r="M19" s="22">
        <f>IF(OR($A19="",$B19="",$C19=""),"",'OddsRatio_working_3-way'!J18)</f>
        <v>2.6713599787478008</v>
      </c>
      <c r="N19" s="23">
        <f t="shared" si="16"/>
        <v>32.653387911911999</v>
      </c>
      <c r="O19" s="24">
        <f t="shared" si="17"/>
        <v>29.957236616433029</v>
      </c>
      <c r="P19" s="24">
        <f t="shared" si="18"/>
        <v>37.389375471654965</v>
      </c>
      <c r="Q19" t="s">
        <v>199</v>
      </c>
      <c r="R19" t="s">
        <v>172</v>
      </c>
      <c r="S19" s="48" t="s">
        <v>491</v>
      </c>
      <c r="T19" s="35">
        <v>100</v>
      </c>
      <c r="U19" s="35">
        <f t="shared" si="19"/>
        <v>67.10526315789474</v>
      </c>
      <c r="V19" s="35">
        <f t="shared" si="20"/>
        <v>71.910112359550567</v>
      </c>
      <c r="W19" s="35">
        <f t="shared" si="21"/>
        <v>58.15899581589958</v>
      </c>
      <c r="X19" s="35">
        <f t="shared" si="22"/>
        <v>69.93089182454986</v>
      </c>
      <c r="Y19" s="35">
        <f t="shared" si="23"/>
        <v>74.735741026205687</v>
      </c>
      <c r="Z19" s="35">
        <f t="shared" si="24"/>
        <v>60.984624482554707</v>
      </c>
      <c r="AA19" s="35">
        <f t="shared" si="25"/>
        <v>-2.8256286666551205</v>
      </c>
      <c r="AB19" s="35">
        <f t="shared" si="26"/>
        <v>-2.8256286666551205</v>
      </c>
      <c r="AC19" s="35">
        <f t="shared" si="27"/>
        <v>-2.8256286666551276</v>
      </c>
      <c r="AF19">
        <v>2.25</v>
      </c>
      <c r="AG19">
        <v>1.71</v>
      </c>
      <c r="AJ19" t="s">
        <v>462</v>
      </c>
    </row>
    <row r="20" spans="1:36" ht="15" x14ac:dyDescent="0.25">
      <c r="A20">
        <v>3.04</v>
      </c>
      <c r="B20">
        <v>3.56</v>
      </c>
      <c r="C20">
        <v>2.39</v>
      </c>
      <c r="D20" s="20">
        <f t="shared" si="3"/>
        <v>2.8256286666551222E-2</v>
      </c>
      <c r="E20" s="17">
        <f>IF(OR($A20="",$B20="",$C20=""),"",A20*'MPTO_working_3-way'!$I19)</f>
        <v>3.1258991114663157</v>
      </c>
      <c r="F20" s="21">
        <f>IF(OR($A20="",$B20="",$C20=""),"",B20*'MPTO_working_3-way'!$I19)</f>
        <v>3.6605923805329224</v>
      </c>
      <c r="G20" s="22">
        <f>IF(OR($A20="",$B20="",$C20=""),"",C20*'MPTO_working_3-way'!$I19)</f>
        <v>2.4575325251330575</v>
      </c>
      <c r="H20" s="17">
        <f>IF(OR($A20="",$B20="",$C20=""),"",'MPTO_working_3-way'!E19)</f>
        <v>3.1296102464691939</v>
      </c>
      <c r="I20" s="21">
        <f>IF(OR($A20="",$B20="",$C20=""),"",'MPTO_working_3-way'!F19)</f>
        <v>3.6835110483578797</v>
      </c>
      <c r="J20" s="22">
        <f>IF(OR($A20="",$B20="",$C20=""),"",'MPTO_working_3-way'!G19)</f>
        <v>2.445039906308025</v>
      </c>
      <c r="K20" s="17">
        <f>IF(OR($A20="",$B20="",$C20=""),"",'OddsRatio_working_3-way'!H19)</f>
        <v>3.1290053754379983</v>
      </c>
      <c r="L20" s="21">
        <f>IF(OR($A20="",$B20="",$C20=""),"",'OddsRatio_working_3-way'!I19)</f>
        <v>3.6716930201574889</v>
      </c>
      <c r="M20" s="22">
        <f>IF(OR($A20="",$B20="",$C20=""),"",'OddsRatio_working_3-way'!J19)</f>
        <v>2.4506458195386367</v>
      </c>
      <c r="N20" s="23">
        <f t="shared" si="16"/>
        <v>31.990795746792799</v>
      </c>
      <c r="O20" s="24">
        <f t="shared" si="17"/>
        <v>27.317982884901713</v>
      </c>
      <c r="P20" s="24">
        <f t="shared" si="18"/>
        <v>40.691221368305477</v>
      </c>
      <c r="Q20" t="s">
        <v>177</v>
      </c>
      <c r="R20" t="s">
        <v>206</v>
      </c>
      <c r="S20" s="48" t="s">
        <v>491</v>
      </c>
      <c r="T20" s="35">
        <v>100</v>
      </c>
      <c r="U20" s="35">
        <f t="shared" si="19"/>
        <v>44.134078212290497</v>
      </c>
      <c r="V20" s="35">
        <f t="shared" si="20"/>
        <v>75.062344139650875</v>
      </c>
      <c r="W20" s="35">
        <f t="shared" si="21"/>
        <v>77.876106194690252</v>
      </c>
      <c r="X20" s="35">
        <f t="shared" si="22"/>
        <v>47.061549665658866</v>
      </c>
      <c r="Y20" s="35">
        <f t="shared" si="23"/>
        <v>77.98981559301923</v>
      </c>
      <c r="Z20" s="35">
        <f t="shared" si="24"/>
        <v>80.803577648058621</v>
      </c>
      <c r="AA20" s="35">
        <f t="shared" si="25"/>
        <v>-2.9274714533683692</v>
      </c>
      <c r="AB20" s="35">
        <f t="shared" si="26"/>
        <v>-2.927471453368355</v>
      </c>
      <c r="AC20" s="35">
        <f t="shared" si="27"/>
        <v>-2.9274714533683692</v>
      </c>
      <c r="AF20">
        <v>1.85</v>
      </c>
      <c r="AG20">
        <v>2.0499999999999998</v>
      </c>
      <c r="AJ20" t="s">
        <v>463</v>
      </c>
    </row>
    <row r="21" spans="1:36" ht="15" x14ac:dyDescent="0.25">
      <c r="A21">
        <v>1.79</v>
      </c>
      <c r="B21">
        <v>4.01</v>
      </c>
      <c r="C21">
        <v>4.5199999999999996</v>
      </c>
      <c r="D21" s="20">
        <f t="shared" si="3"/>
        <v>2.9274714533683577E-2</v>
      </c>
      <c r="E21" s="17">
        <f>IF(OR($A21="",$B21="",$C21=""),"",A21*'MPTO_working_3-way'!$I20)</f>
        <v>1.8424017390152936</v>
      </c>
      <c r="F21" s="21">
        <f>IF(OR($A21="",$B21="",$C21=""),"",B21*'MPTO_working_3-way'!$I20)</f>
        <v>4.1273916052800708</v>
      </c>
      <c r="G21" s="22">
        <f>IF(OR($A21="",$B21="",$C21=""),"",C21*'MPTO_working_3-way'!$I20)</f>
        <v>4.6523217096922496</v>
      </c>
      <c r="H21" s="17">
        <f>IF(OR($A21="",$B21="",$C21=""),"",'MPTO_working_3-way'!E20)</f>
        <v>1.821822217457151</v>
      </c>
      <c r="I21" s="21">
        <f>IF(OR($A21="",$B21="",$C21=""),"",'MPTO_working_3-way'!F20)</f>
        <v>4.1733036030961888</v>
      </c>
      <c r="J21" s="22">
        <f>IF(OR($A21="",$B21="",$C21=""),"",'MPTO_working_3-way'!G20)</f>
        <v>4.7285638859248689</v>
      </c>
      <c r="K21" s="17">
        <f>IF(OR($A21="",$B21="",$C21=""),"",'OddsRatio_working_3-way'!H20)</f>
        <v>1.8293617863888418</v>
      </c>
      <c r="L21" s="21">
        <f>IF(OR($A21="",$B21="",$C21=""),"",'OddsRatio_working_3-way'!I20)</f>
        <v>4.1599733886460921</v>
      </c>
      <c r="M21" s="22">
        <f>IF(OR($A21="",$B21="",$C21=""),"",'OddsRatio_working_3-way'!J20)</f>
        <v>4.6953841621376231</v>
      </c>
      <c r="N21" s="23">
        <f t="shared" si="16"/>
        <v>54.276978729648228</v>
      </c>
      <c r="O21" s="24">
        <f t="shared" si="17"/>
        <v>24.228377038920286</v>
      </c>
      <c r="P21" s="24">
        <f t="shared" si="18"/>
        <v>21.49464423143149</v>
      </c>
      <c r="Q21" t="s">
        <v>175</v>
      </c>
      <c r="R21" t="s">
        <v>365</v>
      </c>
      <c r="S21" s="48" t="s">
        <v>491</v>
      </c>
      <c r="T21" s="35">
        <v>100</v>
      </c>
      <c r="U21" s="35">
        <f t="shared" si="19"/>
        <v>65.156794425087099</v>
      </c>
      <c r="V21" s="35">
        <f t="shared" si="20"/>
        <v>72.222222222222229</v>
      </c>
      <c r="W21" s="35">
        <f t="shared" si="21"/>
        <v>59.839357429718881</v>
      </c>
      <c r="X21" s="35">
        <f t="shared" si="22"/>
        <v>67.938420348058898</v>
      </c>
      <c r="Y21" s="35">
        <f t="shared" si="23"/>
        <v>75.003848145194013</v>
      </c>
      <c r="Z21" s="35">
        <f t="shared" si="24"/>
        <v>62.620983352690665</v>
      </c>
      <c r="AA21" s="35">
        <f t="shared" si="25"/>
        <v>-2.7816259229717986</v>
      </c>
      <c r="AB21" s="35">
        <f t="shared" si="26"/>
        <v>-2.7816259229717843</v>
      </c>
      <c r="AC21" s="35">
        <f t="shared" si="27"/>
        <v>-2.7816259229717843</v>
      </c>
      <c r="AF21">
        <v>1.67</v>
      </c>
      <c r="AG21">
        <v>2.29</v>
      </c>
      <c r="AJ21" t="s">
        <v>463</v>
      </c>
    </row>
    <row r="22" spans="1:36" ht="15" x14ac:dyDescent="0.25">
      <c r="A22">
        <v>2.87</v>
      </c>
      <c r="B22">
        <v>3.6</v>
      </c>
      <c r="C22">
        <v>2.4900000000000002</v>
      </c>
      <c r="D22" s="20">
        <f t="shared" si="3"/>
        <v>2.7816259229717755E-2</v>
      </c>
      <c r="E22" s="17">
        <f>IF(OR($A22="",$B22="",$C22=""),"",A22*'MPTO_working_3-way'!$I21)</f>
        <v>2.94983266398929</v>
      </c>
      <c r="F22" s="21">
        <f>IF(OR($A22="",$B22="",$C22=""),"",B22*'MPTO_working_3-way'!$I21)</f>
        <v>3.7001385332269838</v>
      </c>
      <c r="G22" s="22">
        <f>IF(OR($A22="",$B22="",$C22=""),"",C22*'MPTO_working_3-way'!$I21)</f>
        <v>2.5592624854819976</v>
      </c>
      <c r="H22" s="17">
        <f>IF(OR($A22="",$B22="",$C22=""),"",'MPTO_working_3-way'!E21)</f>
        <v>2.9484611699555088</v>
      </c>
      <c r="I22" s="21">
        <f>IF(OR($A22="",$B22="",$C22=""),"",'MPTO_working_3-way'!F21)</f>
        <v>3.7243158418937532</v>
      </c>
      <c r="J22" s="22">
        <f>IF(OR($A22="",$B22="",$C22=""),"",'MPTO_working_3-way'!G21)</f>
        <v>2.5488464807905316</v>
      </c>
      <c r="K22" s="17">
        <f>IF(OR($A22="",$B22="",$C22=""),"",'OddsRatio_working_3-way'!H21)</f>
        <v>2.9500518705305367</v>
      </c>
      <c r="L22" s="21">
        <f>IF(OR($A22="",$B22="",$C22=""),"",'OddsRatio_working_3-way'!I21)</f>
        <v>3.7113020659782849</v>
      </c>
      <c r="M22" s="22">
        <f>IF(OR($A22="",$B22="",$C22=""),"",'OddsRatio_working_3-way'!J21)</f>
        <v>2.5537846455029412</v>
      </c>
      <c r="N22" s="23">
        <f t="shared" si="16"/>
        <v>33.900228043702704</v>
      </c>
      <c r="O22" s="24">
        <f t="shared" si="17"/>
        <v>27.026015134840769</v>
      </c>
      <c r="P22" s="24">
        <f t="shared" si="18"/>
        <v>39.073756821456527</v>
      </c>
      <c r="Q22" t="s">
        <v>209</v>
      </c>
      <c r="R22" t="s">
        <v>369</v>
      </c>
      <c r="S22" s="48" t="s">
        <v>491</v>
      </c>
      <c r="T22" s="35">
        <v>100</v>
      </c>
      <c r="U22" s="35">
        <f t="shared" si="19"/>
        <v>66.329966329966325</v>
      </c>
      <c r="V22" s="35">
        <f t="shared" si="20"/>
        <v>73.474801061007966</v>
      </c>
      <c r="W22" s="35">
        <f t="shared" si="21"/>
        <v>57.446808510638299</v>
      </c>
      <c r="X22" s="35">
        <f t="shared" si="22"/>
        <v>69.078390428353757</v>
      </c>
      <c r="Y22" s="35">
        <f t="shared" si="23"/>
        <v>76.223225159395369</v>
      </c>
      <c r="Z22" s="35">
        <f t="shared" si="24"/>
        <v>60.195232609025709</v>
      </c>
      <c r="AA22" s="35">
        <f t="shared" si="25"/>
        <v>-2.7484240983874315</v>
      </c>
      <c r="AB22" s="35">
        <f t="shared" si="26"/>
        <v>-2.7484240983874031</v>
      </c>
      <c r="AC22" s="35">
        <f t="shared" si="27"/>
        <v>-2.7484240983874102</v>
      </c>
      <c r="AF22">
        <v>1.6</v>
      </c>
      <c r="AG22">
        <v>2.4500000000000002</v>
      </c>
      <c r="AJ22" t="s">
        <v>463</v>
      </c>
    </row>
    <row r="23" spans="1:36" ht="15" x14ac:dyDescent="0.25">
      <c r="A23">
        <v>2.97</v>
      </c>
      <c r="B23">
        <v>3.77</v>
      </c>
      <c r="C23">
        <v>2.35</v>
      </c>
      <c r="D23" s="20">
        <f t="shared" si="3"/>
        <v>2.7484240983874031E-2</v>
      </c>
      <c r="E23" s="17">
        <f>IF(OR($A23="",$B23="",$C23=""),"",A23*'MPTO_working_3-way'!$I22)</f>
        <v>3.0516281957221061</v>
      </c>
      <c r="F23" s="21">
        <f>IF(OR($A23="",$B23="",$C23=""),"",B23*'MPTO_working_3-way'!$I22)</f>
        <v>3.873615588509205</v>
      </c>
      <c r="G23" s="22">
        <f>IF(OR($A23="",$B23="",$C23=""),"",C23*'MPTO_working_3-way'!$I22)</f>
        <v>2.4145879663121042</v>
      </c>
      <c r="H23" s="17">
        <f>IF(OR($A23="",$B23="",$C23=""),"",'MPTO_working_3-way'!E22)</f>
        <v>3.0530722599976055</v>
      </c>
      <c r="I23" s="21">
        <f>IF(OR($A23="",$B23="",$C23=""),"",'MPTO_working_3-way'!F22)</f>
        <v>3.9048684128839937</v>
      </c>
      <c r="J23" s="22">
        <f>IF(OR($A23="",$B23="",$C23=""),"",'MPTO_working_3-way'!G22)</f>
        <v>2.4017071263221452</v>
      </c>
      <c r="K23" s="17">
        <f>IF(OR($A23="",$B23="",$C23=""),"",'OddsRatio_working_3-way'!H22)</f>
        <v>3.0539729160808147</v>
      </c>
      <c r="L23" s="21">
        <f>IF(OR($A23="",$B23="",$C23=""),"",'OddsRatio_working_3-way'!I22)</f>
        <v>3.8880735926618546</v>
      </c>
      <c r="M23" s="22">
        <f>IF(OR($A23="",$B23="",$C23=""),"",'OddsRatio_working_3-way'!J22)</f>
        <v>2.4075448917305069</v>
      </c>
      <c r="N23" s="23">
        <f t="shared" si="16"/>
        <v>32.769391808669212</v>
      </c>
      <c r="O23" s="24">
        <f t="shared" si="17"/>
        <v>25.815674713991399</v>
      </c>
      <c r="P23" s="24">
        <f t="shared" si="18"/>
        <v>41.414933477339389</v>
      </c>
      <c r="Q23" t="s">
        <v>366</v>
      </c>
      <c r="R23" t="s">
        <v>202</v>
      </c>
      <c r="S23" s="48" t="s">
        <v>491</v>
      </c>
      <c r="T23" s="35">
        <v>100</v>
      </c>
      <c r="U23" s="35">
        <f t="shared" si="19"/>
        <v>77.876106194690252</v>
      </c>
      <c r="V23" s="35">
        <f t="shared" si="20"/>
        <v>74.293059125964007</v>
      </c>
      <c r="W23" s="35">
        <f t="shared" si="21"/>
        <v>45.355191256830594</v>
      </c>
      <c r="X23" s="35">
        <f t="shared" si="22"/>
        <v>80.351749617205385</v>
      </c>
      <c r="Y23" s="35">
        <f t="shared" si="23"/>
        <v>76.768702548479126</v>
      </c>
      <c r="Z23" s="35">
        <f t="shared" si="24"/>
        <v>47.830834679345728</v>
      </c>
      <c r="AA23" s="35">
        <f t="shared" si="25"/>
        <v>-2.4756434225151338</v>
      </c>
      <c r="AB23" s="35">
        <f t="shared" si="26"/>
        <v>-2.4756434225151196</v>
      </c>
      <c r="AC23" s="35">
        <f t="shared" si="27"/>
        <v>-2.4756434225151338</v>
      </c>
      <c r="AF23">
        <v>1.64</v>
      </c>
      <c r="AG23">
        <v>2.36</v>
      </c>
      <c r="AJ23" t="s">
        <v>463</v>
      </c>
    </row>
    <row r="24" spans="1:36" ht="15" x14ac:dyDescent="0.25">
      <c r="A24">
        <v>4.5199999999999996</v>
      </c>
      <c r="B24">
        <v>3.89</v>
      </c>
      <c r="C24">
        <v>1.83</v>
      </c>
      <c r="D24" s="20">
        <f t="shared" si="3"/>
        <v>2.4756434225151169E-2</v>
      </c>
      <c r="E24" s="17">
        <f>IF(OR($A24="",$B24="",$C24=""),"",A24*'MPTO_working_3-way'!$I23)</f>
        <v>4.6318990826976831</v>
      </c>
      <c r="F24" s="21">
        <f>IF(OR($A24="",$B24="",$C24=""),"",B24*'MPTO_working_3-way'!$I23)</f>
        <v>3.986302529135838</v>
      </c>
      <c r="G24" s="22">
        <f>IF(OR($A24="",$B24="",$C24=""),"",C24*'MPTO_working_3-way'!$I23)</f>
        <v>1.8753042746320268</v>
      </c>
      <c r="H24" s="17">
        <f>IF(OR($A24="",$B24="",$C24=""),"",'MPTO_working_3-way'!E23)</f>
        <v>4.6951267937915286</v>
      </c>
      <c r="I24" s="21">
        <f>IF(OR($A24="",$B24="",$C24=""),"",'MPTO_working_3-way'!F23)</f>
        <v>4.019013728908515</v>
      </c>
      <c r="J24" s="22">
        <f>IF(OR($A24="",$B24="",$C24=""),"",'MPTO_working_3-way'!G23)</f>
        <v>1.8580593435949428</v>
      </c>
      <c r="K24" s="17">
        <f>IF(OR($A24="",$B24="",$C24=""),"",'OddsRatio_working_3-way'!H23)</f>
        <v>4.6663584865861392</v>
      </c>
      <c r="L24" s="21">
        <f>IF(OR($A24="",$B24="",$C24=""),"",'OddsRatio_working_3-way'!I23)</f>
        <v>4.0101636438164601</v>
      </c>
      <c r="M24" s="22">
        <f>IF(OR($A24="",$B24="",$C24=""),"",'OddsRatio_working_3-way'!J23)</f>
        <v>1.8645106658711637</v>
      </c>
      <c r="N24" s="23">
        <f t="shared" si="16"/>
        <v>21.589416827656486</v>
      </c>
      <c r="O24" s="24">
        <f t="shared" si="17"/>
        <v>25.085903357585426</v>
      </c>
      <c r="P24" s="24">
        <f t="shared" si="18"/>
        <v>53.324679814758092</v>
      </c>
      <c r="Q24" t="s">
        <v>372</v>
      </c>
      <c r="R24" t="s">
        <v>222</v>
      </c>
      <c r="S24" s="48" t="s">
        <v>491</v>
      </c>
      <c r="T24" s="35">
        <v>100</v>
      </c>
      <c r="U24" s="35">
        <f t="shared" si="19"/>
        <v>40.119760479041922</v>
      </c>
      <c r="V24" s="35">
        <f t="shared" si="20"/>
        <v>74.683544303797461</v>
      </c>
      <c r="W24" s="35">
        <f t="shared" si="21"/>
        <v>82.90598290598291</v>
      </c>
      <c r="X24" s="35">
        <f t="shared" si="22"/>
        <v>42.410472790219622</v>
      </c>
      <c r="Y24" s="35">
        <f t="shared" si="23"/>
        <v>76.974256614975189</v>
      </c>
      <c r="Z24" s="35">
        <f t="shared" si="24"/>
        <v>85.196695217160624</v>
      </c>
      <c r="AA24" s="35">
        <f t="shared" si="25"/>
        <v>-2.2907123111776997</v>
      </c>
      <c r="AB24" s="35">
        <f t="shared" si="26"/>
        <v>-2.2907123111777281</v>
      </c>
      <c r="AC24" s="35">
        <f t="shared" si="27"/>
        <v>-2.2907123111777139</v>
      </c>
      <c r="AF24">
        <v>1.87</v>
      </c>
      <c r="AG24">
        <v>2.04</v>
      </c>
      <c r="AJ24" t="s">
        <v>466</v>
      </c>
    </row>
    <row r="25" spans="1:36" ht="15" x14ac:dyDescent="0.25">
      <c r="A25">
        <v>1.67</v>
      </c>
      <c r="B25">
        <v>3.95</v>
      </c>
      <c r="C25">
        <v>5.85</v>
      </c>
      <c r="D25" s="20">
        <f t="shared" si="3"/>
        <v>2.2907123111777228E-2</v>
      </c>
      <c r="E25" s="17">
        <f>IF(OR($A25="",$B25="",$C25=""),"",A25*'MPTO_working_3-way'!$I24)</f>
        <v>1.7082548955966679</v>
      </c>
      <c r="F25" s="21">
        <f>IF(OR($A25="",$B25="",$C25=""),"",B25*'MPTO_working_3-way'!$I24)</f>
        <v>4.0404831362915203</v>
      </c>
      <c r="G25" s="22">
        <f>IF(OR($A25="",$B25="",$C25=""),"",C25*'MPTO_working_3-way'!$I24)</f>
        <v>5.9840066702038968</v>
      </c>
      <c r="H25" s="17">
        <f>IF(OR($A25="",$B25="",$C25=""),"",'MPTO_working_3-way'!E24)</f>
        <v>1.6915702815044598</v>
      </c>
      <c r="I25" s="21">
        <f>IF(OR($A25="",$B25="",$C25=""),"",'MPTO_working_3-way'!F24)</f>
        <v>4.0728411468617347</v>
      </c>
      <c r="J25" s="22">
        <f>IF(OR($A25="",$B25="",$C25=""),"",'MPTO_working_3-way'!G24)</f>
        <v>6.1235313486401468</v>
      </c>
      <c r="K25" s="17">
        <f>IF(OR($A25="",$B25="",$C25=""),"",'OddsRatio_working_3-way'!H24)</f>
        <v>1.6975633010939262</v>
      </c>
      <c r="L25" s="21">
        <f>IF(OR($A25="",$B25="",$C25=""),"",'OddsRatio_working_3-way'!I24)</f>
        <v>4.0713608033240067</v>
      </c>
      <c r="M25" s="22">
        <f>IF(OR($A25="",$B25="",$C25=""),"",'OddsRatio_working_3-way'!J24)</f>
        <v>6.0495253885157387</v>
      </c>
      <c r="N25" s="23">
        <f t="shared" si="16"/>
        <v>58.539273183274851</v>
      </c>
      <c r="O25" s="24">
        <f t="shared" si="17"/>
        <v>24.749515497738987</v>
      </c>
      <c r="P25" s="24">
        <f t="shared" si="18"/>
        <v>16.711211318986152</v>
      </c>
      <c r="Q25" t="s">
        <v>446</v>
      </c>
      <c r="R25" t="s">
        <v>212</v>
      </c>
      <c r="S25" s="48" t="s">
        <v>491</v>
      </c>
      <c r="T25" s="35">
        <v>100</v>
      </c>
      <c r="U25" s="35">
        <f t="shared" si="19"/>
        <v>75.490196078431367</v>
      </c>
      <c r="V25" s="35">
        <f t="shared" si="20"/>
        <v>73.40425531914893</v>
      </c>
      <c r="W25" s="35">
        <f t="shared" si="21"/>
        <v>48.717948717948723</v>
      </c>
      <c r="X25" s="35">
        <f t="shared" si="22"/>
        <v>77.877795962902354</v>
      </c>
      <c r="Y25" s="35">
        <f t="shared" si="23"/>
        <v>75.791855203619917</v>
      </c>
      <c r="Z25" s="35">
        <f t="shared" si="24"/>
        <v>51.105548602419695</v>
      </c>
      <c r="AA25" s="35">
        <f t="shared" si="25"/>
        <v>-2.3875998844709869</v>
      </c>
      <c r="AB25" s="35">
        <f t="shared" si="26"/>
        <v>-2.3875998844709869</v>
      </c>
      <c r="AC25" s="35">
        <f t="shared" si="27"/>
        <v>-2.3875998844709727</v>
      </c>
      <c r="AF25">
        <v>2.09</v>
      </c>
      <c r="AG25">
        <v>1.82</v>
      </c>
      <c r="AJ25" t="s">
        <v>466</v>
      </c>
    </row>
    <row r="26" spans="1:36" ht="15" x14ac:dyDescent="0.25">
      <c r="A26">
        <v>4.08</v>
      </c>
      <c r="B26">
        <v>3.76</v>
      </c>
      <c r="C26">
        <v>1.95</v>
      </c>
      <c r="D26" s="20">
        <f t="shared" si="3"/>
        <v>2.3875998844709923E-2</v>
      </c>
      <c r="E26" s="17">
        <f>IF(OR($A26="",$B26="",$C26=""),"",A26*'MPTO_working_3-way'!$I25)</f>
        <v>4.1774140752864168</v>
      </c>
      <c r="F26" s="21">
        <f>IF(OR($A26="",$B26="",$C26=""),"",B26*'MPTO_working_3-way'!$I25)</f>
        <v>3.8497737556561091</v>
      </c>
      <c r="G26" s="22">
        <f>IF(OR($A26="",$B26="",$C26=""),"",C26*'MPTO_working_3-way'!$I25)</f>
        <v>1.9965581977471842</v>
      </c>
      <c r="H26" s="17">
        <f>IF(OR($A26="",$B26="",$C26=""),"",'MPTO_working_3-way'!E25)</f>
        <v>4.2169294268895063</v>
      </c>
      <c r="I26" s="21">
        <f>IF(OR($A26="",$B26="",$C26=""),"",'MPTO_working_3-way'!F25)</f>
        <v>3.8759873126438218</v>
      </c>
      <c r="J26" s="22">
        <f>IF(OR($A26="",$B26="",$C26=""),"",'MPTO_working_3-way'!G25)</f>
        <v>1.9807398932112894</v>
      </c>
      <c r="K26" s="17">
        <f>IF(OR($A26="",$B26="",$C26=""),"",'OddsRatio_working_3-way'!H25)</f>
        <v>4.1996200256413578</v>
      </c>
      <c r="L26" s="21">
        <f>IF(OR($A26="",$B26="",$C26=""),"",'OddsRatio_working_3-way'!I25)</f>
        <v>3.867191971029269</v>
      </c>
      <c r="M26" s="22">
        <f>IF(OR($A26="",$B26="",$C26=""),"",'OddsRatio_working_3-way'!J25)</f>
        <v>1.9868957871296395</v>
      </c>
      <c r="N26" s="23">
        <f t="shared" si="16"/>
        <v>23.938254192132888</v>
      </c>
      <c r="O26" s="24">
        <f t="shared" si="17"/>
        <v>25.975552421250587</v>
      </c>
      <c r="P26" s="24">
        <f t="shared" si="18"/>
        <v>50.086193386616507</v>
      </c>
      <c r="Q26" t="s">
        <v>219</v>
      </c>
      <c r="R26" t="s">
        <v>216</v>
      </c>
      <c r="S26" s="48" t="s">
        <v>491</v>
      </c>
      <c r="T26" s="35">
        <v>100</v>
      </c>
      <c r="U26" s="35">
        <f t="shared" si="19"/>
        <v>63.63636363636364</v>
      </c>
      <c r="V26" s="35">
        <f t="shared" si="20"/>
        <v>72.222222222222229</v>
      </c>
      <c r="W26" s="35">
        <f t="shared" si="21"/>
        <v>61.977186311787079</v>
      </c>
      <c r="X26" s="35">
        <f t="shared" si="22"/>
        <v>65.800591465990706</v>
      </c>
      <c r="Y26" s="35">
        <f t="shared" si="23"/>
        <v>74.386450051849295</v>
      </c>
      <c r="Z26" s="35">
        <f t="shared" si="24"/>
        <v>64.141414141414145</v>
      </c>
      <c r="AA26" s="35">
        <f t="shared" si="25"/>
        <v>-2.1642278296270661</v>
      </c>
      <c r="AB26" s="35">
        <f t="shared" si="26"/>
        <v>-2.1642278296270661</v>
      </c>
      <c r="AC26" s="35">
        <f t="shared" si="27"/>
        <v>-2.1642278296270661</v>
      </c>
      <c r="AF26">
        <v>1.99</v>
      </c>
      <c r="AG26">
        <v>1.92</v>
      </c>
      <c r="AJ26" t="s">
        <v>466</v>
      </c>
    </row>
    <row r="27" spans="1:36" ht="15" x14ac:dyDescent="0.25">
      <c r="A27">
        <v>2.75</v>
      </c>
      <c r="B27">
        <v>3.6</v>
      </c>
      <c r="C27">
        <v>2.63</v>
      </c>
      <c r="D27" s="20">
        <f t="shared" si="3"/>
        <v>2.1642278296270856E-2</v>
      </c>
      <c r="E27" s="17">
        <f>IF(OR($A27="",$B27="",$C27=""),"",A27*'MPTO_working_3-way'!$I26)</f>
        <v>2.8095162653147447</v>
      </c>
      <c r="F27" s="21">
        <f>IF(OR($A27="",$B27="",$C27=""),"",B27*'MPTO_working_3-way'!$I26)</f>
        <v>3.6779122018665751</v>
      </c>
      <c r="G27" s="22">
        <f>IF(OR($A27="",$B27="",$C27=""),"",C27*'MPTO_working_3-way'!$I26)</f>
        <v>2.6869191919191922</v>
      </c>
      <c r="H27" s="17">
        <f>IF(OR($A27="",$B27="",$C27=""),"",'MPTO_working_3-way'!E26)</f>
        <v>2.8056608178732425</v>
      </c>
      <c r="I27" s="21">
        <f>IF(OR($A27="",$B27="",$C27=""),"",'MPTO_working_3-way'!F26)</f>
        <v>3.6959875082804969</v>
      </c>
      <c r="J27" s="22">
        <f>IF(OR($A27="",$B27="",$C27=""),"",'MPTO_working_3-way'!G26)</f>
        <v>2.6808642081238312</v>
      </c>
      <c r="K27" s="17">
        <f>IF(OR($A27="",$B27="",$C27=""),"",'OddsRatio_working_3-way'!H26)</f>
        <v>2.8079578797476463</v>
      </c>
      <c r="L27" s="21">
        <f>IF(OR($A27="",$B27="",$C27=""),"",'OddsRatio_working_3-way'!I26)</f>
        <v>3.6861088499107879</v>
      </c>
      <c r="M27" s="22">
        <f>IF(OR($A27="",$B27="",$C27=""),"",'OddsRatio_working_3-way'!J26)</f>
        <v>2.6839836251363791</v>
      </c>
      <c r="N27" s="23">
        <f t="shared" si="16"/>
        <v>35.593315915114374</v>
      </c>
      <c r="O27" s="24">
        <f t="shared" si="17"/>
        <v>27.189338546267923</v>
      </c>
      <c r="P27" s="24">
        <f t="shared" si="18"/>
        <v>37.217345538617693</v>
      </c>
      <c r="Q27" t="s">
        <v>211</v>
      </c>
      <c r="R27" t="s">
        <v>218</v>
      </c>
      <c r="S27" s="48" t="s">
        <v>491</v>
      </c>
      <c r="T27" s="35">
        <v>100</v>
      </c>
      <c r="U27" s="35">
        <f t="shared" si="19"/>
        <v>69.040247678018574</v>
      </c>
      <c r="V27" s="35">
        <f t="shared" si="20"/>
        <v>72.222222222222229</v>
      </c>
      <c r="W27" s="35">
        <f t="shared" si="21"/>
        <v>56.521739130434774</v>
      </c>
      <c r="X27" s="35">
        <f t="shared" si="22"/>
        <v>71.256038647343004</v>
      </c>
      <c r="Y27" s="35">
        <f t="shared" si="23"/>
        <v>74.438013191546645</v>
      </c>
      <c r="Z27" s="35">
        <f t="shared" si="24"/>
        <v>58.737530099759205</v>
      </c>
      <c r="AA27" s="35">
        <f t="shared" si="25"/>
        <v>-2.2157909693244306</v>
      </c>
      <c r="AB27" s="35">
        <f t="shared" si="26"/>
        <v>-2.2157909693244164</v>
      </c>
      <c r="AC27" s="35">
        <f t="shared" si="27"/>
        <v>-2.2157909693244306</v>
      </c>
      <c r="AF27">
        <v>1.8</v>
      </c>
      <c r="AG27">
        <v>2.11</v>
      </c>
      <c r="AJ27" t="s">
        <v>466</v>
      </c>
    </row>
    <row r="28" spans="1:36" ht="15" x14ac:dyDescent="0.25">
      <c r="A28">
        <v>3.23</v>
      </c>
      <c r="B28">
        <v>3.6</v>
      </c>
      <c r="C28">
        <v>2.2999999999999998</v>
      </c>
      <c r="D28" s="20">
        <f t="shared" si="3"/>
        <v>2.2157909693244271E-2</v>
      </c>
      <c r="E28" s="17">
        <f>IF(OR($A28="",$B28="",$C28=""),"",A28*'MPTO_working_3-way'!$I27)</f>
        <v>3.3015700483091788</v>
      </c>
      <c r="F28" s="21">
        <f>IF(OR($A28="",$B28="",$C28=""),"",B28*'MPTO_working_3-way'!$I27)</f>
        <v>3.6797684748956794</v>
      </c>
      <c r="G28" s="22">
        <f>IF(OR($A28="",$B28="",$C28=""),"",C28*'MPTO_working_3-way'!$I27)</f>
        <v>2.3509631922944618</v>
      </c>
      <c r="H28" s="17">
        <f>IF(OR($A28="",$B28="",$C28=""),"",'MPTO_working_3-way'!E27)</f>
        <v>3.3089403399952158</v>
      </c>
      <c r="I28" s="21">
        <f>IF(OR($A28="",$B28="",$C28=""),"",'MPTO_working_3-way'!F27)</f>
        <v>3.6983368980013278</v>
      </c>
      <c r="J28" s="22">
        <f>IF(OR($A28="",$B28="",$C28=""),"",'MPTO_working_3-way'!G27)</f>
        <v>2.3397469919571674</v>
      </c>
      <c r="K28" s="17">
        <f>IF(OR($A28="",$B28="",$C28=""),"",'OddsRatio_working_3-way'!H27)</f>
        <v>3.3065326297886206</v>
      </c>
      <c r="L28" s="21">
        <f>IF(OR($A28="",$B28="",$C28=""),"",'OddsRatio_working_3-way'!I27)</f>
        <v>3.6892308688118445</v>
      </c>
      <c r="M28" s="22">
        <f>IF(OR($A28="",$B28="",$C28=""),"",'OddsRatio_working_3-way'!J27)</f>
        <v>2.3446154344059225</v>
      </c>
      <c r="N28" s="23">
        <f t="shared" si="16"/>
        <v>30.288619819292535</v>
      </c>
      <c r="O28" s="24">
        <f t="shared" si="17"/>
        <v>27.175622782309688</v>
      </c>
      <c r="P28" s="24">
        <f t="shared" si="18"/>
        <v>42.53575739839777</v>
      </c>
      <c r="Q28" t="s">
        <v>221</v>
      </c>
      <c r="R28" t="s">
        <v>373</v>
      </c>
      <c r="S28" s="48" t="s">
        <v>491</v>
      </c>
      <c r="T28" s="35">
        <v>100</v>
      </c>
      <c r="U28" s="35">
        <f t="shared" si="19"/>
        <v>60.15936254980079</v>
      </c>
      <c r="V28" s="35">
        <f t="shared" si="20"/>
        <v>69.512195121951223</v>
      </c>
      <c r="W28" s="35">
        <f t="shared" si="21"/>
        <v>67.637540453074436</v>
      </c>
      <c r="X28" s="35">
        <f t="shared" si="22"/>
        <v>62.850264424974341</v>
      </c>
      <c r="Y28" s="35">
        <f t="shared" si="23"/>
        <v>72.203096997124774</v>
      </c>
      <c r="Z28" s="35">
        <f t="shared" si="24"/>
        <v>70.328442328247988</v>
      </c>
      <c r="AA28" s="35">
        <f t="shared" si="25"/>
        <v>-2.6909018751735516</v>
      </c>
      <c r="AB28" s="35">
        <f t="shared" si="26"/>
        <v>-2.6909018751735516</v>
      </c>
      <c r="AC28" s="35">
        <f t="shared" si="27"/>
        <v>-2.6909018751735516</v>
      </c>
      <c r="AF28">
        <v>1.87</v>
      </c>
      <c r="AG28">
        <v>2.0499999999999998</v>
      </c>
      <c r="AJ28" t="s">
        <v>466</v>
      </c>
    </row>
    <row r="29" spans="1:36" ht="15" x14ac:dyDescent="0.25">
      <c r="A29">
        <v>2.5099999999999998</v>
      </c>
      <c r="B29">
        <v>3.28</v>
      </c>
      <c r="C29">
        <v>3.09</v>
      </c>
      <c r="D29" s="20">
        <f t="shared" si="3"/>
        <v>2.6909018751735569E-2</v>
      </c>
      <c r="E29" s="17">
        <f>IF(OR($A29="",$B29="",$C29=""),"",A29*'MPTO_working_3-way'!$I28)</f>
        <v>2.5775416370668562</v>
      </c>
      <c r="F29" s="21">
        <f>IF(OR($A29="",$B29="",$C29=""),"",B29*'MPTO_working_3-way'!$I28)</f>
        <v>3.3682615815056924</v>
      </c>
      <c r="G29" s="22">
        <f>IF(OR($A29="",$B29="",$C29=""),"",C29*'MPTO_working_3-way'!$I28)</f>
        <v>3.1731488679428628</v>
      </c>
      <c r="H29" s="17">
        <f>IF(OR($A29="",$B29="",$C29=""),"",'MPTO_working_3-way'!E28)</f>
        <v>2.5678113951013577</v>
      </c>
      <c r="I29" s="21">
        <f>IF(OR($A29="",$B29="",$C29=""),"",'MPTO_working_3-way'!F28)</f>
        <v>3.3794244488103344</v>
      </c>
      <c r="J29" s="22">
        <f>IF(OR($A29="",$B29="",$C29=""),"",'MPTO_working_3-way'!G28)</f>
        <v>3.1780847154384064</v>
      </c>
      <c r="K29" s="17">
        <f>IF(OR($A29="",$B29="",$C29=""),"",'OddsRatio_working_3-way'!H28)</f>
        <v>2.5722379718288866</v>
      </c>
      <c r="L29" s="21">
        <f>IF(OR($A29="",$B29="",$C29=""),"",'OddsRatio_working_3-way'!I28)</f>
        <v>3.373975215741631</v>
      </c>
      <c r="M29" s="22">
        <f>IF(OR($A29="",$B29="",$C29=""),"",'OddsRatio_working_3-way'!J28)</f>
        <v>3.1761439477631614</v>
      </c>
      <c r="N29" s="23">
        <f t="shared" si="16"/>
        <v>38.796657466917267</v>
      </c>
      <c r="O29" s="24">
        <f t="shared" si="17"/>
        <v>29.688905561573886</v>
      </c>
      <c r="P29" s="24">
        <f t="shared" si="18"/>
        <v>31.514436971508847</v>
      </c>
      <c r="Q29" t="s">
        <v>243</v>
      </c>
      <c r="R29" t="s">
        <v>228</v>
      </c>
      <c r="S29" s="48" t="s">
        <v>491</v>
      </c>
      <c r="T29" s="35">
        <v>100</v>
      </c>
      <c r="U29" s="35">
        <f t="shared" si="19"/>
        <v>42.857142857142854</v>
      </c>
      <c r="V29" s="35">
        <f t="shared" si="20"/>
        <v>74.093264248704671</v>
      </c>
      <c r="W29" s="35">
        <f t="shared" si="21"/>
        <v>80.198019801980209</v>
      </c>
      <c r="X29" s="35">
        <f t="shared" si="22"/>
        <v>45.708715949315142</v>
      </c>
      <c r="Y29" s="35">
        <f t="shared" si="23"/>
        <v>76.944837340876944</v>
      </c>
      <c r="Z29" s="35">
        <f t="shared" si="24"/>
        <v>83.049592894152482</v>
      </c>
      <c r="AA29" s="35">
        <f t="shared" si="25"/>
        <v>-2.8515730921722877</v>
      </c>
      <c r="AB29" s="35">
        <f t="shared" si="26"/>
        <v>-2.8515730921722735</v>
      </c>
      <c r="AC29" s="35">
        <f t="shared" si="27"/>
        <v>-2.8515730921722735</v>
      </c>
      <c r="AF29">
        <v>2.15</v>
      </c>
      <c r="AG29">
        <v>1.76</v>
      </c>
      <c r="AJ29" t="s">
        <v>464</v>
      </c>
    </row>
    <row r="30" spans="1:36" s="35" customFormat="1" ht="15" x14ac:dyDescent="0.25">
      <c r="A30">
        <v>1.75</v>
      </c>
      <c r="B30">
        <v>3.86</v>
      </c>
      <c r="C30">
        <v>5.05</v>
      </c>
      <c r="D30" s="20">
        <f t="shared" si="3"/>
        <v>2.8515730921722771E-2</v>
      </c>
      <c r="E30" s="17">
        <f>IF(OR($A30="",$B30="",$C30=""),"",A30*'MPTO_working_3-way'!$I29)</f>
        <v>1.7999025291130148</v>
      </c>
      <c r="F30" s="21">
        <f>IF(OR($A30="",$B30="",$C30=""),"",B30*'MPTO_working_3-way'!$I29)</f>
        <v>3.9700707213578497</v>
      </c>
      <c r="G30" s="22">
        <f>IF(OR($A30="",$B30="",$C30=""),"",C30*'MPTO_working_3-way'!$I29)</f>
        <v>5.1940044411546999</v>
      </c>
      <c r="H30" s="17">
        <f>IF(OR($A30="",$B30="",$C30=""),"",'MPTO_working_3-way'!E29)</f>
        <v>1.7796022171503099</v>
      </c>
      <c r="I30" s="21">
        <f>IF(OR($A30="",$B30="",$C30=""),"",'MPTO_working_3-way'!F29)</f>
        <v>4.0070184712066483</v>
      </c>
      <c r="J30" s="22">
        <f>IF(OR($A30="",$B30="",$C30=""),"",'MPTO_working_3-way'!G29)</f>
        <v>5.304630097578042</v>
      </c>
      <c r="K30" s="17">
        <f>IF(OR($A30="",$B30="",$C30=""),"",'OddsRatio_working_3-way'!H29)</f>
        <v>1.7870163559814614</v>
      </c>
      <c r="L30" s="21">
        <f>IF(OR($A30="",$B30="",$C30=""),"",'OddsRatio_working_3-way'!I29)</f>
        <v>4.0011557041426382</v>
      </c>
      <c r="M30" s="22">
        <f>IF(OR($A30="",$B30="",$C30=""),"",'OddsRatio_working_3-way'!J29)</f>
        <v>5.2498883222998902</v>
      </c>
      <c r="N30" s="23">
        <f t="shared" si="16"/>
        <v>55.558564079178005</v>
      </c>
      <c r="O30" s="24">
        <f t="shared" si="17"/>
        <v>25.188468170611795</v>
      </c>
      <c r="P30" s="24">
        <f t="shared" si="18"/>
        <v>19.2529677502102</v>
      </c>
      <c r="Q30" t="s">
        <v>233</v>
      </c>
      <c r="R30" t="s">
        <v>224</v>
      </c>
      <c r="S30" s="48" t="s">
        <v>491</v>
      </c>
      <c r="T30" s="35">
        <v>100</v>
      </c>
      <c r="U30" s="35">
        <f t="shared" si="19"/>
        <v>45.054945054945051</v>
      </c>
      <c r="V30" s="35">
        <f t="shared" si="20"/>
        <v>74.489795918367349</v>
      </c>
      <c r="W30" s="35">
        <f t="shared" si="21"/>
        <v>77.477477477477478</v>
      </c>
      <c r="X30" s="35">
        <f t="shared" si="22"/>
        <v>48.032726604155172</v>
      </c>
      <c r="Y30" s="35">
        <f t="shared" si="23"/>
        <v>77.46757746757747</v>
      </c>
      <c r="Z30" s="35">
        <f t="shared" si="24"/>
        <v>80.4552590266876</v>
      </c>
      <c r="AA30" s="35">
        <f t="shared" si="25"/>
        <v>-2.9777815492101212</v>
      </c>
      <c r="AB30" s="35">
        <f t="shared" si="26"/>
        <v>-2.9777815492101212</v>
      </c>
      <c r="AC30" s="35">
        <f t="shared" si="27"/>
        <v>-2.9777815492101212</v>
      </c>
      <c r="AD30" s="36"/>
      <c r="AE30" s="36"/>
      <c r="AF30">
        <v>2.23</v>
      </c>
      <c r="AG30">
        <v>1.71</v>
      </c>
      <c r="AH30" s="36"/>
      <c r="AI30" s="36"/>
      <c r="AJ30" t="s">
        <v>464</v>
      </c>
    </row>
    <row r="31" spans="1:36" ht="15" x14ac:dyDescent="0.25">
      <c r="A31">
        <v>1.82</v>
      </c>
      <c r="B31">
        <v>3.92</v>
      </c>
      <c r="C31">
        <v>4.4400000000000004</v>
      </c>
      <c r="D31" s="20">
        <f t="shared" si="3"/>
        <v>2.9777815492101123E-2</v>
      </c>
      <c r="E31" s="17">
        <f>IF(OR($A31="",$B31="",$C31=""),"",A31*'MPTO_working_3-way'!$I30)</f>
        <v>1.8741956241956241</v>
      </c>
      <c r="F31" s="21">
        <f>IF(OR($A31="",$B31="",$C31=""),"",B31*'MPTO_working_3-way'!$I30)</f>
        <v>4.036729036729036</v>
      </c>
      <c r="G31" s="22">
        <f>IF(OR($A31="",$B31="",$C31=""),"",C31*'MPTO_working_3-way'!$I30)</f>
        <v>4.5722135007849296</v>
      </c>
      <c r="H31" s="17">
        <f>IF(OR($A31="",$B31="",$C31=""),"",'MPTO_working_3-way'!E30)</f>
        <v>1.8534835662701135</v>
      </c>
      <c r="I31" s="21">
        <f>IF(OR($A31="",$B31="",$C31=""),"",'MPTO_working_3-way'!F30)</f>
        <v>4.0787009441036783</v>
      </c>
      <c r="J31" s="22">
        <f>IF(OR($A31="",$B31="",$C31=""),"",'MPTO_working_3-way'!G30)</f>
        <v>4.6446972268143947</v>
      </c>
      <c r="K31" s="17">
        <f>IF(OR($A31="",$B31="",$C31=""),"",'OddsRatio_working_3-way'!H30)</f>
        <v>1.8611613385729422</v>
      </c>
      <c r="L31" s="21">
        <f>IF(OR($A31="",$B31="",$C31=""),"",'OddsRatio_working_3-way'!I30)</f>
        <v>4.06657452272316</v>
      </c>
      <c r="M31" s="22">
        <f>IF(OR($A31="",$B31="",$C31=""),"",'OddsRatio_working_3-way'!J30)</f>
        <v>4.6126768349889282</v>
      </c>
      <c r="N31" s="23">
        <f t="shared" si="16"/>
        <v>53.356223175965667</v>
      </c>
      <c r="O31" s="24">
        <f t="shared" si="17"/>
        <v>24.772532188841208</v>
      </c>
      <c r="P31" s="24">
        <f t="shared" si="18"/>
        <v>21.871244635193133</v>
      </c>
      <c r="Q31" t="s">
        <v>229</v>
      </c>
      <c r="R31" t="s">
        <v>238</v>
      </c>
      <c r="S31" s="48" t="s">
        <v>491</v>
      </c>
      <c r="T31" s="35">
        <v>100</v>
      </c>
      <c r="U31" s="35">
        <f t="shared" si="19"/>
        <v>36.708860759493668</v>
      </c>
      <c r="V31" s="35">
        <f t="shared" si="20"/>
        <v>75.490196078431367</v>
      </c>
      <c r="W31" s="35">
        <f t="shared" si="21"/>
        <v>84.520123839009301</v>
      </c>
      <c r="X31" s="35">
        <f t="shared" si="22"/>
        <v>39.989680082559346</v>
      </c>
      <c r="Y31" s="35">
        <f t="shared" si="23"/>
        <v>78.771015401497039</v>
      </c>
      <c r="Z31" s="35">
        <f t="shared" si="24"/>
        <v>87.800943162074958</v>
      </c>
      <c r="AA31" s="35">
        <f t="shared" si="25"/>
        <v>-3.2808193230656784</v>
      </c>
      <c r="AB31" s="35">
        <f t="shared" si="26"/>
        <v>-3.2808193230656713</v>
      </c>
      <c r="AC31" s="35">
        <f t="shared" si="27"/>
        <v>-3.280819323065657</v>
      </c>
      <c r="AF31">
        <v>1.76</v>
      </c>
      <c r="AG31">
        <v>2.16</v>
      </c>
      <c r="AJ31" t="s">
        <v>464</v>
      </c>
    </row>
    <row r="32" spans="1:36" ht="15" x14ac:dyDescent="0.25">
      <c r="A32">
        <v>1.58</v>
      </c>
      <c r="B32">
        <v>4.08</v>
      </c>
      <c r="C32">
        <v>6.46</v>
      </c>
      <c r="D32" s="20">
        <f t="shared" si="3"/>
        <v>3.2808193230656535E-2</v>
      </c>
      <c r="E32" s="17">
        <f>IF(OR($A32="",$B32="",$C32=""),"",A32*'MPTO_working_3-way'!$I31)</f>
        <v>1.6318369453044375</v>
      </c>
      <c r="F32" s="21">
        <f>IF(OR($A32="",$B32="",$C32=""),"",B32*'MPTO_working_3-way'!$I31)</f>
        <v>4.213857428381079</v>
      </c>
      <c r="G32" s="22">
        <f>IF(OR($A32="",$B32="",$C32=""),"",C32*'MPTO_working_3-way'!$I31)</f>
        <v>6.6719409282700415</v>
      </c>
      <c r="H32" s="17">
        <f>IF(OR($A32="",$B32="",$C32=""),"",'MPTO_working_3-way'!E31)</f>
        <v>1.607780815396409</v>
      </c>
      <c r="I32" s="21">
        <f>IF(OR($A32="",$B32="",$C32=""),"",'MPTO_working_3-way'!F31)</f>
        <v>4.2705481999404924</v>
      </c>
      <c r="J32" s="22">
        <f>IF(OR($A32="",$B32="",$C32=""),"",'MPTO_working_3-way'!G31)</f>
        <v>6.9510722339089215</v>
      </c>
      <c r="K32" s="17">
        <f>IF(OR($A32="",$B32="",$C32=""),"",'OddsRatio_working_3-way'!H31)</f>
        <v>1.6160254374272061</v>
      </c>
      <c r="L32" s="21">
        <f>IF(OR($A32="",$B32="",$C32=""),"",'OddsRatio_working_3-way'!I31)</f>
        <v>4.2713074953030921</v>
      </c>
      <c r="M32" s="22">
        <f>IF(OR($A32="",$B32="",$C32=""),"",'OddsRatio_working_3-way'!J31)</f>
        <v>6.7991360144009354</v>
      </c>
      <c r="N32" s="23">
        <f t="shared" si="16"/>
        <v>61.280632411067195</v>
      </c>
      <c r="O32" s="24">
        <f t="shared" si="17"/>
        <v>23.731225296442691</v>
      </c>
      <c r="P32" s="24">
        <f t="shared" si="18"/>
        <v>14.988142292490119</v>
      </c>
      <c r="Q32" t="s">
        <v>239</v>
      </c>
      <c r="R32" t="s">
        <v>178</v>
      </c>
      <c r="S32" s="48" t="s">
        <v>491</v>
      </c>
      <c r="T32" s="35">
        <v>100</v>
      </c>
      <c r="U32" s="35">
        <f t="shared" si="19"/>
        <v>42.857142857142854</v>
      </c>
      <c r="V32" s="35">
        <f t="shared" si="20"/>
        <v>72.752043596730246</v>
      </c>
      <c r="W32" s="35">
        <f t="shared" si="21"/>
        <v>81.412639405204473</v>
      </c>
      <c r="X32" s="35">
        <f t="shared" si="22"/>
        <v>45.835316998065302</v>
      </c>
      <c r="Y32" s="35">
        <f t="shared" si="23"/>
        <v>75.73021773765268</v>
      </c>
      <c r="Z32" s="35">
        <f t="shared" si="24"/>
        <v>84.390813546126893</v>
      </c>
      <c r="AA32" s="35">
        <f t="shared" si="25"/>
        <v>-2.978174140922448</v>
      </c>
      <c r="AB32" s="35">
        <f t="shared" si="26"/>
        <v>-2.9781741409224338</v>
      </c>
      <c r="AC32" s="35">
        <f t="shared" si="27"/>
        <v>-2.9781741409224196</v>
      </c>
      <c r="AF32">
        <v>2.02</v>
      </c>
      <c r="AG32">
        <v>1.88</v>
      </c>
      <c r="AJ32" t="s">
        <v>464</v>
      </c>
    </row>
    <row r="33" spans="1:36" ht="15" x14ac:dyDescent="0.25">
      <c r="A33">
        <v>1.75</v>
      </c>
      <c r="B33">
        <v>3.67</v>
      </c>
      <c r="C33">
        <v>5.38</v>
      </c>
      <c r="D33" s="20">
        <f t="shared" si="3"/>
        <v>2.9781741409224294E-2</v>
      </c>
      <c r="E33" s="17">
        <f>IF(OR($A33="",$B33="",$C33=""),"",A33*'MPTO_working_3-way'!$I32)</f>
        <v>1.8021180474661425</v>
      </c>
      <c r="F33" s="21">
        <f>IF(OR($A33="",$B33="",$C33=""),"",B33*'MPTO_working_3-way'!$I32)</f>
        <v>3.7792989909718533</v>
      </c>
      <c r="G33" s="22">
        <f>IF(OR($A33="",$B33="",$C33=""),"",C33*'MPTO_working_3-way'!$I32)</f>
        <v>5.5402257687816263</v>
      </c>
      <c r="H33" s="17">
        <f>IF(OR($A33="",$B33="",$C33=""),"",'MPTO_working_3-way'!E32)</f>
        <v>1.7809396999385789</v>
      </c>
      <c r="I33" s="21">
        <f>IF(OR($A33="",$B33="",$C33=""),"",'MPTO_working_3-way'!F32)</f>
        <v>3.8087647133390528</v>
      </c>
      <c r="J33" s="22">
        <f>IF(OR($A33="",$B33="",$C33=""),"",'MPTO_working_3-way'!G32)</f>
        <v>5.6835504113562276</v>
      </c>
      <c r="K33" s="17">
        <f>IF(OR($A33="",$B33="",$C33=""),"",'OddsRatio_working_3-way'!H32)</f>
        <v>1.7887888090127158</v>
      </c>
      <c r="L33" s="21">
        <f>IF(OR($A33="",$B33="",$C33=""),"",'OddsRatio_working_3-way'!I32)</f>
        <v>3.808088160085267</v>
      </c>
      <c r="M33" s="22">
        <f>IF(OR($A33="",$B33="",$C33=""),"",'OddsRatio_working_3-way'!J32)</f>
        <v>5.6065266446342577</v>
      </c>
      <c r="N33" s="23">
        <f t="shared" si="16"/>
        <v>55.490260552356382</v>
      </c>
      <c r="O33" s="24">
        <f t="shared" si="17"/>
        <v>26.459933505892007</v>
      </c>
      <c r="P33" s="24">
        <f t="shared" si="18"/>
        <v>18.049805941751615</v>
      </c>
      <c r="Q33" t="s">
        <v>237</v>
      </c>
      <c r="R33" t="s">
        <v>226</v>
      </c>
      <c r="S33" s="48" t="s">
        <v>491</v>
      </c>
      <c r="T33" s="35">
        <v>100</v>
      </c>
      <c r="U33" s="35">
        <f t="shared" si="19"/>
        <v>36.708860759493668</v>
      </c>
      <c r="V33" s="35">
        <f t="shared" si="20"/>
        <v>75.961538461538453</v>
      </c>
      <c r="W33" s="35">
        <f t="shared" si="21"/>
        <v>84.051036682615631</v>
      </c>
      <c r="X33" s="35">
        <f t="shared" si="22"/>
        <v>39.987424855845909</v>
      </c>
      <c r="Y33" s="35">
        <f t="shared" si="23"/>
        <v>79.240102557890694</v>
      </c>
      <c r="Z33" s="35">
        <f t="shared" si="24"/>
        <v>87.329600778967858</v>
      </c>
      <c r="AA33" s="35">
        <f t="shared" si="25"/>
        <v>-3.2785640963522411</v>
      </c>
      <c r="AB33" s="35">
        <f t="shared" si="26"/>
        <v>-3.2785640963522411</v>
      </c>
      <c r="AC33" s="35">
        <f t="shared" si="27"/>
        <v>-3.2785640963522269</v>
      </c>
      <c r="AF33">
        <v>2.36</v>
      </c>
      <c r="AG33">
        <v>1.64</v>
      </c>
      <c r="AJ33" t="s">
        <v>464</v>
      </c>
    </row>
    <row r="34" spans="1:36" ht="15" x14ac:dyDescent="0.25">
      <c r="A34">
        <v>1.58</v>
      </c>
      <c r="B34">
        <v>4.16</v>
      </c>
      <c r="C34">
        <v>6.27</v>
      </c>
      <c r="D34" s="20">
        <f t="shared" si="3"/>
        <v>3.2785640963522322E-2</v>
      </c>
      <c r="E34" s="17">
        <f>IF(OR($A34="",$B34="",$C34=""),"",A34*'MPTO_working_3-way'!$I33)</f>
        <v>1.6318013127223654</v>
      </c>
      <c r="F34" s="21">
        <f>IF(OR($A34="",$B34="",$C34=""),"",B34*'MPTO_working_3-way'!$I33)</f>
        <v>4.2963882664082531</v>
      </c>
      <c r="G34" s="22">
        <f>IF(OR($A34="",$B34="",$C34=""),"",C34*'MPTO_working_3-way'!$I33)</f>
        <v>6.4755659688412841</v>
      </c>
      <c r="H34" s="17">
        <f>IF(OR($A34="",$B34="",$C34=""),"",'MPTO_working_3-way'!E33)</f>
        <v>1.6077613834015081</v>
      </c>
      <c r="I34" s="21">
        <f>IF(OR($A34="",$B34="",$C34=""),"",'MPTO_working_3-way'!F33)</f>
        <v>4.3581327222551538</v>
      </c>
      <c r="J34" s="22">
        <f>IF(OR($A34="",$B34="",$C34=""),"",'MPTO_working_3-way'!G33)</f>
        <v>6.7312378071062975</v>
      </c>
      <c r="K34" s="17">
        <f>IF(OR($A34="",$B34="",$C34=""),"",'OddsRatio_working_3-way'!H33)</f>
        <v>1.6159484560997619</v>
      </c>
      <c r="L34" s="21">
        <f>IF(OR($A34="",$B34="",$C34=""),"",'OddsRatio_working_3-way'!I33)</f>
        <v>4.3558571056469777</v>
      </c>
      <c r="M34" s="22">
        <f>IF(OR($A34="",$B34="",$C34=""),"",'OddsRatio_working_3-way'!J33)</f>
        <v>6.5966351097340414</v>
      </c>
      <c r="N34" s="23">
        <f t="shared" si="16"/>
        <v>61.281970556309993</v>
      </c>
      <c r="O34" s="24">
        <f t="shared" si="17"/>
        <v>23.27536381706005</v>
      </c>
      <c r="P34" s="24">
        <f t="shared" si="18"/>
        <v>15.442665626629957</v>
      </c>
      <c r="Q34" t="s">
        <v>225</v>
      </c>
      <c r="R34" t="s">
        <v>375</v>
      </c>
      <c r="S34" s="48" t="s">
        <v>491</v>
      </c>
      <c r="T34" s="35">
        <v>100</v>
      </c>
      <c r="U34" s="35">
        <f t="shared" si="19"/>
        <v>54.751131221719454</v>
      </c>
      <c r="V34" s="35">
        <f t="shared" si="20"/>
        <v>69.78851963746223</v>
      </c>
      <c r="W34" s="35">
        <f t="shared" si="21"/>
        <v>72.527472527472526</v>
      </c>
      <c r="X34" s="35">
        <f t="shared" si="22"/>
        <v>57.684007835065231</v>
      </c>
      <c r="Y34" s="35">
        <f t="shared" si="23"/>
        <v>72.721396250808013</v>
      </c>
      <c r="Z34" s="35">
        <f t="shared" si="24"/>
        <v>75.460349140818309</v>
      </c>
      <c r="AA34" s="35">
        <f t="shared" si="25"/>
        <v>-2.9328766133457762</v>
      </c>
      <c r="AB34" s="35">
        <f t="shared" si="26"/>
        <v>-2.9328766133457833</v>
      </c>
      <c r="AC34" s="35">
        <f t="shared" si="27"/>
        <v>-2.9328766133457833</v>
      </c>
      <c r="AF34">
        <v>2.04</v>
      </c>
      <c r="AG34">
        <v>1.85</v>
      </c>
      <c r="AJ34" t="s">
        <v>464</v>
      </c>
    </row>
    <row r="35" spans="1:36" s="35" customFormat="1" ht="15" x14ac:dyDescent="0.25">
      <c r="A35">
        <v>2.21</v>
      </c>
      <c r="B35">
        <v>3.31</v>
      </c>
      <c r="C35">
        <v>3.64</v>
      </c>
      <c r="D35" s="20">
        <f t="shared" si="3"/>
        <v>2.9328766133457806E-2</v>
      </c>
      <c r="E35" s="17">
        <f>IF(OR($A35="",$B35="",$C35=""),"",A35*'MPTO_working_3-way'!$I34)</f>
        <v>2.2748165731549417</v>
      </c>
      <c r="F35" s="21">
        <f>IF(OR($A35="",$B35="",$C35=""),"",B35*'MPTO_working_3-way'!$I34)</f>
        <v>3.4070782159017452</v>
      </c>
      <c r="G35" s="22">
        <f>IF(OR($A35="",$B35="",$C35=""),"",C35*'MPTO_working_3-way'!$I34)</f>
        <v>3.7467567087257865</v>
      </c>
      <c r="H35" s="17">
        <f>IF(OR($A35="",$B35="",$C35=""),"",'MPTO_working_3-way'!E34)</f>
        <v>2.2588026149787819</v>
      </c>
      <c r="I35" s="21">
        <f>IF(OR($A35="",$B35="",$C35=""),"",'MPTO_working_3-way'!F34)</f>
        <v>3.420691544083263</v>
      </c>
      <c r="J35" s="22">
        <f>IF(OR($A35="",$B35="",$C35=""),"",'MPTO_working_3-way'!G34)</f>
        <v>3.7743110069359984</v>
      </c>
      <c r="K35" s="17">
        <f>IF(OR($A35="",$B35="",$C35=""),"",'OddsRatio_working_3-way'!H34)</f>
        <v>2.2655544433897146</v>
      </c>
      <c r="L35" s="21">
        <f>IF(OR($A35="",$B35="",$C35=""),"",'OddsRatio_working_3-way'!I34)</f>
        <v>3.416058482834909</v>
      </c>
      <c r="M35" s="22">
        <f>IF(OR($A35="",$B35="",$C35=""),"",'OddsRatio_working_3-way'!J34)</f>
        <v>3.7612096946684686</v>
      </c>
      <c r="N35" s="23">
        <f t="shared" si="16"/>
        <v>43.959588293886071</v>
      </c>
      <c r="O35" s="24">
        <f t="shared" si="17"/>
        <v>29.350661670540244</v>
      </c>
      <c r="P35" s="24">
        <f t="shared" si="18"/>
        <v>26.689750035573685</v>
      </c>
      <c r="Q35" t="s">
        <v>235</v>
      </c>
      <c r="R35" t="s">
        <v>240</v>
      </c>
      <c r="S35" s="48" t="s">
        <v>491</v>
      </c>
      <c r="T35" s="35">
        <v>100</v>
      </c>
      <c r="U35" s="35">
        <f t="shared" si="19"/>
        <v>59.514170040485837</v>
      </c>
      <c r="V35" s="35">
        <f t="shared" si="20"/>
        <v>69.418960244648318</v>
      </c>
      <c r="W35" s="35">
        <f t="shared" si="21"/>
        <v>68.253968253968253</v>
      </c>
      <c r="X35" s="35">
        <f t="shared" si="22"/>
        <v>62.327071501383422</v>
      </c>
      <c r="Y35" s="35">
        <f t="shared" si="23"/>
        <v>72.231861705545924</v>
      </c>
      <c r="Z35" s="35">
        <f t="shared" si="24"/>
        <v>71.066869714865845</v>
      </c>
      <c r="AA35" s="35">
        <f t="shared" si="25"/>
        <v>-2.8129014608975851</v>
      </c>
      <c r="AB35" s="35">
        <f t="shared" si="26"/>
        <v>-2.8129014608976064</v>
      </c>
      <c r="AC35" s="35">
        <f t="shared" si="27"/>
        <v>-2.8129014608975922</v>
      </c>
      <c r="AD35" s="36"/>
      <c r="AE35" s="36"/>
      <c r="AF35">
        <v>2.2200000000000002</v>
      </c>
      <c r="AG35">
        <v>1.71</v>
      </c>
      <c r="AH35" s="36"/>
      <c r="AI35" s="36"/>
      <c r="AJ35" t="s">
        <v>464</v>
      </c>
    </row>
    <row r="36" spans="1:36" ht="15" x14ac:dyDescent="0.25">
      <c r="A36">
        <v>2.4700000000000002</v>
      </c>
      <c r="B36">
        <v>3.27</v>
      </c>
      <c r="C36">
        <v>3.15</v>
      </c>
      <c r="D36" s="20">
        <f t="shared" si="3"/>
        <v>2.8129014608975877E-2</v>
      </c>
      <c r="E36" s="17">
        <f>IF(OR($A36="",$B36="",$C36=""),"",A36*'MPTO_working_3-way'!$I35)</f>
        <v>2.5394786660841708</v>
      </c>
      <c r="F36" s="21">
        <f>IF(OR($A36="",$B36="",$C36=""),"",B36*'MPTO_working_3-way'!$I35)</f>
        <v>3.3619818777713513</v>
      </c>
      <c r="G36" s="22">
        <f>IF(OR($A36="",$B36="",$C36=""),"",C36*'MPTO_working_3-way'!$I35)</f>
        <v>3.238606396018274</v>
      </c>
      <c r="H36" s="17">
        <f>IF(OR($A36="",$B36="",$C36=""),"",'MPTO_working_3-way'!E35)</f>
        <v>2.5285603330171256</v>
      </c>
      <c r="I36" s="21">
        <f>IF(OR($A36="",$B36="",$C36=""),"",'MPTO_working_3-way'!F35)</f>
        <v>3.3734315219747693</v>
      </c>
      <c r="J36" s="22">
        <f>IF(OR($A36="",$B36="",$C36=""),"",'MPTO_working_3-way'!G35)</f>
        <v>3.2458682285610032</v>
      </c>
      <c r="K36" s="17">
        <f>IF(OR($A36="",$B36="",$C36=""),"",'OddsRatio_working_3-way'!H35)</f>
        <v>2.5334682553392773</v>
      </c>
      <c r="L36" s="21">
        <f>IF(OR($A36="",$B36="",$C36=""),"",'OddsRatio_working_3-way'!I35)</f>
        <v>3.3680088024626933</v>
      </c>
      <c r="M36" s="22">
        <f>IF(OR($A36="",$B36="",$C36=""),"",'OddsRatio_working_3-way'!J35)</f>
        <v>3.2428277203941813</v>
      </c>
      <c r="N36" s="23">
        <f t="shared" si="16"/>
        <v>39.37816109091326</v>
      </c>
      <c r="O36" s="24">
        <f t="shared" si="17"/>
        <v>29.74436021240237</v>
      </c>
      <c r="P36" s="24">
        <f t="shared" si="18"/>
        <v>30.877478696684367</v>
      </c>
      <c r="Q36" t="s">
        <v>227</v>
      </c>
      <c r="R36" t="s">
        <v>230</v>
      </c>
      <c r="S36" s="48" t="s">
        <v>491</v>
      </c>
      <c r="T36" s="35">
        <v>100</v>
      </c>
      <c r="U36" s="35">
        <f t="shared" si="19"/>
        <v>53.051643192488264</v>
      </c>
      <c r="V36" s="35">
        <f t="shared" si="20"/>
        <v>70.501474926253692</v>
      </c>
      <c r="W36" s="35">
        <f t="shared" si="21"/>
        <v>73.544973544973558</v>
      </c>
      <c r="X36" s="35">
        <f t="shared" si="22"/>
        <v>55.95355152877277</v>
      </c>
      <c r="Y36" s="35">
        <f t="shared" si="23"/>
        <v>73.403383262538185</v>
      </c>
      <c r="Z36" s="35">
        <f t="shared" si="24"/>
        <v>76.446881881258051</v>
      </c>
      <c r="AA36" s="35">
        <f t="shared" si="25"/>
        <v>-2.9019083362845066</v>
      </c>
      <c r="AB36" s="35">
        <f t="shared" si="26"/>
        <v>-2.9019083362844924</v>
      </c>
      <c r="AC36" s="35">
        <f t="shared" si="27"/>
        <v>-2.9019083362844924</v>
      </c>
      <c r="AF36">
        <v>2.31</v>
      </c>
      <c r="AG36">
        <v>1.66</v>
      </c>
      <c r="AJ36" t="s">
        <v>464</v>
      </c>
    </row>
    <row r="37" spans="1:36" ht="15" x14ac:dyDescent="0.25">
      <c r="A37">
        <v>2.13</v>
      </c>
      <c r="B37">
        <v>3.39</v>
      </c>
      <c r="C37">
        <v>3.78</v>
      </c>
      <c r="D37" s="20">
        <f t="shared" si="3"/>
        <v>2.9019083362845199E-2</v>
      </c>
      <c r="E37" s="17">
        <f>IF(OR($A37="",$B37="",$C37=""),"",A37*'MPTO_working_3-way'!$I36)</f>
        <v>2.19181064756286</v>
      </c>
      <c r="F37" s="21">
        <f>IF(OR($A37="",$B37="",$C37=""),"",B37*'MPTO_working_3-way'!$I36)</f>
        <v>3.4883746926000452</v>
      </c>
      <c r="G37" s="22">
        <f>IF(OR($A37="",$B37="",$C37=""),"",C37*'MPTO_working_3-way'!$I36)</f>
        <v>3.8896921351115545</v>
      </c>
      <c r="H37" s="17">
        <f>IF(OR($A37="",$B37="",$C37=""),"",'MPTO_working_3-way'!E36)</f>
        <v>2.174808779665506</v>
      </c>
      <c r="I37" s="21">
        <f>IF(OR($A37="",$B37="",$C37=""),"",'MPTO_working_3-way'!F36)</f>
        <v>3.5049322095667073</v>
      </c>
      <c r="J37" s="22">
        <f>IF(OR($A37="",$B37="",$C37=""),"",'MPTO_working_3-way'!G36)</f>
        <v>3.9234574758484007</v>
      </c>
      <c r="K37" s="17">
        <f>IF(OR($A37="",$B37="",$C37=""),"",'OddsRatio_working_3-way'!H36)</f>
        <v>2.1818177249537958</v>
      </c>
      <c r="L37" s="21">
        <f>IF(OR($A37="",$B37="",$C37=""),"",'OddsRatio_working_3-way'!I36)</f>
        <v>3.499596781096967</v>
      </c>
      <c r="M37" s="22">
        <f>IF(OR($A37="",$B37="",$C37=""),"",'OddsRatio_working_3-way'!J36)</f>
        <v>3.9074807746650908</v>
      </c>
      <c r="N37" s="23">
        <f t="shared" si="16"/>
        <v>45.624379145704488</v>
      </c>
      <c r="O37" s="24">
        <f t="shared" si="17"/>
        <v>28.666645303938214</v>
      </c>
      <c r="P37" s="24">
        <f t="shared" si="18"/>
        <v>25.708975550357287</v>
      </c>
      <c r="Q37" t="s">
        <v>231</v>
      </c>
      <c r="R37" t="s">
        <v>234</v>
      </c>
      <c r="S37" s="48" t="s">
        <v>491</v>
      </c>
      <c r="T37" s="35">
        <v>100</v>
      </c>
      <c r="U37" s="35">
        <f t="shared" si="19"/>
        <v>47.643979057591622</v>
      </c>
      <c r="V37" s="35">
        <f t="shared" si="20"/>
        <v>71.181556195965413</v>
      </c>
      <c r="W37" s="35">
        <f t="shared" si="21"/>
        <v>78.213507625272342</v>
      </c>
      <c r="X37" s="35">
        <f t="shared" si="22"/>
        <v>50.604936178762252</v>
      </c>
      <c r="Y37" s="35">
        <f t="shared" si="23"/>
        <v>74.14251331713605</v>
      </c>
      <c r="Z37" s="35">
        <f t="shared" si="24"/>
        <v>81.174464746442965</v>
      </c>
      <c r="AA37" s="35">
        <f t="shared" si="25"/>
        <v>-2.9609571211706296</v>
      </c>
      <c r="AB37" s="35">
        <f t="shared" si="26"/>
        <v>-2.9609571211706367</v>
      </c>
      <c r="AC37" s="35">
        <f t="shared" si="27"/>
        <v>-2.9609571211706225</v>
      </c>
      <c r="AF37">
        <v>2.36</v>
      </c>
      <c r="AG37">
        <v>1.64</v>
      </c>
      <c r="AJ37" t="s">
        <v>464</v>
      </c>
    </row>
    <row r="38" spans="1:36" ht="15" x14ac:dyDescent="0.25">
      <c r="A38">
        <v>1.91</v>
      </c>
      <c r="B38">
        <v>3.47</v>
      </c>
      <c r="C38">
        <v>4.59</v>
      </c>
      <c r="D38" s="20">
        <f t="shared" si="3"/>
        <v>2.9609571211706376E-2</v>
      </c>
      <c r="E38" s="17">
        <f>IF(OR($A38="",$B38="",$C38=""),"",A38*'MPTO_working_3-way'!$I37)</f>
        <v>1.966554281014359</v>
      </c>
      <c r="F38" s="21">
        <f>IF(OR($A38="",$B38="",$C38=""),"",B38*'MPTO_working_3-way'!$I37)</f>
        <v>3.5727452121046213</v>
      </c>
      <c r="G38" s="22">
        <f>IF(OR($A38="",$B38="",$C38=""),"",C38*'MPTO_working_3-way'!$I37)</f>
        <v>4.7259079318617321</v>
      </c>
      <c r="H38" s="17">
        <f>IF(OR($A38="",$B38="",$C38=""),"",'MPTO_working_3-way'!E37)</f>
        <v>1.9466980359245933</v>
      </c>
      <c r="I38" s="21">
        <f>IF(OR($A38="",$B38="",$C38=""),"",'MPTO_working_3-way'!F37)</f>
        <v>3.593056448984945</v>
      </c>
      <c r="J38" s="22">
        <f>IF(OR($A38="",$B38="",$C38=""),"",'MPTO_working_3-way'!G37)</f>
        <v>4.807806338764399</v>
      </c>
      <c r="K38" s="17">
        <f>IF(OR($A38="",$B38="",$C38=""),"",'OddsRatio_working_3-way'!H37)</f>
        <v>1.9544528447517828</v>
      </c>
      <c r="L38" s="21">
        <f>IF(OR($A38="",$B38="",$C38=""),"",'OddsRatio_working_3-way'!I37)</f>
        <v>3.5906577214691255</v>
      </c>
      <c r="M38" s="22">
        <f>IF(OR($A38="",$B38="",$C38=""),"",'OddsRatio_working_3-way'!J37)</f>
        <v>4.7653689150097822</v>
      </c>
      <c r="N38" s="23">
        <f t="shared" si="16"/>
        <v>50.850363483696711</v>
      </c>
      <c r="O38" s="24">
        <f t="shared" si="17"/>
        <v>27.989681341170229</v>
      </c>
      <c r="P38" s="24">
        <f t="shared" si="18"/>
        <v>21.159955175133053</v>
      </c>
      <c r="Q38" t="s">
        <v>376</v>
      </c>
      <c r="R38" t="s">
        <v>242</v>
      </c>
      <c r="S38" s="48" t="s">
        <v>491</v>
      </c>
      <c r="T38" s="35">
        <v>100</v>
      </c>
      <c r="U38" s="35">
        <f t="shared" si="19"/>
        <v>77.728285077951</v>
      </c>
      <c r="V38" s="35">
        <f t="shared" si="20"/>
        <v>71.751412429378533</v>
      </c>
      <c r="W38" s="35">
        <f t="shared" si="21"/>
        <v>45.945945945945937</v>
      </c>
      <c r="X38" s="35">
        <f t="shared" si="22"/>
        <v>82.302641624675516</v>
      </c>
      <c r="Y38" s="35">
        <f t="shared" si="23"/>
        <v>76.325768976103035</v>
      </c>
      <c r="Z38" s="35">
        <f t="shared" si="24"/>
        <v>50.520302492670467</v>
      </c>
      <c r="AA38" s="35">
        <f t="shared" si="25"/>
        <v>-4.5743565467245162</v>
      </c>
      <c r="AB38" s="35">
        <f t="shared" si="26"/>
        <v>-4.574356546724502</v>
      </c>
      <c r="AC38" s="35">
        <f t="shared" si="27"/>
        <v>-4.5743565467245304</v>
      </c>
      <c r="AF38">
        <v>2.29</v>
      </c>
      <c r="AG38">
        <v>1.68</v>
      </c>
      <c r="AJ38" t="s">
        <v>464</v>
      </c>
    </row>
    <row r="39" spans="1:36" ht="15" x14ac:dyDescent="0.25">
      <c r="A39">
        <v>4.49</v>
      </c>
      <c r="B39">
        <v>3.54</v>
      </c>
      <c r="C39">
        <v>1.85</v>
      </c>
      <c r="D39" s="20">
        <f t="shared" si="3"/>
        <v>4.5743565467245118E-2</v>
      </c>
      <c r="E39" s="17">
        <f>IF(OR($A39="",$B39="",$C39=""),"",A39*'MPTO_working_3-way'!$I38)</f>
        <v>4.6953886089479306</v>
      </c>
      <c r="F39" s="21">
        <f>IF(OR($A39="",$B39="",$C39=""),"",B39*'MPTO_working_3-way'!$I38)</f>
        <v>3.7019322217540478</v>
      </c>
      <c r="G39" s="22">
        <f>IF(OR($A39="",$B39="",$C39=""),"",C39*'MPTO_working_3-way'!$I38)</f>
        <v>1.9346255961144037</v>
      </c>
      <c r="H39" s="17">
        <f>IF(OR($A39="",$B39="",$C39=""),"",'MPTO_working_3-way'!E38)</f>
        <v>4.819990372589527</v>
      </c>
      <c r="I39" s="21">
        <f>IF(OR($A39="",$B39="",$C39=""),"",'MPTO_working_3-way'!F38)</f>
        <v>3.7419825140904903</v>
      </c>
      <c r="J39" s="22">
        <f>IF(OR($A39="",$B39="",$C39=""),"",'MPTO_working_3-way'!G38)</f>
        <v>1.9037005993477161</v>
      </c>
      <c r="K39" s="17">
        <f>IF(OR($A39="",$B39="",$C39=""),"",'OddsRatio_working_3-way'!H38)</f>
        <v>4.758156465942041</v>
      </c>
      <c r="L39" s="21">
        <f>IF(OR($A39="",$B39="",$C39=""),"",'OddsRatio_working_3-way'!I38)</f>
        <v>3.7351625855280179</v>
      </c>
      <c r="M39" s="22">
        <f>IF(OR($A39="",$B39="",$C39=""),"",'OddsRatio_working_3-way'!J38)</f>
        <v>1.9153103140546521</v>
      </c>
      <c r="N39" s="23">
        <f t="shared" si="16"/>
        <v>21.297491715474099</v>
      </c>
      <c r="O39" s="24">
        <f t="shared" si="17"/>
        <v>27.01292028318607</v>
      </c>
      <c r="P39" s="24">
        <f t="shared" si="18"/>
        <v>51.689588001339835</v>
      </c>
      <c r="Q39" t="s">
        <v>114</v>
      </c>
      <c r="R39" t="s">
        <v>248</v>
      </c>
      <c r="S39" s="48" t="s">
        <v>491</v>
      </c>
      <c r="T39" s="35">
        <v>100</v>
      </c>
      <c r="U39" s="35">
        <f t="shared" si="19"/>
        <v>68.55345911949685</v>
      </c>
      <c r="V39" s="35">
        <f t="shared" si="20"/>
        <v>71.098265895953759</v>
      </c>
      <c r="W39" s="35">
        <f t="shared" si="21"/>
        <v>55.752212389380524</v>
      </c>
      <c r="X39" s="35">
        <f t="shared" si="22"/>
        <v>73.14952171466571</v>
      </c>
      <c r="Y39" s="35">
        <f t="shared" si="23"/>
        <v>75.694328491122604</v>
      </c>
      <c r="Z39" s="35">
        <f t="shared" si="24"/>
        <v>60.348274984549391</v>
      </c>
      <c r="AA39" s="35">
        <f t="shared" si="25"/>
        <v>-4.5960625951688598</v>
      </c>
      <c r="AB39" s="35">
        <f t="shared" si="26"/>
        <v>-4.5960625951688456</v>
      </c>
      <c r="AC39" s="35">
        <f t="shared" si="27"/>
        <v>-4.5960625951688669</v>
      </c>
      <c r="AF39">
        <v>2.21</v>
      </c>
      <c r="AG39">
        <v>1.68</v>
      </c>
      <c r="AJ39" t="s">
        <v>70</v>
      </c>
    </row>
    <row r="40" spans="1:36" ht="15" x14ac:dyDescent="0.25">
      <c r="A40">
        <v>3.18</v>
      </c>
      <c r="B40">
        <v>3.46</v>
      </c>
      <c r="C40">
        <v>2.2599999999999998</v>
      </c>
      <c r="D40" s="20">
        <f t="shared" si="3"/>
        <v>4.5960625951688705E-2</v>
      </c>
      <c r="E40" s="17">
        <f>IF(OR($A40="",$B40="",$C40=""),"",A40*'MPTO_working_3-way'!$I39)</f>
        <v>3.3261547905263704</v>
      </c>
      <c r="F40" s="21">
        <f>IF(OR($A40="",$B40="",$C40=""),"",B40*'MPTO_working_3-way'!$I39)</f>
        <v>3.6190237657928428</v>
      </c>
      <c r="G40" s="22">
        <f>IF(OR($A40="",$B40="",$C40=""),"",C40*'MPTO_working_3-way'!$I39)</f>
        <v>2.3638710146508162</v>
      </c>
      <c r="H40" s="17">
        <f>IF(OR($A40="",$B40="",$C40=""),"",'MPTO_working_3-way'!E39)</f>
        <v>3.3428582490497383</v>
      </c>
      <c r="I40" s="21">
        <f>IF(OR($A40="",$B40="",$C40=""),"",'MPTO_working_3-way'!F39)</f>
        <v>3.6536736474660403</v>
      </c>
      <c r="J40" s="22">
        <f>IF(OR($A40="",$B40="",$C40=""),"",'MPTO_working_3-way'!G39)</f>
        <v>2.3410559523758714</v>
      </c>
      <c r="K40" s="17">
        <f>IF(OR($A40="",$B40="",$C40=""),"",'OddsRatio_working_3-way'!H39)</f>
        <v>3.3370255913195122</v>
      </c>
      <c r="L40" s="21">
        <f>IF(OR($A40="",$B40="",$C40=""),"",'OddsRatio_working_3-way'!I39)</f>
        <v>3.6371940158926601</v>
      </c>
      <c r="M40" s="22">
        <f>IF(OR($A40="",$B40="",$C40=""),"",'OddsRatio_working_3-way'!J39)</f>
        <v>2.3507579105791683</v>
      </c>
      <c r="N40" s="23">
        <f t="shared" si="16"/>
        <v>30.064746320532727</v>
      </c>
      <c r="O40" s="24">
        <f t="shared" si="17"/>
        <v>27.631761069160138</v>
      </c>
      <c r="P40" s="24">
        <f t="shared" si="18"/>
        <v>42.303492610307117</v>
      </c>
      <c r="Q40" t="s">
        <v>245</v>
      </c>
      <c r="R40" t="s">
        <v>81</v>
      </c>
      <c r="S40" s="48" t="s">
        <v>491</v>
      </c>
      <c r="T40" s="35">
        <v>100</v>
      </c>
      <c r="U40" s="35">
        <f t="shared" si="19"/>
        <v>68.051118210862612</v>
      </c>
      <c r="V40" s="35">
        <f t="shared" si="20"/>
        <v>71.671388101982998</v>
      </c>
      <c r="W40" s="35">
        <f t="shared" si="21"/>
        <v>55.752212389380524</v>
      </c>
      <c r="X40" s="35">
        <f t="shared" si="22"/>
        <v>72.57639950863647</v>
      </c>
      <c r="Y40" s="35">
        <f t="shared" si="23"/>
        <v>76.196669399756843</v>
      </c>
      <c r="Z40" s="35">
        <f t="shared" si="24"/>
        <v>60.277493687154383</v>
      </c>
      <c r="AA40" s="35">
        <f t="shared" si="25"/>
        <v>-4.5252812977738586</v>
      </c>
      <c r="AB40" s="35">
        <f t="shared" si="26"/>
        <v>-4.5252812977738444</v>
      </c>
      <c r="AC40" s="35">
        <f t="shared" si="27"/>
        <v>-4.5252812977738586</v>
      </c>
      <c r="AF40">
        <v>2.02</v>
      </c>
      <c r="AG40">
        <v>1.83</v>
      </c>
      <c r="AJ40" t="s">
        <v>70</v>
      </c>
    </row>
    <row r="41" spans="1:36" s="35" customFormat="1" ht="15" x14ac:dyDescent="0.25">
      <c r="A41">
        <v>3.13</v>
      </c>
      <c r="B41">
        <v>3.53</v>
      </c>
      <c r="C41">
        <v>2.2599999999999998</v>
      </c>
      <c r="D41" s="20">
        <f t="shared" si="3"/>
        <v>4.5252812977738532E-2</v>
      </c>
      <c r="E41" s="17">
        <f>IF(OR($A41="",$B41="",$C41=""),"",A41*'MPTO_working_3-way'!$I40)</f>
        <v>3.2716413046203217</v>
      </c>
      <c r="F41" s="21">
        <f>IF(OR($A41="",$B41="",$C41=""),"",B41*'MPTO_working_3-way'!$I40)</f>
        <v>3.689742429811417</v>
      </c>
      <c r="G41" s="22">
        <f>IF(OR($A41="",$B41="",$C41=""),"",C41*'MPTO_working_3-way'!$I40)</f>
        <v>2.3622713573296887</v>
      </c>
      <c r="H41" s="17">
        <f>IF(OR($A41="",$B41="",$C41=""),"",'MPTO_working_3-way'!E40)</f>
        <v>3.2851020465619758</v>
      </c>
      <c r="I41" s="21">
        <f>IF(OR($A41="",$B41="",$C41=""),"",'MPTO_working_3-way'!F40)</f>
        <v>3.7285350846884153</v>
      </c>
      <c r="J41" s="22">
        <f>IF(OR($A41="",$B41="",$C41=""),"",'MPTO_working_3-way'!G40)</f>
        <v>2.3397635997248187</v>
      </c>
      <c r="K41" s="17">
        <f>IF(OR($A41="",$B41="",$C41=""),"",'OddsRatio_working_3-way'!H40)</f>
        <v>3.2810978103949444</v>
      </c>
      <c r="L41" s="21">
        <f>IF(OR($A41="",$B41="",$C41=""),"",'OddsRatio_working_3-way'!I40)</f>
        <v>3.7094729860559665</v>
      </c>
      <c r="M41" s="22">
        <f>IF(OR($A41="",$B41="",$C41=""),"",'OddsRatio_working_3-way'!J40)</f>
        <v>2.3493818033322205</v>
      </c>
      <c r="N41" s="23">
        <f t="shared" si="16"/>
        <v>30.565697975134576</v>
      </c>
      <c r="O41" s="24">
        <f t="shared" si="17"/>
        <v>27.102162793816209</v>
      </c>
      <c r="P41" s="24">
        <f t="shared" si="18"/>
        <v>42.332139231049212</v>
      </c>
      <c r="Q41" t="s">
        <v>250</v>
      </c>
      <c r="R41" t="s">
        <v>96</v>
      </c>
      <c r="S41" s="48" t="s">
        <v>491</v>
      </c>
      <c r="T41" s="35">
        <v>100</v>
      </c>
      <c r="U41" s="35">
        <f t="shared" si="19"/>
        <v>59.349593495934961</v>
      </c>
      <c r="V41" s="35">
        <f t="shared" si="20"/>
        <v>70.845481049562679</v>
      </c>
      <c r="W41" s="35">
        <f t="shared" si="21"/>
        <v>65.397923875432525</v>
      </c>
      <c r="X41" s="35">
        <f t="shared" si="22"/>
        <v>63.756595075004782</v>
      </c>
      <c r="Y41" s="35">
        <f t="shared" si="23"/>
        <v>75.252482628632507</v>
      </c>
      <c r="Z41" s="35">
        <f t="shared" si="24"/>
        <v>69.804925454502353</v>
      </c>
      <c r="AA41" s="35">
        <f t="shared" si="25"/>
        <v>-4.4070015790698207</v>
      </c>
      <c r="AB41" s="35">
        <f t="shared" si="26"/>
        <v>-4.4070015790698278</v>
      </c>
      <c r="AC41" s="35">
        <f t="shared" si="27"/>
        <v>-4.4070015790698278</v>
      </c>
      <c r="AD41" s="36"/>
      <c r="AE41" s="36"/>
      <c r="AF41">
        <v>1.98</v>
      </c>
      <c r="AG41">
        <v>1.86</v>
      </c>
      <c r="AH41" s="36"/>
      <c r="AI41" s="36"/>
      <c r="AJ41" t="s">
        <v>70</v>
      </c>
    </row>
    <row r="42" spans="1:36" ht="15" x14ac:dyDescent="0.25">
      <c r="A42">
        <v>2.46</v>
      </c>
      <c r="B42">
        <v>3.43</v>
      </c>
      <c r="C42">
        <v>2.89</v>
      </c>
      <c r="D42" s="20">
        <f t="shared" si="3"/>
        <v>4.4070015790698136E-2</v>
      </c>
      <c r="E42" s="17">
        <f>IF(OR($A42="",$B42="",$C42=""),"",A42*'MPTO_working_3-way'!$I41)</f>
        <v>2.5684122388451174</v>
      </c>
      <c r="F42" s="21">
        <f>IF(OR($A42="",$B42="",$C42=""),"",B42*'MPTO_working_3-way'!$I41)</f>
        <v>3.5811601541620948</v>
      </c>
      <c r="G42" s="22">
        <f>IF(OR($A42="",$B42="",$C42=""),"",C42*'MPTO_working_3-way'!$I41)</f>
        <v>3.0173623456351177</v>
      </c>
      <c r="H42" s="17">
        <f>IF(OR($A42="",$B42="",$C42=""),"",'MPTO_working_3-way'!E41)</f>
        <v>2.5522310265459391</v>
      </c>
      <c r="I42" s="21">
        <f>IF(OR($A42="",$B42="",$C42=""),"",'MPTO_working_3-way'!F41)</f>
        <v>3.611996657177297</v>
      </c>
      <c r="J42" s="22">
        <f>IF(OR($A42="",$B42="",$C42=""),"",'MPTO_working_3-way'!G41)</f>
        <v>3.0181321291344241</v>
      </c>
      <c r="K42" s="17">
        <f>IF(OR($A42="",$B42="",$C42=""),"",'OddsRatio_working_3-way'!H41)</f>
        <v>2.5596782192575622</v>
      </c>
      <c r="L42" s="21">
        <f>IF(OR($A42="",$B42="",$C42=""),"",'OddsRatio_working_3-way'!I41)</f>
        <v>3.5959027895862161</v>
      </c>
      <c r="M42" s="22">
        <f>IF(OR($A42="",$B42="",$C42=""),"",'OddsRatio_working_3-way'!J41)</f>
        <v>3.0190355030115019</v>
      </c>
      <c r="N42" s="23">
        <f t="shared" si="16"/>
        <v>38.934559837234247</v>
      </c>
      <c r="O42" s="24">
        <f t="shared" si="17"/>
        <v>27.923911719998905</v>
      </c>
      <c r="P42" s="24">
        <f t="shared" si="18"/>
        <v>33.141528442766862</v>
      </c>
      <c r="Q42" t="s">
        <v>112</v>
      </c>
      <c r="R42" t="s">
        <v>249</v>
      </c>
      <c r="S42" s="48" t="s">
        <v>491</v>
      </c>
      <c r="T42" s="35">
        <v>100</v>
      </c>
      <c r="U42" s="35">
        <f t="shared" si="19"/>
        <v>68.152866242038215</v>
      </c>
      <c r="V42" s="35">
        <f t="shared" si="20"/>
        <v>72.14484679665739</v>
      </c>
      <c r="W42" s="35">
        <f t="shared" si="21"/>
        <v>55.156950672645742</v>
      </c>
      <c r="X42" s="35">
        <f t="shared" si="22"/>
        <v>72.698202530696875</v>
      </c>
      <c r="Y42" s="35">
        <f t="shared" si="23"/>
        <v>76.69018308531605</v>
      </c>
      <c r="Z42" s="35">
        <f t="shared" si="24"/>
        <v>59.702286961304395</v>
      </c>
      <c r="AA42" s="35">
        <f t="shared" si="25"/>
        <v>-4.5453362886586604</v>
      </c>
      <c r="AB42" s="35">
        <f t="shared" si="26"/>
        <v>-4.5453362886586604</v>
      </c>
      <c r="AC42" s="35">
        <f t="shared" si="27"/>
        <v>-4.5453362886586532</v>
      </c>
      <c r="AF42">
        <v>2.0499999999999998</v>
      </c>
      <c r="AG42">
        <v>1.8</v>
      </c>
      <c r="AJ42" t="s">
        <v>70</v>
      </c>
    </row>
    <row r="43" spans="1:36" ht="15" x14ac:dyDescent="0.25">
      <c r="A43">
        <v>3.14</v>
      </c>
      <c r="B43">
        <v>3.59</v>
      </c>
      <c r="C43">
        <v>2.23</v>
      </c>
      <c r="D43" s="20">
        <f t="shared" si="3"/>
        <v>4.5453362886586524E-2</v>
      </c>
      <c r="E43" s="17">
        <f>IF(OR($A43="",$B43="",$C43=""),"",A43*'MPTO_working_3-way'!$I42)</f>
        <v>3.2827235594638817</v>
      </c>
      <c r="F43" s="21">
        <f>IF(OR($A43="",$B43="",$C43=""),"",B43*'MPTO_working_3-way'!$I42)</f>
        <v>3.7531775727628456</v>
      </c>
      <c r="G43" s="22">
        <f>IF(OR($A43="",$B43="",$C43=""),"",C43*'MPTO_working_3-way'!$I42)</f>
        <v>2.3313609992370878</v>
      </c>
      <c r="H43" s="17">
        <f>IF(OR($A43="",$B43="",$C43=""),"",'MPTO_working_3-way'!E42)</f>
        <v>3.2968458586500997</v>
      </c>
      <c r="I43" s="21">
        <f>IF(OR($A43="",$B43="",$C43=""),"",'MPTO_working_3-way'!F42)</f>
        <v>3.7965012884113252</v>
      </c>
      <c r="J43" s="22">
        <f>IF(OR($A43="",$B43="",$C43=""),"",'MPTO_working_3-way'!G42)</f>
        <v>2.3079797098704646</v>
      </c>
      <c r="K43" s="17">
        <f>IF(OR($A43="",$B43="",$C43=""),"",'OddsRatio_working_3-way'!H42)</f>
        <v>3.2929320081516202</v>
      </c>
      <c r="L43" s="21">
        <f>IF(OR($A43="",$B43="",$C43=""),"",'OddsRatio_working_3-way'!I42)</f>
        <v>3.7750906079965869</v>
      </c>
      <c r="M43" s="22">
        <f>IF(OR($A43="",$B43="",$C43=""),"",'OddsRatio_working_3-way'!J42)</f>
        <v>2.3179001729095754</v>
      </c>
      <c r="N43" s="23">
        <f t="shared" si="16"/>
        <v>30.46251022621335</v>
      </c>
      <c r="O43" s="24">
        <f t="shared" si="17"/>
        <v>26.64408972432032</v>
      </c>
      <c r="P43" s="24">
        <f t="shared" si="18"/>
        <v>42.893400049466344</v>
      </c>
      <c r="Q43" t="s">
        <v>113</v>
      </c>
      <c r="R43" t="s">
        <v>476</v>
      </c>
      <c r="S43" s="48" t="s">
        <v>491</v>
      </c>
      <c r="T43" s="35">
        <v>100</v>
      </c>
      <c r="U43" s="35">
        <f t="shared" si="19"/>
        <v>52.38095238095238</v>
      </c>
      <c r="V43" s="35">
        <f t="shared" si="20"/>
        <v>71.014492753623188</v>
      </c>
      <c r="W43" s="35">
        <f t="shared" si="21"/>
        <v>72.067039106145245</v>
      </c>
      <c r="X43" s="35">
        <f t="shared" si="22"/>
        <v>56.91846814023156</v>
      </c>
      <c r="Y43" s="35">
        <f t="shared" si="23"/>
        <v>75.552008512902361</v>
      </c>
      <c r="Z43" s="35">
        <f t="shared" si="24"/>
        <v>76.604554865424433</v>
      </c>
      <c r="AA43" s="35">
        <f t="shared" si="25"/>
        <v>-4.5375157592791808</v>
      </c>
      <c r="AB43" s="35">
        <f t="shared" si="26"/>
        <v>-4.5375157592791737</v>
      </c>
      <c r="AC43" s="35">
        <f t="shared" si="27"/>
        <v>-4.5375157592791879</v>
      </c>
      <c r="AF43">
        <v>1.97</v>
      </c>
      <c r="AG43">
        <v>1.86</v>
      </c>
      <c r="AJ43" t="s">
        <v>70</v>
      </c>
    </row>
    <row r="44" spans="1:36" ht="15" x14ac:dyDescent="0.25">
      <c r="A44">
        <v>2.1</v>
      </c>
      <c r="B44">
        <v>3.45</v>
      </c>
      <c r="C44">
        <v>3.58</v>
      </c>
      <c r="D44" s="20">
        <f t="shared" si="3"/>
        <v>4.537515759279187E-2</v>
      </c>
      <c r="E44" s="17">
        <f>IF(OR($A44="",$B44="",$C44=""),"",A44*'MPTO_working_3-way'!$I43)</f>
        <v>2.1952878309448631</v>
      </c>
      <c r="F44" s="21">
        <f>IF(OR($A44="",$B44="",$C44=""),"",B44*'MPTO_working_3-way'!$I43)</f>
        <v>3.6065442936951322</v>
      </c>
      <c r="G44" s="22">
        <f>IF(OR($A44="",$B44="",$C44=""),"",C44*'MPTO_working_3-way'!$I43)</f>
        <v>3.7424430641821949</v>
      </c>
      <c r="H44" s="17">
        <f>IF(OR($A44="",$B44="",$C44=""),"",'MPTO_working_3-way'!E43)</f>
        <v>2.168889595022871</v>
      </c>
      <c r="I44" s="21">
        <f>IF(OR($A44="",$B44="",$C44=""),"",'MPTO_working_3-way'!F43)</f>
        <v>3.6399371289838203</v>
      </c>
      <c r="J44" s="22">
        <f>IF(OR($A44="",$B44="",$C44=""),"",'MPTO_working_3-way'!G43)</f>
        <v>3.7849460796474386</v>
      </c>
      <c r="K44" s="17">
        <f>IF(OR($A44="",$B44="",$C44=""),"",'OddsRatio_working_3-way'!H43)</f>
        <v>2.1795488637960037</v>
      </c>
      <c r="L44" s="21">
        <f>IF(OR($A44="",$B44="",$C44=""),"",'OddsRatio_working_3-way'!I43)</f>
        <v>3.6271770148183702</v>
      </c>
      <c r="M44" s="22">
        <f>IF(OR($A44="",$B44="",$C44=""),"",'OddsRatio_working_3-way'!J43)</f>
        <v>3.7665782441760802</v>
      </c>
      <c r="N44" s="23">
        <f t="shared" si="16"/>
        <v>45.552113299402514</v>
      </c>
      <c r="O44" s="24">
        <f t="shared" si="17"/>
        <v>27.727373312679791</v>
      </c>
      <c r="P44" s="24">
        <f t="shared" si="18"/>
        <v>26.720513387917677</v>
      </c>
      <c r="Q44" t="s">
        <v>115</v>
      </c>
      <c r="R44" t="s">
        <v>246</v>
      </c>
      <c r="S44" s="48" t="s">
        <v>491</v>
      </c>
      <c r="T44" s="35">
        <v>100</v>
      </c>
      <c r="U44" s="35">
        <f t="shared" si="19"/>
        <v>61.240310077519375</v>
      </c>
      <c r="V44" s="35">
        <f t="shared" si="20"/>
        <v>71.671388101982998</v>
      </c>
      <c r="W44" s="35">
        <f t="shared" si="21"/>
        <v>62.686567164179095</v>
      </c>
      <c r="X44" s="35">
        <f t="shared" si="22"/>
        <v>65.642044733837892</v>
      </c>
      <c r="Y44" s="35">
        <f t="shared" si="23"/>
        <v>76.073122758301508</v>
      </c>
      <c r="Z44" s="35">
        <f t="shared" si="24"/>
        <v>67.088301820497605</v>
      </c>
      <c r="AA44" s="35">
        <f t="shared" si="25"/>
        <v>-4.4017346563185171</v>
      </c>
      <c r="AB44" s="35">
        <f t="shared" si="26"/>
        <v>-4.40173465631851</v>
      </c>
      <c r="AC44" s="35">
        <f t="shared" si="27"/>
        <v>-4.40173465631851</v>
      </c>
      <c r="AF44">
        <v>1.95</v>
      </c>
      <c r="AG44">
        <v>1.88</v>
      </c>
      <c r="AJ44" t="s">
        <v>70</v>
      </c>
    </row>
    <row r="45" spans="1:36" ht="15" x14ac:dyDescent="0.25">
      <c r="A45">
        <v>2.58</v>
      </c>
      <c r="B45">
        <v>3.53</v>
      </c>
      <c r="C45">
        <v>2.68</v>
      </c>
      <c r="D45" s="20">
        <f t="shared" si="3"/>
        <v>4.4017346563185011E-2</v>
      </c>
      <c r="E45" s="17">
        <f>IF(OR($A45="",$B45="",$C45=""),"",A45*'MPTO_working_3-way'!$I44)</f>
        <v>2.6935647541330172</v>
      </c>
      <c r="F45" s="21">
        <f>IF(OR($A45="",$B45="",$C45=""),"",B45*'MPTO_working_3-way'!$I44)</f>
        <v>3.6853812333680427</v>
      </c>
      <c r="G45" s="22">
        <f>IF(OR($A45="",$B45="",$C45=""),"",C45*'MPTO_working_3-way'!$I44)</f>
        <v>2.7979664887893358</v>
      </c>
      <c r="H45" s="17">
        <f>IF(OR($A45="",$B45="",$C45=""),"",'MPTO_working_3-way'!E44)</f>
        <v>2.6815082760241098</v>
      </c>
      <c r="I45" s="21">
        <f>IF(OR($A45="",$B45="",$C45=""),"",'MPTO_working_3-way'!F44)</f>
        <v>3.7228187215183892</v>
      </c>
      <c r="J45" s="22">
        <f>IF(OR($A45="",$B45="",$C45=""),"",'MPTO_working_3-way'!G44)</f>
        <v>2.7896969166824901</v>
      </c>
      <c r="K45" s="17">
        <f>IF(OR($A45="",$B45="",$C45=""),"",'OddsRatio_working_3-way'!H44)</f>
        <v>2.6876998982920108</v>
      </c>
      <c r="L45" s="21">
        <f>IF(OR($A45="",$B45="",$C45=""),"",'OddsRatio_working_3-way'!I44)</f>
        <v>3.702456166252396</v>
      </c>
      <c r="M45" s="22">
        <f>IF(OR($A45="",$B45="",$C45=""),"",'OddsRatio_working_3-way'!J44)</f>
        <v>2.7945163475509984</v>
      </c>
      <c r="N45" s="23">
        <f t="shared" si="16"/>
        <v>37.125522914034114</v>
      </c>
      <c r="O45" s="24">
        <f t="shared" si="17"/>
        <v>27.134234877679326</v>
      </c>
      <c r="P45" s="24">
        <f t="shared" si="18"/>
        <v>35.740242208286574</v>
      </c>
      <c r="Q45" t="s">
        <v>247</v>
      </c>
      <c r="R45" t="s">
        <v>88</v>
      </c>
      <c r="S45" s="48" t="s">
        <v>491</v>
      </c>
      <c r="T45" s="35">
        <v>100</v>
      </c>
      <c r="U45" s="35">
        <f t="shared" si="19"/>
        <v>79.296066252587991</v>
      </c>
      <c r="V45" s="35">
        <f t="shared" si="20"/>
        <v>73.262032085561486</v>
      </c>
      <c r="W45" s="35">
        <f t="shared" si="21"/>
        <v>42.857142857142854</v>
      </c>
      <c r="X45" s="35">
        <f t="shared" si="22"/>
        <v>83.880825057295638</v>
      </c>
      <c r="Y45" s="35">
        <f t="shared" si="23"/>
        <v>77.846790890269148</v>
      </c>
      <c r="Z45" s="35">
        <f t="shared" si="24"/>
        <v>47.441901661850508</v>
      </c>
      <c r="AA45" s="35">
        <f t="shared" si="25"/>
        <v>-4.5847588047076471</v>
      </c>
      <c r="AB45" s="35">
        <f t="shared" si="26"/>
        <v>-4.5847588047076613</v>
      </c>
      <c r="AC45" s="35">
        <f t="shared" si="27"/>
        <v>-4.5847588047076542</v>
      </c>
      <c r="AF45">
        <v>1.93</v>
      </c>
      <c r="AG45">
        <v>1.9</v>
      </c>
      <c r="AJ45" t="s">
        <v>70</v>
      </c>
    </row>
    <row r="46" spans="1:36" s="35" customFormat="1" ht="15" x14ac:dyDescent="0.25">
      <c r="A46">
        <v>4.83</v>
      </c>
      <c r="B46">
        <v>3.74</v>
      </c>
      <c r="C46">
        <v>1.75</v>
      </c>
      <c r="D46" s="20">
        <f t="shared" si="3"/>
        <v>4.584758804707656E-2</v>
      </c>
      <c r="E46" s="17">
        <f>IF(OR($A46="",$B46="",$C46=""),"",A46*'MPTO_working_3-way'!$I45)</f>
        <v>5.05144385026738</v>
      </c>
      <c r="F46" s="21">
        <f>IF(OR($A46="",$B46="",$C46=""),"",B46*'MPTO_working_3-way'!$I45)</f>
        <v>3.9114699792960668</v>
      </c>
      <c r="G46" s="22">
        <f>IF(OR($A46="",$B46="",$C46=""),"",C46*'MPTO_working_3-way'!$I45)</f>
        <v>1.8302332790823841</v>
      </c>
      <c r="H46" s="17">
        <f>IF(OR($A46="",$B46="",$C46=""),"",'MPTO_working_3-way'!E45)</f>
        <v>5.2149387016686237</v>
      </c>
      <c r="I46" s="21">
        <f>IF(OR($A46="",$B46="",$C46=""),"",'MPTO_working_3-way'!F45)</f>
        <v>3.9667247361255478</v>
      </c>
      <c r="J46" s="22">
        <f>IF(OR($A46="",$B46="",$C46=""),"",'MPTO_working_3-way'!G45)</f>
        <v>1.7980888549719634</v>
      </c>
      <c r="K46" s="17">
        <f>IF(OR($A46="",$B46="",$C46=""),"",'OddsRatio_working_3-way'!H45)</f>
        <v>5.1346655064669955</v>
      </c>
      <c r="L46" s="21">
        <f>IF(OR($A46="",$B46="",$C46=""),"",'OddsRatio_working_3-way'!I45)</f>
        <v>3.9579591351748222</v>
      </c>
      <c r="M46" s="22">
        <f>IF(OR($A46="",$B46="",$C46=""),"",'OddsRatio_working_3-way'!J45)</f>
        <v>1.8096603472193855</v>
      </c>
      <c r="N46" s="23">
        <f t="shared" si="16"/>
        <v>19.796320213419154</v>
      </c>
      <c r="O46" s="24">
        <f t="shared" si="17"/>
        <v>25.565835997543985</v>
      </c>
      <c r="P46" s="24">
        <f t="shared" si="18"/>
        <v>54.637843789036857</v>
      </c>
      <c r="Q46" t="s">
        <v>75</v>
      </c>
      <c r="R46" t="s">
        <v>253</v>
      </c>
      <c r="S46" s="48" t="s">
        <v>491</v>
      </c>
      <c r="T46" s="35">
        <v>100</v>
      </c>
      <c r="U46" s="35">
        <f t="shared" si="19"/>
        <v>75.786924939467312</v>
      </c>
      <c r="V46" s="35">
        <f t="shared" si="20"/>
        <v>70.930232558139537</v>
      </c>
      <c r="W46" s="35">
        <f t="shared" si="21"/>
        <v>48.717948717948723</v>
      </c>
      <c r="X46" s="35">
        <f t="shared" si="22"/>
        <v>80.351818723911748</v>
      </c>
      <c r="Y46" s="35">
        <f t="shared" si="23"/>
        <v>75.495126342583973</v>
      </c>
      <c r="Z46" s="35">
        <f t="shared" si="24"/>
        <v>53.282842502393159</v>
      </c>
      <c r="AA46" s="35">
        <f t="shared" si="25"/>
        <v>-4.5648937844444362</v>
      </c>
      <c r="AB46" s="35">
        <f t="shared" si="26"/>
        <v>-4.5648937844444362</v>
      </c>
      <c r="AC46" s="35">
        <f t="shared" si="27"/>
        <v>-4.5648937844444362</v>
      </c>
      <c r="AD46" s="36"/>
      <c r="AE46" s="36"/>
      <c r="AF46">
        <v>2.0299999999999998</v>
      </c>
      <c r="AG46">
        <v>1.81</v>
      </c>
      <c r="AH46" s="36"/>
      <c r="AI46" s="36"/>
      <c r="AJ46" t="s">
        <v>70</v>
      </c>
    </row>
    <row r="47" spans="1:36" ht="15" x14ac:dyDescent="0.25">
      <c r="A47">
        <v>4.13</v>
      </c>
      <c r="B47">
        <v>3.44</v>
      </c>
      <c r="C47">
        <v>1.95</v>
      </c>
      <c r="D47" s="20">
        <f t="shared" si="3"/>
        <v>4.5648937844444459E-2</v>
      </c>
      <c r="E47" s="17">
        <f>IF(OR($A47="",$B47="",$C47=""),"",A47*'MPTO_working_3-way'!$I46)</f>
        <v>4.3185301132975553</v>
      </c>
      <c r="F47" s="21">
        <f>IF(OR($A47="",$B47="",$C47=""),"",B47*'MPTO_working_3-way'!$I46)</f>
        <v>3.5970323461848888</v>
      </c>
      <c r="G47" s="22">
        <f>IF(OR($A47="",$B47="",$C47=""),"",C47*'MPTO_working_3-way'!$I46)</f>
        <v>2.0390154287966666</v>
      </c>
      <c r="H47" s="17">
        <f>IF(OR($A47="",$B47="",$C47=""),"",'MPTO_working_3-way'!E46)</f>
        <v>4.4069474329430411</v>
      </c>
      <c r="I47" s="21">
        <f>IF(OR($A47="",$B47="",$C47=""),"",'MPTO_working_3-way'!F46)</f>
        <v>3.6300096436732616</v>
      </c>
      <c r="J47" s="22">
        <f>IF(OR($A47="",$B47="",$C47=""),"",'MPTO_working_3-way'!G46)</f>
        <v>2.0096293391145479</v>
      </c>
      <c r="K47" s="17">
        <f>IF(OR($A47="",$B47="",$C47=""),"",'OddsRatio_working_3-way'!H46)</f>
        <v>4.3640298017207613</v>
      </c>
      <c r="L47" s="21">
        <f>IF(OR($A47="",$B47="",$C47=""),"",'OddsRatio_working_3-way'!I46)</f>
        <v>3.622438567475609</v>
      </c>
      <c r="M47" s="22">
        <f>IF(OR($A47="",$B47="",$C47=""),"",'OddsRatio_working_3-way'!J46)</f>
        <v>2.021031409467962</v>
      </c>
      <c r="N47" s="23">
        <f t="shared" si="16"/>
        <v>23.156027022268862</v>
      </c>
      <c r="O47" s="24">
        <f t="shared" si="17"/>
        <v>27.800695233130927</v>
      </c>
      <c r="P47" s="24">
        <f t="shared" si="18"/>
        <v>49.043277744600204</v>
      </c>
      <c r="Q47" t="s">
        <v>87</v>
      </c>
      <c r="R47" t="s">
        <v>244</v>
      </c>
      <c r="S47" s="48" t="s">
        <v>491</v>
      </c>
      <c r="T47" s="35">
        <v>100</v>
      </c>
      <c r="U47" s="35">
        <f t="shared" si="19"/>
        <v>60.15936254980079</v>
      </c>
      <c r="V47" s="35">
        <f t="shared" si="20"/>
        <v>72.222222222222229</v>
      </c>
      <c r="W47" s="35">
        <f t="shared" si="21"/>
        <v>63.235294117647051</v>
      </c>
      <c r="X47" s="35">
        <f t="shared" si="22"/>
        <v>64.542483660130713</v>
      </c>
      <c r="Y47" s="35">
        <f t="shared" si="23"/>
        <v>76.605343332552138</v>
      </c>
      <c r="Z47" s="35">
        <f t="shared" si="24"/>
        <v>67.618415227976982</v>
      </c>
      <c r="AA47" s="35">
        <f t="shared" si="25"/>
        <v>-4.3831211103299239</v>
      </c>
      <c r="AB47" s="35">
        <f t="shared" si="26"/>
        <v>-4.3831211103299097</v>
      </c>
      <c r="AC47" s="35">
        <f t="shared" si="27"/>
        <v>-4.383121110329931</v>
      </c>
      <c r="AF47">
        <v>2.16</v>
      </c>
      <c r="AG47">
        <v>1.71</v>
      </c>
      <c r="AJ47" t="s">
        <v>70</v>
      </c>
    </row>
    <row r="48" spans="1:36" ht="15" x14ac:dyDescent="0.25">
      <c r="A48">
        <v>2.5099999999999998</v>
      </c>
      <c r="B48">
        <v>3.6</v>
      </c>
      <c r="C48">
        <v>2.72</v>
      </c>
      <c r="D48" s="20">
        <f t="shared" si="3"/>
        <v>4.3831211103299239E-2</v>
      </c>
      <c r="E48" s="17">
        <f>IF(OR($A48="",$B48="",$C48=""),"",A48*'MPTO_working_3-way'!$I47)</f>
        <v>2.6200163398692808</v>
      </c>
      <c r="F48" s="21">
        <f>IF(OR($A48="",$B48="",$C48=""),"",B48*'MPTO_working_3-way'!$I47)</f>
        <v>3.7577923599718774</v>
      </c>
      <c r="G48" s="22">
        <f>IF(OR($A48="",$B48="",$C48=""),"",C48*'MPTO_working_3-way'!$I47)</f>
        <v>2.8392208942009742</v>
      </c>
      <c r="H48" s="17">
        <f>IF(OR($A48="",$B48="",$C48=""),"",'MPTO_working_3-way'!E47)</f>
        <v>2.6055510637936981</v>
      </c>
      <c r="I48" s="21">
        <f>IF(OR($A48="",$B48="",$C48=""),"",'MPTO_working_3-way'!F47)</f>
        <v>3.7998631232632736</v>
      </c>
      <c r="J48" s="22">
        <f>IF(OR($A48="",$B48="",$C48=""),"",'MPTO_working_3-way'!G47)</f>
        <v>2.8325670592284808</v>
      </c>
      <c r="K48" s="17">
        <f>IF(OR($A48="",$B48="",$C48=""),"",'OddsRatio_working_3-way'!H47)</f>
        <v>2.6127121724554998</v>
      </c>
      <c r="L48" s="21">
        <f>IF(OR($A48="",$B48="",$C48=""),"",'OddsRatio_working_3-way'!I47)</f>
        <v>3.7768553962809919</v>
      </c>
      <c r="M48" s="22">
        <f>IF(OR($A48="",$B48="",$C48=""),"",'OddsRatio_working_3-way'!J47)</f>
        <v>2.836996646770503</v>
      </c>
      <c r="N48" s="23">
        <f t="shared" si="16"/>
        <v>38.167700894945277</v>
      </c>
      <c r="O48" s="24">
        <f t="shared" si="17"/>
        <v>26.61136923508684</v>
      </c>
      <c r="P48" s="24">
        <f t="shared" si="18"/>
        <v>35.220929869967875</v>
      </c>
      <c r="Q48" t="s">
        <v>251</v>
      </c>
      <c r="R48" t="s">
        <v>252</v>
      </c>
      <c r="S48" s="48" t="s">
        <v>491</v>
      </c>
      <c r="T48" s="35">
        <v>100</v>
      </c>
      <c r="U48" s="35">
        <f t="shared" si="19"/>
        <v>35.064935064935064</v>
      </c>
      <c r="V48" s="35">
        <f t="shared" si="20"/>
        <v>76.744186046511629</v>
      </c>
      <c r="W48" s="35">
        <f t="shared" si="21"/>
        <v>83.249581239530997</v>
      </c>
      <c r="X48" s="35">
        <f t="shared" si="22"/>
        <v>40.006232713957388</v>
      </c>
      <c r="Y48" s="35">
        <f t="shared" si="23"/>
        <v>81.685483695533947</v>
      </c>
      <c r="Z48" s="35">
        <f t="shared" si="24"/>
        <v>88.1908788885533</v>
      </c>
      <c r="AA48" s="35">
        <f t="shared" si="25"/>
        <v>-4.9412976490223244</v>
      </c>
      <c r="AB48" s="35">
        <f t="shared" si="26"/>
        <v>-4.9412976490223173</v>
      </c>
      <c r="AC48" s="35">
        <f t="shared" si="27"/>
        <v>-4.9412976490223031</v>
      </c>
      <c r="AF48">
        <v>1.83</v>
      </c>
      <c r="AG48">
        <v>2.02</v>
      </c>
      <c r="AJ48" t="s">
        <v>70</v>
      </c>
    </row>
    <row r="49" spans="1:36" ht="15" x14ac:dyDescent="0.25">
      <c r="A49">
        <v>1.54</v>
      </c>
      <c r="B49">
        <v>4.3</v>
      </c>
      <c r="C49">
        <v>5.97</v>
      </c>
      <c r="D49" s="20">
        <f t="shared" si="3"/>
        <v>4.9412976490223137E-2</v>
      </c>
      <c r="E49" s="17">
        <f>IF(OR($A49="",$B49="",$C49=""),"",A49*'MPTO_working_3-way'!$I48)</f>
        <v>1.6160959837949436</v>
      </c>
      <c r="F49" s="21">
        <f>IF(OR($A49="",$B49="",$C49=""),"",B49*'MPTO_working_3-way'!$I48)</f>
        <v>4.5124757989079596</v>
      </c>
      <c r="G49" s="22">
        <f>IF(OR($A49="",$B49="",$C49=""),"",C49*'MPTO_working_3-way'!$I48)</f>
        <v>6.2649954696466317</v>
      </c>
      <c r="H49" s="17">
        <f>IF(OR($A49="",$B49="",$C49=""),"",'MPTO_working_3-way'!E48)</f>
        <v>1.5800792277703808</v>
      </c>
      <c r="I49" s="21">
        <f>IF(OR($A49="",$B49="",$C49=""),"",'MPTO_working_3-way'!F48)</f>
        <v>4.6277625123205368</v>
      </c>
      <c r="J49" s="22">
        <f>IF(OR($A49="",$B49="",$C49=""),"",'MPTO_working_3-way'!G48)</f>
        <v>6.6210609997242145</v>
      </c>
      <c r="K49" s="17">
        <f>IF(OR($A49="",$B49="",$C49=""),"",'OddsRatio_working_3-way'!H48)</f>
        <v>1.5917426426984131</v>
      </c>
      <c r="L49" s="21">
        <f>IF(OR($A49="",$B49="",$C49=""),"",'OddsRatio_working_3-way'!I48)</f>
        <v>4.6162050387125246</v>
      </c>
      <c r="M49" s="22">
        <f>IF(OR($A49="",$B49="",$C49=""),"",'OddsRatio_working_3-way'!J48)</f>
        <v>6.4462239522428009</v>
      </c>
      <c r="N49" s="23">
        <f t="shared" si="16"/>
        <v>61.877512847459926</v>
      </c>
      <c r="O49" s="24">
        <f t="shared" si="17"/>
        <v>22.160783670950764</v>
      </c>
      <c r="P49" s="24">
        <f t="shared" si="18"/>
        <v>15.961703481589327</v>
      </c>
      <c r="Q49" t="s">
        <v>483</v>
      </c>
      <c r="R49" t="s">
        <v>86</v>
      </c>
      <c r="S49" s="48" t="s">
        <v>491</v>
      </c>
      <c r="T49" s="35">
        <v>100</v>
      </c>
      <c r="U49" s="35">
        <f t="shared" si="19"/>
        <v>69.78851963746223</v>
      </c>
      <c r="V49" s="35">
        <f t="shared" si="20"/>
        <v>68.75</v>
      </c>
      <c r="W49" s="35">
        <f t="shared" si="21"/>
        <v>57.081545064377686</v>
      </c>
      <c r="X49" s="35">
        <f t="shared" si="22"/>
        <v>74.168454935622321</v>
      </c>
      <c r="Y49" s="35">
        <f t="shared" si="23"/>
        <v>73.129935298160078</v>
      </c>
      <c r="Z49" s="35">
        <f t="shared" si="24"/>
        <v>61.461480362537756</v>
      </c>
      <c r="AA49" s="35">
        <f t="shared" si="25"/>
        <v>-4.3799352981600919</v>
      </c>
      <c r="AB49" s="35">
        <f t="shared" si="26"/>
        <v>-4.3799352981600777</v>
      </c>
      <c r="AC49" s="35">
        <f t="shared" si="27"/>
        <v>-4.3799352981600705</v>
      </c>
      <c r="AF49">
        <v>1.92</v>
      </c>
      <c r="AG49">
        <v>1.92</v>
      </c>
      <c r="AJ49" t="s">
        <v>70</v>
      </c>
    </row>
    <row r="50" spans="1:36" ht="15" x14ac:dyDescent="0.25">
      <c r="A50">
        <v>3.31</v>
      </c>
      <c r="B50">
        <v>3.2</v>
      </c>
      <c r="C50">
        <v>2.33</v>
      </c>
      <c r="D50" s="20">
        <f t="shared" si="3"/>
        <v>4.3799352981600759E-2</v>
      </c>
      <c r="E50" s="17">
        <f>IF(OR($A50="",$B50="",$C50=""),"",A50*'MPTO_working_3-way'!$I49)</f>
        <v>3.4549758583690986</v>
      </c>
      <c r="F50" s="21">
        <f>IF(OR($A50="",$B50="",$C50=""),"",B50*'MPTO_working_3-way'!$I49)</f>
        <v>3.3401579295411228</v>
      </c>
      <c r="G50" s="22">
        <f>IF(OR($A50="",$B50="",$C50=""),"",C50*'MPTO_working_3-way'!$I49)</f>
        <v>2.4320524924471298</v>
      </c>
      <c r="H50" s="17">
        <f>IF(OR($A50="",$B50="",$C50=""),"",'MPTO_working_3-way'!E49)</f>
        <v>3.4780791711020682</v>
      </c>
      <c r="I50" s="21">
        <f>IF(OR($A50="",$B50="",$C50=""),"",'MPTO_working_3-way'!F49)</f>
        <v>3.3568287211257188</v>
      </c>
      <c r="J50" s="22">
        <f>IF(OR($A50="",$B50="",$C50=""),"",'MPTO_working_3-way'!G49)</f>
        <v>2.4120519718808171</v>
      </c>
      <c r="K50" s="17">
        <f>IF(OR($A50="",$B50="",$C50=""),"",'OddsRatio_working_3-way'!H49)</f>
        <v>3.4675241340636407</v>
      </c>
      <c r="L50" s="21">
        <f>IF(OR($A50="",$B50="",$C50=""),"",'OddsRatio_working_3-way'!I49)</f>
        <v>3.3500229848225151</v>
      </c>
      <c r="M50" s="22">
        <f>IF(OR($A50="",$B50="",$C50=""),"",'OddsRatio_working_3-way'!J49)</f>
        <v>2.4206957135517935</v>
      </c>
      <c r="N50" s="23">
        <f t="shared" si="16"/>
        <v>28.943762300904879</v>
      </c>
      <c r="O50" s="24">
        <f t="shared" si="17"/>
        <v>29.938704129998484</v>
      </c>
      <c r="P50" s="24">
        <f t="shared" si="18"/>
        <v>41.117533569096636</v>
      </c>
      <c r="Q50" t="s">
        <v>89</v>
      </c>
      <c r="R50" t="s">
        <v>116</v>
      </c>
      <c r="S50" s="48" t="s">
        <v>491</v>
      </c>
      <c r="T50" s="35">
        <v>100</v>
      </c>
      <c r="U50" s="35">
        <f t="shared" si="19"/>
        <v>76.30331753554502</v>
      </c>
      <c r="V50" s="35">
        <f t="shared" si="20"/>
        <v>71.751412429378533</v>
      </c>
      <c r="W50" s="35">
        <f t="shared" si="21"/>
        <v>47.368421052631575</v>
      </c>
      <c r="X50" s="35">
        <f t="shared" si="22"/>
        <v>80.880166517989878</v>
      </c>
      <c r="Y50" s="35">
        <f t="shared" si="23"/>
        <v>76.328261411823391</v>
      </c>
      <c r="Z50" s="35">
        <f t="shared" si="24"/>
        <v>51.945270035076454</v>
      </c>
      <c r="AA50" s="35">
        <f t="shared" si="25"/>
        <v>-4.5768489824448579</v>
      </c>
      <c r="AB50" s="35">
        <f t="shared" si="26"/>
        <v>-4.5768489824448579</v>
      </c>
      <c r="AC50" s="35">
        <f t="shared" si="27"/>
        <v>-4.5768489824448793</v>
      </c>
      <c r="AF50">
        <v>2.5</v>
      </c>
      <c r="AG50">
        <v>1.54</v>
      </c>
      <c r="AJ50" t="s">
        <v>70</v>
      </c>
    </row>
    <row r="51" spans="1:36" ht="15" x14ac:dyDescent="0.25">
      <c r="A51">
        <v>4.22</v>
      </c>
      <c r="B51">
        <v>3.54</v>
      </c>
      <c r="C51">
        <v>1.9</v>
      </c>
      <c r="D51" s="20">
        <f t="shared" si="3"/>
        <v>4.576848982444881E-2</v>
      </c>
      <c r="E51" s="17">
        <f>IF(OR($A51="",$B51="",$C51=""),"",A51*'MPTO_working_3-way'!$I50)</f>
        <v>4.4131430270591734</v>
      </c>
      <c r="F51" s="21">
        <f>IF(OR($A51="",$B51="",$C51=""),"",B51*'MPTO_working_3-way'!$I50)</f>
        <v>3.7020204539785486</v>
      </c>
      <c r="G51" s="22">
        <f>IF(OR($A51="",$B51="",$C51=""),"",C51*'MPTO_working_3-way'!$I50)</f>
        <v>1.9869601306664526</v>
      </c>
      <c r="H51" s="17">
        <f>IF(OR($A51="",$B51="",$C51=""),"",'MPTO_working_3-way'!E50)</f>
        <v>4.510383009197561</v>
      </c>
      <c r="I51" s="21">
        <f>IF(OR($A51="",$B51="",$C51=""),"",'MPTO_working_3-way'!F50)</f>
        <v>3.7420988515890197</v>
      </c>
      <c r="J51" s="22">
        <f>IF(OR($A51="",$B51="",$C51=""),"",'MPTO_working_3-way'!G50)</f>
        <v>1.956718842061046</v>
      </c>
      <c r="K51" s="17">
        <f>IF(OR($A51="",$B51="",$C51=""),"",'OddsRatio_working_3-way'!H50)</f>
        <v>4.4640673743823376</v>
      </c>
      <c r="L51" s="21">
        <f>IF(OR($A51="",$B51="",$C51=""),"",'OddsRatio_working_3-way'!I50)</f>
        <v>3.7325251959413466</v>
      </c>
      <c r="M51" s="22">
        <f>IF(OR($A51="",$B51="",$C51=""),"",'OddsRatio_working_3-way'!J50)</f>
        <v>1.9682175891130753</v>
      </c>
      <c r="N51" s="23">
        <f t="shared" si="16"/>
        <v>22.659587370463701</v>
      </c>
      <c r="O51" s="24">
        <f t="shared" si="17"/>
        <v>27.012276469874806</v>
      </c>
      <c r="P51" s="24">
        <f t="shared" si="18"/>
        <v>50.328136159661483</v>
      </c>
      <c r="Q51" t="s">
        <v>77</v>
      </c>
      <c r="R51" t="s">
        <v>94</v>
      </c>
      <c r="S51" s="48" t="s">
        <v>491</v>
      </c>
      <c r="T51" s="35">
        <v>100</v>
      </c>
      <c r="U51" s="35">
        <f t="shared" si="19"/>
        <v>57.264957264957268</v>
      </c>
      <c r="V51" s="35">
        <f t="shared" si="20"/>
        <v>68.847352024922117</v>
      </c>
      <c r="W51" s="35">
        <f t="shared" si="21"/>
        <v>69.6048632218845</v>
      </c>
      <c r="X51" s="35">
        <f t="shared" si="22"/>
        <v>61.547784753193383</v>
      </c>
      <c r="Y51" s="35">
        <f t="shared" si="23"/>
        <v>73.13017951315824</v>
      </c>
      <c r="Z51" s="35">
        <f t="shared" si="24"/>
        <v>73.887690710120623</v>
      </c>
      <c r="AA51" s="35">
        <f t="shared" si="25"/>
        <v>-4.2828274882361157</v>
      </c>
      <c r="AB51" s="35">
        <f t="shared" si="26"/>
        <v>-4.2828274882361228</v>
      </c>
      <c r="AC51" s="35">
        <f t="shared" si="27"/>
        <v>-4.2828274882361228</v>
      </c>
      <c r="AF51">
        <v>2.11</v>
      </c>
      <c r="AG51">
        <v>1.75</v>
      </c>
      <c r="AJ51" t="s">
        <v>71</v>
      </c>
    </row>
    <row r="52" spans="1:36" ht="15" x14ac:dyDescent="0.25">
      <c r="A52">
        <v>2.34</v>
      </c>
      <c r="B52">
        <v>3.21</v>
      </c>
      <c r="C52">
        <v>3.29</v>
      </c>
      <c r="D52" s="20">
        <f t="shared" si="3"/>
        <v>4.2828274882361184E-2</v>
      </c>
      <c r="E52" s="17">
        <f>IF(OR($A52="",$B52="",$C52=""),"",A52*'MPTO_working_3-way'!$I51)</f>
        <v>2.4402181632247251</v>
      </c>
      <c r="F52" s="21">
        <f>IF(OR($A52="",$B52="",$C52=""),"",B52*'MPTO_working_3-way'!$I51)</f>
        <v>3.3474787623723792</v>
      </c>
      <c r="G52" s="22">
        <f>IF(OR($A52="",$B52="",$C52=""),"",C52*'MPTO_working_3-way'!$I51)</f>
        <v>3.4309050243629682</v>
      </c>
      <c r="H52" s="17">
        <f>IF(OR($A52="",$B52="",$C52=""),"",'MPTO_working_3-way'!E51)</f>
        <v>2.4208717742044503</v>
      </c>
      <c r="I52" s="21">
        <f>IF(OR($A52="",$B52="",$C52=""),"",'MPTO_working_3-way'!F51)</f>
        <v>3.3641671801118509</v>
      </c>
      <c r="J52" s="22">
        <f>IF(OR($A52="",$B52="",$C52=""),"",'MPTO_working_3-way'!G51)</f>
        <v>3.4521413538565215</v>
      </c>
      <c r="K52" s="17">
        <f>IF(OR($A52="",$B52="",$C52=""),"",'OddsRatio_working_3-way'!H51)</f>
        <v>2.4292539980398797</v>
      </c>
      <c r="L52" s="21">
        <f>IF(OR($A52="",$B52="",$C52=""),"",'OddsRatio_working_3-way'!I51)</f>
        <v>3.3572024893045787</v>
      </c>
      <c r="M52" s="22">
        <f>IF(OR($A52="",$B52="",$C52=""),"",'OddsRatio_working_3-way'!J51)</f>
        <v>3.4425310862024818</v>
      </c>
      <c r="N52" s="23">
        <f t="shared" si="16"/>
        <v>40.979942493277306</v>
      </c>
      <c r="O52" s="24">
        <f t="shared" si="17"/>
        <v>29.873229107248878</v>
      </c>
      <c r="P52" s="24">
        <f t="shared" si="18"/>
        <v>29.146828399473829</v>
      </c>
      <c r="Q52" t="s">
        <v>73</v>
      </c>
      <c r="R52" t="s">
        <v>74</v>
      </c>
      <c r="S52" s="48" t="s">
        <v>491</v>
      </c>
      <c r="T52" s="35">
        <v>100</v>
      </c>
      <c r="U52" s="35">
        <f t="shared" si="19"/>
        <v>55.947136563876647</v>
      </c>
      <c r="V52" s="35">
        <f t="shared" si="20"/>
        <v>68.652037617554868</v>
      </c>
      <c r="W52" s="35">
        <f t="shared" si="21"/>
        <v>70.930232558139537</v>
      </c>
      <c r="X52" s="35">
        <f t="shared" si="22"/>
        <v>60.41772982430561</v>
      </c>
      <c r="Y52" s="35">
        <f t="shared" si="23"/>
        <v>73.122630877983809</v>
      </c>
      <c r="Z52" s="35">
        <f t="shared" si="24"/>
        <v>75.400825818568478</v>
      </c>
      <c r="AA52" s="35">
        <f t="shared" si="25"/>
        <v>-4.4705932604289629</v>
      </c>
      <c r="AB52" s="35">
        <f t="shared" si="26"/>
        <v>-4.4705932604289416</v>
      </c>
      <c r="AC52" s="35">
        <f t="shared" si="27"/>
        <v>-4.4705932604289416</v>
      </c>
      <c r="AF52">
        <v>2.2799999999999998</v>
      </c>
      <c r="AG52">
        <v>1.64</v>
      </c>
      <c r="AJ52" t="s">
        <v>71</v>
      </c>
    </row>
    <row r="53" spans="1:36" s="35" customFormat="1" ht="15" x14ac:dyDescent="0.25">
      <c r="A53">
        <v>2.27</v>
      </c>
      <c r="B53">
        <v>3.19</v>
      </c>
      <c r="C53">
        <v>3.44</v>
      </c>
      <c r="D53" s="20">
        <f t="shared" si="3"/>
        <v>4.4705932604289567E-2</v>
      </c>
      <c r="E53" s="17">
        <f>IF(OR($A53="",$B53="",$C53=""),"",A53*'MPTO_working_3-way'!$I52)</f>
        <v>2.3714824670117371</v>
      </c>
      <c r="F53" s="21">
        <f>IF(OR($A53="",$B53="",$C53=""),"",B53*'MPTO_working_3-way'!$I52)</f>
        <v>3.3326119250076838</v>
      </c>
      <c r="G53" s="22">
        <f>IF(OR($A53="",$B53="",$C53=""),"",C53*'MPTO_working_3-way'!$I52)</f>
        <v>3.5937884081587561</v>
      </c>
      <c r="H53" s="17">
        <f>IF(OR($A53="",$B53="",$C53=""),"",'MPTO_working_3-way'!E52)</f>
        <v>2.349476904139733</v>
      </c>
      <c r="I53" s="21">
        <f>IF(OR($A53="",$B53="",$C53=""),"",'MPTO_working_3-way'!F52)</f>
        <v>3.3492125496554173</v>
      </c>
      <c r="J53" s="22">
        <f>IF(OR($A53="",$B53="",$C53=""),"",'MPTO_working_3-way'!G52)</f>
        <v>3.6258723805294761</v>
      </c>
      <c r="K53" s="17">
        <f>IF(OR($A53="",$B53="",$C53=""),"",'OddsRatio_working_3-way'!H52)</f>
        <v>2.3588564094005511</v>
      </c>
      <c r="L53" s="21">
        <f>IF(OR($A53="",$B53="",$C53=""),"",'OddsRatio_working_3-way'!I52)</f>
        <v>3.3432248319584286</v>
      </c>
      <c r="M53" s="22">
        <f>IF(OR($A53="",$B53="",$C53=""),"",'OddsRatio_working_3-way'!J52)</f>
        <v>3.6107162511317656</v>
      </c>
      <c r="N53" s="23">
        <f t="shared" si="16"/>
        <v>42.167716350864794</v>
      </c>
      <c r="O53" s="24">
        <f t="shared" si="17"/>
        <v>30.006494080395946</v>
      </c>
      <c r="P53" s="24">
        <f t="shared" si="18"/>
        <v>27.82578956873926</v>
      </c>
      <c r="Q53" t="s">
        <v>484</v>
      </c>
      <c r="R53" t="s">
        <v>83</v>
      </c>
      <c r="S53" s="48" t="s">
        <v>491</v>
      </c>
      <c r="T53" s="35">
        <v>100</v>
      </c>
      <c r="U53" s="35">
        <f t="shared" si="19"/>
        <v>35.897435897435898</v>
      </c>
      <c r="V53" s="35">
        <f t="shared" si="20"/>
        <v>75.062344139650875</v>
      </c>
      <c r="W53" s="35">
        <f t="shared" si="21"/>
        <v>84.126984126984127</v>
      </c>
      <c r="X53" s="35">
        <f t="shared" si="22"/>
        <v>40.810671733364998</v>
      </c>
      <c r="Y53" s="35">
        <f t="shared" si="23"/>
        <v>79.975579975579976</v>
      </c>
      <c r="Z53" s="35">
        <f t="shared" si="24"/>
        <v>89.040219962913227</v>
      </c>
      <c r="AA53" s="35">
        <f t="shared" si="25"/>
        <v>-4.9132358359291004</v>
      </c>
      <c r="AB53" s="35">
        <f t="shared" si="26"/>
        <v>-4.9132358359291004</v>
      </c>
      <c r="AC53" s="35">
        <f t="shared" si="27"/>
        <v>-4.9132358359291004</v>
      </c>
      <c r="AD53" s="36"/>
      <c r="AE53" s="36"/>
      <c r="AF53">
        <v>2.14</v>
      </c>
      <c r="AG53">
        <v>1.72</v>
      </c>
      <c r="AH53" s="36"/>
      <c r="AI53" s="36"/>
      <c r="AJ53" t="s">
        <v>71</v>
      </c>
    </row>
    <row r="54" spans="1:36" ht="15" x14ac:dyDescent="0.25">
      <c r="A54">
        <v>1.56</v>
      </c>
      <c r="B54">
        <v>4.01</v>
      </c>
      <c r="C54">
        <v>6.3</v>
      </c>
      <c r="D54" s="20">
        <f t="shared" si="3"/>
        <v>4.9132358359290862E-2</v>
      </c>
      <c r="E54" s="17">
        <f>IF(OR($A54="",$B54="",$C54=""),"",A54*'MPTO_working_3-way'!$I53)</f>
        <v>1.6366464790404938</v>
      </c>
      <c r="F54" s="21">
        <f>IF(OR($A54="",$B54="",$C54=""),"",B54*'MPTO_working_3-way'!$I53)</f>
        <v>4.2070207570207563</v>
      </c>
      <c r="G54" s="22">
        <f>IF(OR($A54="",$B54="",$C54=""),"",C54*'MPTO_working_3-way'!$I53)</f>
        <v>6.6095338576635321</v>
      </c>
      <c r="H54" s="17">
        <f>IF(OR($A54="",$B54="",$C54=""),"",'MPTO_working_3-way'!E53)</f>
        <v>1.6009011453612785</v>
      </c>
      <c r="I54" s="21">
        <f>IF(OR($A54="",$B54="",$C54=""),"",'MPTO_working_3-way'!F53)</f>
        <v>4.2918619644195068</v>
      </c>
      <c r="J54" s="22">
        <f>IF(OR($A54="",$B54="",$C54=""),"",'MPTO_working_3-way'!G53)</f>
        <v>7.0248049966489337</v>
      </c>
      <c r="K54" s="17">
        <f>IF(OR($A54="",$B54="",$C54=""),"",'OddsRatio_working_3-way'!H53)</f>
        <v>1.6127984391326111</v>
      </c>
      <c r="L54" s="21">
        <f>IF(OR($A54="",$B54="",$C54=""),"",'OddsRatio_working_3-way'!I53)</f>
        <v>4.2937916103377818</v>
      </c>
      <c r="M54" s="22">
        <f>IF(OR($A54="",$B54="",$C54=""),"",'OddsRatio_working_3-way'!J53)</f>
        <v>6.7996995132193501</v>
      </c>
      <c r="N54" s="23">
        <f t="shared" si="16"/>
        <v>61.100549984762964</v>
      </c>
      <c r="O54" s="24">
        <f t="shared" si="17"/>
        <v>23.769790019010031</v>
      </c>
      <c r="P54" s="24">
        <f t="shared" si="18"/>
        <v>15.129659996227021</v>
      </c>
      <c r="Q54" t="s">
        <v>254</v>
      </c>
      <c r="R54" t="s">
        <v>97</v>
      </c>
      <c r="S54" s="48" t="s">
        <v>491</v>
      </c>
      <c r="T54" s="35">
        <v>100</v>
      </c>
      <c r="U54" s="35">
        <f t="shared" si="19"/>
        <v>50.73891625615763</v>
      </c>
      <c r="V54" s="35">
        <f t="shared" si="20"/>
        <v>70.326409495548958</v>
      </c>
      <c r="W54" s="35">
        <f t="shared" si="21"/>
        <v>74.424552429667528</v>
      </c>
      <c r="X54" s="35">
        <f t="shared" si="22"/>
        <v>55.24903807478352</v>
      </c>
      <c r="Y54" s="35">
        <f t="shared" si="23"/>
        <v>74.836531314174849</v>
      </c>
      <c r="Z54" s="35">
        <f t="shared" si="24"/>
        <v>78.934674248293419</v>
      </c>
      <c r="AA54" s="35">
        <f t="shared" si="25"/>
        <v>-4.5101218186258905</v>
      </c>
      <c r="AB54" s="35">
        <f t="shared" si="26"/>
        <v>-4.5101218186258905</v>
      </c>
      <c r="AC54" s="35">
        <f t="shared" si="27"/>
        <v>-4.5101218186258905</v>
      </c>
      <c r="AF54">
        <v>1.96</v>
      </c>
      <c r="AG54">
        <v>1.88</v>
      </c>
      <c r="AJ54" t="s">
        <v>71</v>
      </c>
    </row>
    <row r="55" spans="1:36" ht="15" x14ac:dyDescent="0.25">
      <c r="A55">
        <v>2.0299999999999998</v>
      </c>
      <c r="B55">
        <v>3.37</v>
      </c>
      <c r="C55">
        <v>3.91</v>
      </c>
      <c r="D55" s="20">
        <f t="shared" si="3"/>
        <v>4.5101218186258896E-2</v>
      </c>
      <c r="E55" s="17">
        <f>IF(OR($A55="",$B55="",$C55=""),"",A55*'MPTO_working_3-way'!$I54)</f>
        <v>2.1215554729181054</v>
      </c>
      <c r="F55" s="21">
        <f>IF(OR($A55="",$B55="",$C55=""),"",B55*'MPTO_working_3-way'!$I54)</f>
        <v>3.5219911052876927</v>
      </c>
      <c r="G55" s="22">
        <f>IF(OR($A55="",$B55="",$C55=""),"",C55*'MPTO_working_3-way'!$I54)</f>
        <v>4.0863457631082722</v>
      </c>
      <c r="H55" s="17">
        <f>IF(OR($A55="",$B55="",$C55=""),"",'MPTO_working_3-way'!E54)</f>
        <v>2.0939027522420135</v>
      </c>
      <c r="I55" s="21">
        <f>IF(OR($A55="",$B55="",$C55=""),"",'MPTO_working_3-way'!F54)</f>
        <v>3.5498484638761161</v>
      </c>
      <c r="J55" s="22">
        <f>IF(OR($A55="",$B55="",$C55=""),"",'MPTO_working_3-way'!G54)</f>
        <v>4.1541913477736419</v>
      </c>
      <c r="K55" s="17">
        <f>IF(OR($A55="",$B55="",$C55=""),"",'OddsRatio_working_3-way'!H54)</f>
        <v>2.1049079964796507</v>
      </c>
      <c r="L55" s="21">
        <f>IF(OR($A55="",$B55="",$C55=""),"",'OddsRatio_working_3-way'!I54)</f>
        <v>3.5423611181133734</v>
      </c>
      <c r="M55" s="22">
        <f>IF(OR($A55="",$B55="",$C55=""),"",'OddsRatio_working_3-way'!J54)</f>
        <v>4.1216332716075579</v>
      </c>
      <c r="N55" s="23">
        <f t="shared" si="16"/>
        <v>47.135227561339434</v>
      </c>
      <c r="O55" s="24">
        <f t="shared" si="17"/>
        <v>28.393030252082802</v>
      </c>
      <c r="P55" s="24">
        <f t="shared" si="18"/>
        <v>24.47174218657776</v>
      </c>
      <c r="Q55" t="s">
        <v>78</v>
      </c>
      <c r="R55" t="s">
        <v>76</v>
      </c>
      <c r="S55" s="48" t="s">
        <v>491</v>
      </c>
      <c r="T55" s="35">
        <v>100</v>
      </c>
      <c r="U55" s="35">
        <f t="shared" si="19"/>
        <v>31.972789115646258</v>
      </c>
      <c r="V55" s="35">
        <f t="shared" si="20"/>
        <v>77.064220183486242</v>
      </c>
      <c r="W55" s="35">
        <f t="shared" si="21"/>
        <v>85.895627644569814</v>
      </c>
      <c r="X55" s="35">
        <f t="shared" si="22"/>
        <v>37.040152171943944</v>
      </c>
      <c r="Y55" s="35">
        <f t="shared" si="23"/>
        <v>82.131583239783922</v>
      </c>
      <c r="Z55" s="35">
        <f t="shared" si="24"/>
        <v>90.962990700867493</v>
      </c>
      <c r="AA55" s="35">
        <f t="shared" si="25"/>
        <v>-5.0673630562976868</v>
      </c>
      <c r="AB55" s="35">
        <f t="shared" si="26"/>
        <v>-5.0673630562976797</v>
      </c>
      <c r="AC55" s="35">
        <f t="shared" si="27"/>
        <v>-5.0673630562976797</v>
      </c>
      <c r="AF55">
        <v>2.3199999999999998</v>
      </c>
      <c r="AG55">
        <v>1.62</v>
      </c>
      <c r="AJ55" t="s">
        <v>71</v>
      </c>
    </row>
    <row r="56" spans="1:36" ht="15" x14ac:dyDescent="0.25">
      <c r="A56">
        <v>1.47</v>
      </c>
      <c r="B56">
        <v>4.3600000000000003</v>
      </c>
      <c r="C56">
        <v>7.09</v>
      </c>
      <c r="D56" s="20">
        <f t="shared" si="3"/>
        <v>5.067363056297669E-2</v>
      </c>
      <c r="E56" s="17">
        <f>IF(OR($A56="",$B56="",$C56=""),"",A56*'MPTO_working_3-way'!$I55)</f>
        <v>1.5444902369275757</v>
      </c>
      <c r="F56" s="21">
        <f>IF(OR($A56="",$B56="",$C56=""),"",B56*'MPTO_working_3-way'!$I55)</f>
        <v>4.5809370292545788</v>
      </c>
      <c r="G56" s="22">
        <f>IF(OR($A56="",$B56="",$C56=""),"",C56*'MPTO_working_3-way'!$I55)</f>
        <v>7.4492760406915046</v>
      </c>
      <c r="H56" s="17">
        <f>IF(OR($A56="",$B56="",$C56=""),"",'MPTO_working_3-way'!E55)</f>
        <v>1.50742959591717</v>
      </c>
      <c r="I56" s="21">
        <f>IF(OR($A56="",$B56="",$C56=""),"",'MPTO_working_3-way'!F55)</f>
        <v>4.7066223895213088</v>
      </c>
      <c r="J56" s="22">
        <f>IF(OR($A56="",$B56="",$C56=""),"",'MPTO_working_3-way'!G55)</f>
        <v>8.0546093903619518</v>
      </c>
      <c r="K56" s="17">
        <f>IF(OR($A56="",$B56="",$C56=""),"",'OddsRatio_working_3-way'!H55)</f>
        <v>1.5190821570378872</v>
      </c>
      <c r="L56" s="21">
        <f>IF(OR($A56="",$B56="",$C56=""),"",'OddsRatio_working_3-way'!I55)</f>
        <v>4.7108852077602164</v>
      </c>
      <c r="M56" s="22">
        <f>IF(OR($A56="",$B56="",$C56=""),"",'OddsRatio_working_3-way'!J55)</f>
        <v>7.7259794390653918</v>
      </c>
      <c r="N56" s="23">
        <f t="shared" si="16"/>
        <v>64.746281723948002</v>
      </c>
      <c r="O56" s="24">
        <f t="shared" si="17"/>
        <v>21.829594984909068</v>
      </c>
      <c r="P56" s="24">
        <f t="shared" si="18"/>
        <v>13.424123291142957</v>
      </c>
      <c r="Q56" t="s">
        <v>84</v>
      </c>
      <c r="R56" t="s">
        <v>92</v>
      </c>
      <c r="S56" s="48" t="s">
        <v>491</v>
      </c>
      <c r="T56" s="35">
        <v>100</v>
      </c>
      <c r="U56" s="35">
        <f t="shared" si="19"/>
        <v>58.847736625514408</v>
      </c>
      <c r="V56" s="35">
        <f t="shared" si="20"/>
        <v>68.652037617554868</v>
      </c>
      <c r="W56" s="35">
        <f t="shared" si="21"/>
        <v>68.051118210862612</v>
      </c>
      <c r="X56" s="35">
        <f t="shared" si="22"/>
        <v>63.296844171582521</v>
      </c>
      <c r="Y56" s="35">
        <f t="shared" si="23"/>
        <v>73.101145163622974</v>
      </c>
      <c r="Z56" s="35">
        <f t="shared" si="24"/>
        <v>72.500225756930732</v>
      </c>
      <c r="AA56" s="35">
        <f t="shared" si="25"/>
        <v>-4.4491075460681131</v>
      </c>
      <c r="AB56" s="35">
        <f t="shared" si="26"/>
        <v>-4.449107546068106</v>
      </c>
      <c r="AC56" s="35">
        <f t="shared" si="27"/>
        <v>-4.4491075460681202</v>
      </c>
      <c r="AF56">
        <v>2.0099999999999998</v>
      </c>
      <c r="AG56">
        <v>1.83</v>
      </c>
      <c r="AJ56" t="s">
        <v>71</v>
      </c>
    </row>
    <row r="57" spans="1:36" ht="15" x14ac:dyDescent="0.25">
      <c r="A57">
        <v>2.4300000000000002</v>
      </c>
      <c r="B57">
        <v>3.19</v>
      </c>
      <c r="C57">
        <v>3.13</v>
      </c>
      <c r="D57" s="20">
        <f t="shared" si="3"/>
        <v>4.4491075460681095E-2</v>
      </c>
      <c r="E57" s="17">
        <f>IF(OR($A57="",$B57="",$C57=""),"",A57*'MPTO_working_3-way'!$I56)</f>
        <v>2.5381133133694553</v>
      </c>
      <c r="F57" s="21">
        <f>IF(OR($A57="",$B57="",$C57=""),"",B57*'MPTO_working_3-way'!$I56)</f>
        <v>3.3319265307195725</v>
      </c>
      <c r="G57" s="22">
        <f>IF(OR($A57="",$B57="",$C57=""),"",C57*'MPTO_working_3-way'!$I56)</f>
        <v>3.2692570661919316</v>
      </c>
      <c r="H57" s="17">
        <f>IF(OR($A57="",$B57="",$C57=""),"",'MPTO_working_3-way'!E56)</f>
        <v>2.5208456588919388</v>
      </c>
      <c r="I57" s="21">
        <f>IF(OR($A57="",$B57="",$C57=""),"",'MPTO_working_3-way'!F56)</f>
        <v>3.3484093753578081</v>
      </c>
      <c r="J57" s="22">
        <f>IF(OR($A57="",$B57="",$C57=""),"",'MPTO_working_3-way'!G56)</f>
        <v>3.2823641331171736</v>
      </c>
      <c r="K57" s="17">
        <f>IF(OR($A57="",$B57="",$C57=""),"",'OddsRatio_working_3-way'!H56)</f>
        <v>2.5284999608610863</v>
      </c>
      <c r="L57" s="21">
        <f>IF(OR($A57="",$B57="",$C57=""),"",'OddsRatio_working_3-way'!I56)</f>
        <v>3.3408495904096354</v>
      </c>
      <c r="M57" s="22">
        <f>IF(OR($A57="",$B57="",$C57=""),"",'OddsRatio_working_3-way'!J56)</f>
        <v>3.2767167249189599</v>
      </c>
      <c r="N57" s="23">
        <f t="shared" si="16"/>
        <v>39.399344179494364</v>
      </c>
      <c r="O57" s="24">
        <f t="shared" si="17"/>
        <v>30.012666569332701</v>
      </c>
      <c r="P57" s="24">
        <f t="shared" si="18"/>
        <v>30.587989251172942</v>
      </c>
      <c r="Q57" t="s">
        <v>68</v>
      </c>
      <c r="R57" t="s">
        <v>95</v>
      </c>
      <c r="S57" s="48" t="s">
        <v>491</v>
      </c>
      <c r="T57" s="35">
        <v>100</v>
      </c>
      <c r="U57" s="35">
        <f t="shared" si="19"/>
        <v>39.393939393939398</v>
      </c>
      <c r="V57" s="35">
        <f t="shared" si="20"/>
        <v>74.554707379134854</v>
      </c>
      <c r="W57" s="35">
        <f t="shared" si="21"/>
        <v>80.98859315589354</v>
      </c>
      <c r="X57" s="35">
        <f t="shared" si="22"/>
        <v>44.456699464971607</v>
      </c>
      <c r="Y57" s="35">
        <f t="shared" si="23"/>
        <v>79.617467450167069</v>
      </c>
      <c r="Z57" s="35">
        <f t="shared" si="24"/>
        <v>86.051353226925741</v>
      </c>
      <c r="AA57" s="35">
        <f t="shared" si="25"/>
        <v>-5.0627600710322085</v>
      </c>
      <c r="AB57" s="35">
        <f t="shared" si="26"/>
        <v>-5.0627600710322156</v>
      </c>
      <c r="AC57" s="35">
        <f t="shared" si="27"/>
        <v>-5.0627600710322014</v>
      </c>
      <c r="AF57">
        <v>2.19</v>
      </c>
      <c r="AG57">
        <v>1.69</v>
      </c>
      <c r="AJ57" t="s">
        <v>71</v>
      </c>
    </row>
    <row r="58" spans="1:36" ht="15" x14ac:dyDescent="0.25">
      <c r="A58">
        <v>1.65</v>
      </c>
      <c r="B58">
        <v>3.93</v>
      </c>
      <c r="C58">
        <v>5.26</v>
      </c>
      <c r="D58" s="20">
        <f t="shared" si="3"/>
        <v>5.0627600710322129E-2</v>
      </c>
      <c r="E58" s="17">
        <f>IF(OR($A58="",$B58="",$C58=""),"",A58*'MPTO_working_3-way'!$I57)</f>
        <v>1.7335355411720315</v>
      </c>
      <c r="F58" s="21">
        <f>IF(OR($A58="",$B58="",$C58=""),"",B58*'MPTO_working_3-way'!$I57)</f>
        <v>4.1289664707915659</v>
      </c>
      <c r="G58" s="22">
        <f>IF(OR($A58="",$B58="",$C58=""),"",C58*'MPTO_working_3-way'!$I57)</f>
        <v>5.5263011797362944</v>
      </c>
      <c r="H58" s="17">
        <f>IF(OR($A58="",$B58="",$C58=""),"",'MPTO_working_3-way'!E57)</f>
        <v>1.697260525502595</v>
      </c>
      <c r="I58" s="21">
        <f>IF(OR($A58="",$B58="",$C58=""),"",'MPTO_working_3-way'!F57)</f>
        <v>4.2091606105592856</v>
      </c>
      <c r="J58" s="22">
        <f>IF(OR($A58="",$B58="",$C58=""),"",'MPTO_working_3-way'!G57)</f>
        <v>5.7723988769464318</v>
      </c>
      <c r="K58" s="17">
        <f>IF(OR($A58="",$B58="",$C58=""),"",'OddsRatio_working_3-way'!H57)</f>
        <v>1.7096940537874163</v>
      </c>
      <c r="L58" s="21">
        <f>IF(OR($A58="",$B58="",$C58=""),"",'OddsRatio_working_3-way'!I57)</f>
        <v>4.1990824270725096</v>
      </c>
      <c r="M58" s="22">
        <f>IF(OR($A58="",$B58="",$C58=""),"",'OddsRatio_working_3-way'!J57)</f>
        <v>5.651225644822147</v>
      </c>
      <c r="N58" s="23">
        <f t="shared" si="16"/>
        <v>57.685578186871602</v>
      </c>
      <c r="O58" s="24">
        <f t="shared" si="17"/>
        <v>24.219135879984261</v>
      </c>
      <c r="P58" s="24">
        <f t="shared" si="18"/>
        <v>18.095285933144133</v>
      </c>
      <c r="Q58" t="s">
        <v>79</v>
      </c>
      <c r="R58" t="s">
        <v>82</v>
      </c>
      <c r="S58" s="48" t="s">
        <v>491</v>
      </c>
      <c r="T58" s="35">
        <v>100</v>
      </c>
      <c r="U58" s="35">
        <f t="shared" si="19"/>
        <v>86.033519553072622</v>
      </c>
      <c r="V58" s="35">
        <f t="shared" si="20"/>
        <v>79.123173277661792</v>
      </c>
      <c r="W58" s="35">
        <f t="shared" si="21"/>
        <v>29.577464788732396</v>
      </c>
      <c r="X58" s="35">
        <f t="shared" si="22"/>
        <v>91.299361933605809</v>
      </c>
      <c r="Y58" s="35">
        <f t="shared" si="23"/>
        <v>84.389015658194992</v>
      </c>
      <c r="Z58" s="35">
        <f t="shared" si="24"/>
        <v>34.843307169265579</v>
      </c>
      <c r="AA58" s="35">
        <f t="shared" si="25"/>
        <v>-5.2658423805331864</v>
      </c>
      <c r="AB58" s="35">
        <f t="shared" si="26"/>
        <v>-5.2658423805332006</v>
      </c>
      <c r="AC58" s="35">
        <f t="shared" si="27"/>
        <v>-5.2658423805331829</v>
      </c>
      <c r="AF58">
        <v>1.91</v>
      </c>
      <c r="AG58">
        <v>1.93</v>
      </c>
      <c r="AJ58" t="s">
        <v>71</v>
      </c>
    </row>
    <row r="59" spans="1:36" ht="15" x14ac:dyDescent="0.25">
      <c r="A59">
        <v>7.16</v>
      </c>
      <c r="B59">
        <v>4.79</v>
      </c>
      <c r="C59">
        <v>1.42</v>
      </c>
      <c r="D59" s="20">
        <f t="shared" si="3"/>
        <v>5.2658423805331811E-2</v>
      </c>
      <c r="E59" s="17">
        <f>IF(OR($A59="",$B59="",$C59=""),"",A59*'MPTO_working_3-way'!$I58)</f>
        <v>7.537034314446176</v>
      </c>
      <c r="F59" s="21">
        <f>IF(OR($A59="",$B59="",$C59=""),"",B59*'MPTO_working_3-way'!$I58)</f>
        <v>5.0422338500275394</v>
      </c>
      <c r="G59" s="22">
        <f>IF(OR($A59="",$B59="",$C59=""),"",C59*'MPTO_working_3-way'!$I58)</f>
        <v>1.4947749618035711</v>
      </c>
      <c r="H59" s="17">
        <f>IF(OR($A59="",$B59="",$C59=""),"",'MPTO_working_3-way'!E58)</f>
        <v>8.189203586727297</v>
      </c>
      <c r="I59" s="21">
        <f>IF(OR($A59="",$B59="",$C59=""),"",'MPTO_working_3-way'!F58)</f>
        <v>5.2297026805370699</v>
      </c>
      <c r="J59" s="22">
        <f>IF(OR($A59="",$B59="",$C59=""),"",'MPTO_working_3-way'!G58)</f>
        <v>1.4562982144534553</v>
      </c>
      <c r="K59" s="17">
        <f>IF(OR($A59="",$B59="",$C59=""),"",'OddsRatio_working_3-way'!H58)</f>
        <v>7.8613893495323053</v>
      </c>
      <c r="L59" s="21">
        <f>IF(OR($A59="",$B59="",$C59=""),"",'OddsRatio_working_3-way'!I58)</f>
        <v>5.2215366290141949</v>
      </c>
      <c r="M59" s="22">
        <f>IF(OR($A59="",$B59="",$C59=""),"",'OddsRatio_working_3-way'!J58)</f>
        <v>1.4678220011044754</v>
      </c>
      <c r="N59" s="23">
        <f t="shared" si="16"/>
        <v>13.267818060524252</v>
      </c>
      <c r="O59" s="24">
        <f t="shared" si="17"/>
        <v>19.832479606128111</v>
      </c>
      <c r="P59" s="24">
        <f t="shared" si="18"/>
        <v>66.899702333347648</v>
      </c>
      <c r="Q59" t="s">
        <v>91</v>
      </c>
      <c r="R59" t="s">
        <v>80</v>
      </c>
      <c r="S59" s="48" t="s">
        <v>491</v>
      </c>
      <c r="T59" s="35">
        <v>100</v>
      </c>
      <c r="U59" s="35">
        <f t="shared" si="19"/>
        <v>56.521739130434774</v>
      </c>
      <c r="V59" s="35">
        <f t="shared" si="20"/>
        <v>68.35443037974683</v>
      </c>
      <c r="W59" s="35">
        <f t="shared" si="21"/>
        <v>70.674486803519059</v>
      </c>
      <c r="X59" s="35">
        <f t="shared" si="22"/>
        <v>60.971082816734089</v>
      </c>
      <c r="Y59" s="35">
        <f t="shared" si="23"/>
        <v>72.803774066046159</v>
      </c>
      <c r="Z59" s="35">
        <f t="shared" si="24"/>
        <v>75.123830489818388</v>
      </c>
      <c r="AA59" s="35">
        <f t="shared" si="25"/>
        <v>-4.449343686299315</v>
      </c>
      <c r="AB59" s="35">
        <f t="shared" si="26"/>
        <v>-4.4493436862993292</v>
      </c>
      <c r="AC59" s="35">
        <f t="shared" si="27"/>
        <v>-4.4493436862993292</v>
      </c>
      <c r="AF59">
        <v>1.91</v>
      </c>
      <c r="AG59">
        <v>1.93</v>
      </c>
      <c r="AJ59" t="s">
        <v>71</v>
      </c>
    </row>
    <row r="60" spans="1:36" s="35" customFormat="1" ht="15" x14ac:dyDescent="0.25">
      <c r="A60">
        <v>2.2999999999999998</v>
      </c>
      <c r="B60">
        <v>3.16</v>
      </c>
      <c r="C60">
        <v>3.41</v>
      </c>
      <c r="D60" s="20">
        <f t="shared" si="3"/>
        <v>4.449343686299323E-2</v>
      </c>
      <c r="E60" s="17">
        <f>IF(OR($A60="",$B60="",$C60=""),"",A60*'MPTO_working_3-way'!$I59)</f>
        <v>2.4023349047848841</v>
      </c>
      <c r="F60" s="21">
        <f>IF(OR($A60="",$B60="",$C60=""),"",B60*'MPTO_working_3-way'!$I59)</f>
        <v>3.3005992604870587</v>
      </c>
      <c r="G60" s="22">
        <f>IF(OR($A60="",$B60="",$C60=""),"",C60*'MPTO_working_3-way'!$I59)</f>
        <v>3.5617226197028069</v>
      </c>
      <c r="H60" s="17">
        <f>IF(OR($A60="",$B60="",$C60=""),"",'MPTO_working_3-way'!E59)</f>
        <v>2.3812275653918382</v>
      </c>
      <c r="I60" s="21">
        <f>IF(OR($A60="",$B60="",$C60=""),"",'MPTO_working_3-way'!F59)</f>
        <v>3.3153799916883231</v>
      </c>
      <c r="J60" s="22">
        <f>IF(OR($A60="",$B60="",$C60=""),"",'MPTO_working_3-way'!G59)</f>
        <v>3.5916445746349983</v>
      </c>
      <c r="K60" s="17">
        <f>IF(OR($A60="",$B60="",$C60=""),"",'OddsRatio_working_3-way'!H59)</f>
        <v>2.3903029755305809</v>
      </c>
      <c r="L60" s="21">
        <f>IF(OR($A60="",$B60="",$C60=""),"",'OddsRatio_working_3-way'!I59)</f>
        <v>3.3100418670354266</v>
      </c>
      <c r="M60" s="22">
        <f>IF(OR($A60="",$B60="",$C60=""),"",'OddsRatio_working_3-way'!J59)</f>
        <v>3.577407823868231</v>
      </c>
      <c r="N60" s="23">
        <f t="shared" si="16"/>
        <v>41.626169524000836</v>
      </c>
      <c r="O60" s="24">
        <f t="shared" si="17"/>
        <v>30.297528451013267</v>
      </c>
      <c r="P60" s="24">
        <f t="shared" si="18"/>
        <v>28.0763020249859</v>
      </c>
      <c r="Q60" t="s">
        <v>485</v>
      </c>
      <c r="R60" t="s">
        <v>85</v>
      </c>
      <c r="S60" s="48" t="s">
        <v>491</v>
      </c>
      <c r="T60" s="35">
        <v>100</v>
      </c>
      <c r="U60" s="35">
        <f t="shared" si="19"/>
        <v>59.183673469387763</v>
      </c>
      <c r="V60" s="35">
        <f t="shared" si="20"/>
        <v>71.181556195965413</v>
      </c>
      <c r="W60" s="35">
        <f t="shared" si="21"/>
        <v>65.277777777777771</v>
      </c>
      <c r="X60" s="35">
        <f t="shared" si="22"/>
        <v>63.540666026256808</v>
      </c>
      <c r="Y60" s="35">
        <f t="shared" si="23"/>
        <v>75.538548752834458</v>
      </c>
      <c r="Z60" s="35">
        <f t="shared" si="24"/>
        <v>69.634770334646817</v>
      </c>
      <c r="AA60" s="35">
        <f t="shared" si="25"/>
        <v>-4.3569925568690451</v>
      </c>
      <c r="AB60" s="35">
        <f t="shared" si="26"/>
        <v>-4.3569925568690451</v>
      </c>
      <c r="AC60" s="35">
        <f t="shared" si="27"/>
        <v>-4.3569925568690451</v>
      </c>
      <c r="AD60" s="36"/>
      <c r="AE60" s="36"/>
      <c r="AF60">
        <v>2.33</v>
      </c>
      <c r="AG60">
        <v>1.62</v>
      </c>
      <c r="AH60" s="36"/>
      <c r="AI60" s="36"/>
      <c r="AJ60" t="s">
        <v>71</v>
      </c>
    </row>
    <row r="61" spans="1:36" ht="15" x14ac:dyDescent="0.25">
      <c r="A61">
        <v>2.4500000000000002</v>
      </c>
      <c r="B61">
        <v>3.47</v>
      </c>
      <c r="C61">
        <v>2.88</v>
      </c>
      <c r="D61" s="20">
        <f t="shared" si="3"/>
        <v>4.3569925568690326E-2</v>
      </c>
      <c r="E61" s="17">
        <f>IF(OR($A61="",$B61="",$C61=""),"",A61*'MPTO_working_3-way'!$I60)</f>
        <v>2.5567463176432916</v>
      </c>
      <c r="F61" s="21">
        <f>IF(OR($A61="",$B61="",$C61=""),"",B61*'MPTO_working_3-way'!$I60)</f>
        <v>3.6211876417233557</v>
      </c>
      <c r="G61" s="22">
        <f>IF(OR($A61="",$B61="",$C61=""),"",C61*'MPTO_working_3-way'!$I60)</f>
        <v>3.005481385637828</v>
      </c>
      <c r="H61" s="17">
        <f>IF(OR($A61="",$B61="",$C61=""),"",'MPTO_working_3-way'!E60)</f>
        <v>2.5403925154648159</v>
      </c>
      <c r="I61" s="21">
        <f>IF(OR($A61="",$B61="",$C61=""),"",'MPTO_working_3-way'!F60)</f>
        <v>3.6541543249613699</v>
      </c>
      <c r="J61" s="22">
        <f>IF(OR($A61="",$B61="",$C61=""),"",'MPTO_working_3-way'!G60)</f>
        <v>3.0057206646119194</v>
      </c>
      <c r="K61" s="17">
        <f>IF(OR($A61="",$B61="",$C61=""),"",'OddsRatio_working_3-way'!H60)</f>
        <v>2.5479337315433321</v>
      </c>
      <c r="L61" s="21">
        <f>IF(OR($A61="",$B61="",$C61=""),"",'OddsRatio_working_3-way'!I60)</f>
        <v>3.6368250461462273</v>
      </c>
      <c r="M61" s="22">
        <f>IF(OR($A61="",$B61="",$C61=""),"",'OddsRatio_working_3-way'!J60)</f>
        <v>3.0069761484837678</v>
      </c>
      <c r="N61" s="23">
        <f t="shared" si="16"/>
        <v>39.112210433210315</v>
      </c>
      <c r="O61" s="24">
        <f t="shared" si="17"/>
        <v>27.615249441315644</v>
      </c>
      <c r="P61" s="24">
        <f t="shared" si="18"/>
        <v>33.272540125474059</v>
      </c>
      <c r="Q61" t="s">
        <v>255</v>
      </c>
      <c r="R61" t="s">
        <v>90</v>
      </c>
      <c r="S61" s="48" t="s">
        <v>491</v>
      </c>
      <c r="T61" s="35">
        <v>100</v>
      </c>
      <c r="U61" s="35">
        <f t="shared" si="19"/>
        <v>63.768115942028999</v>
      </c>
      <c r="V61" s="35">
        <f t="shared" si="20"/>
        <v>69.879518072289159</v>
      </c>
      <c r="W61" s="35">
        <f t="shared" si="21"/>
        <v>61.977186311787079</v>
      </c>
      <c r="X61" s="35">
        <f t="shared" si="22"/>
        <v>68.143295615923776</v>
      </c>
      <c r="Y61" s="35">
        <f t="shared" si="23"/>
        <v>74.25469774618395</v>
      </c>
      <c r="Z61" s="35">
        <f t="shared" si="24"/>
        <v>66.352365985681857</v>
      </c>
      <c r="AA61" s="35">
        <f t="shared" si="25"/>
        <v>-4.3751796738947775</v>
      </c>
      <c r="AB61" s="35">
        <f t="shared" si="26"/>
        <v>-4.3751796738947917</v>
      </c>
      <c r="AC61" s="35">
        <f t="shared" si="27"/>
        <v>-4.3751796738947775</v>
      </c>
      <c r="AF61">
        <v>2.0099999999999998</v>
      </c>
      <c r="AG61">
        <v>1.83</v>
      </c>
      <c r="AJ61" t="s">
        <v>71</v>
      </c>
    </row>
    <row r="62" spans="1:36" ht="15" x14ac:dyDescent="0.25">
      <c r="A62">
        <v>2.76</v>
      </c>
      <c r="B62">
        <v>3.32</v>
      </c>
      <c r="C62">
        <v>2.63</v>
      </c>
      <c r="D62" s="20">
        <f t="shared" si="3"/>
        <v>4.3751796738948023E-2</v>
      </c>
      <c r="E62" s="17">
        <f>IF(OR($A62="",$B62="",$C62=""),"",A62*'MPTO_working_3-way'!$I61)</f>
        <v>2.8807549589994963</v>
      </c>
      <c r="F62" s="21">
        <f>IF(OR($A62="",$B62="",$C62=""),"",B62*'MPTO_working_3-way'!$I61)</f>
        <v>3.4652559651733075</v>
      </c>
      <c r="G62" s="22">
        <f>IF(OR($A62="",$B62="",$C62=""),"",C62*'MPTO_working_3-way'!$I61)</f>
        <v>2.7450672254234334</v>
      </c>
      <c r="H62" s="17">
        <f>IF(OR($A62="",$B62="",$C62=""),"",'MPTO_working_3-way'!E61)</f>
        <v>2.8757538459188585</v>
      </c>
      <c r="I62" s="21">
        <f>IF(OR($A62="",$B62="",$C62=""),"",'MPTO_working_3-way'!F61)</f>
        <v>3.4889292624810255</v>
      </c>
      <c r="J62" s="22">
        <f>IF(OR($A62="",$B62="",$C62=""),"",'MPTO_working_3-way'!G61)</f>
        <v>2.7348990831018751</v>
      </c>
      <c r="K62" s="17">
        <f>IF(OR($A62="",$B62="",$C62=""),"",'OddsRatio_working_3-way'!H61)</f>
        <v>2.8786994007693418</v>
      </c>
      <c r="L62" s="21">
        <f>IF(OR($A62="",$B62="",$C62=""),"",'OddsRatio_working_3-way'!I61)</f>
        <v>3.4764673919232223</v>
      </c>
      <c r="M62" s="22">
        <f>IF(OR($A62="",$B62="",$C62=""),"",'OddsRatio_working_3-way'!J61)</f>
        <v>2.7399318313943333</v>
      </c>
      <c r="N62" s="23">
        <f t="shared" si="16"/>
        <v>34.713122574899813</v>
      </c>
      <c r="O62" s="24">
        <f t="shared" si="17"/>
        <v>28.857897080338397</v>
      </c>
      <c r="P62" s="24">
        <f t="shared" si="18"/>
        <v>36.428980344761776</v>
      </c>
      <c r="Q62" t="s">
        <v>69</v>
      </c>
      <c r="R62" t="s">
        <v>93</v>
      </c>
      <c r="S62" s="48" t="s">
        <v>491</v>
      </c>
      <c r="T62" s="35">
        <v>100</v>
      </c>
      <c r="U62" s="35">
        <f t="shared" si="19"/>
        <v>74.619289340101517</v>
      </c>
      <c r="V62" s="35">
        <f t="shared" si="20"/>
        <v>70.059880239520965</v>
      </c>
      <c r="W62" s="35">
        <f t="shared" si="21"/>
        <v>49.494949494949495</v>
      </c>
      <c r="X62" s="35">
        <f t="shared" si="22"/>
        <v>80.445170265529555</v>
      </c>
      <c r="Y62" s="35">
        <f t="shared" si="23"/>
        <v>75.885761164948988</v>
      </c>
      <c r="Z62" s="35">
        <f t="shared" si="24"/>
        <v>55.320830420377519</v>
      </c>
      <c r="AA62" s="35">
        <f t="shared" si="25"/>
        <v>-5.8258809254280379</v>
      </c>
      <c r="AB62" s="35">
        <f t="shared" si="26"/>
        <v>-5.8258809254280237</v>
      </c>
      <c r="AC62" s="35">
        <f t="shared" si="27"/>
        <v>-5.8258809254280237</v>
      </c>
      <c r="AF62">
        <v>2.16</v>
      </c>
      <c r="AG62">
        <v>1.71</v>
      </c>
      <c r="AJ62" t="s">
        <v>71</v>
      </c>
    </row>
    <row r="63" spans="1:36" ht="15" x14ac:dyDescent="0.25">
      <c r="A63">
        <v>3.94</v>
      </c>
      <c r="B63">
        <v>3.34</v>
      </c>
      <c r="C63">
        <v>1.98</v>
      </c>
      <c r="D63" s="20">
        <f t="shared" si="3"/>
        <v>5.8258809254280397E-2</v>
      </c>
      <c r="E63" s="17">
        <f>IF(OR($A63="",$B63="",$C63=""),"",A63*'MPTO_working_3-way'!$I62)</f>
        <v>4.1695397084618646</v>
      </c>
      <c r="F63" s="21">
        <f>IF(OR($A63="",$B63="",$C63=""),"",B63*'MPTO_working_3-way'!$I62)</f>
        <v>3.5345844229092962</v>
      </c>
      <c r="G63" s="22">
        <f>IF(OR($A63="",$B63="",$C63=""),"",C63*'MPTO_working_3-way'!$I62)</f>
        <v>2.0953524423234753</v>
      </c>
      <c r="H63" s="17">
        <f>IF(OR($A63="",$B63="",$C63=""),"",'MPTO_working_3-way'!E62)</f>
        <v>4.2664390592790769</v>
      </c>
      <c r="I63" s="21">
        <f>IF(OR($A63="",$B63="",$C63=""),"",'MPTO_working_3-way'!F62)</f>
        <v>3.571663350636638</v>
      </c>
      <c r="J63" s="22">
        <f>IF(OR($A63="",$B63="",$C63=""),"",'MPTO_working_3-way'!G62)</f>
        <v>2.0591770333234214</v>
      </c>
      <c r="K63" s="17">
        <f>IF(OR($A63="",$B63="",$C63=""),"",'OddsRatio_working_3-way'!H62)</f>
        <v>4.2197737021897224</v>
      </c>
      <c r="L63" s="21">
        <f>IF(OR($A63="",$B63="",$C63=""),"",'OddsRatio_working_3-way'!I62)</f>
        <v>3.5626770282734506</v>
      </c>
      <c r="M63" s="22">
        <f>IF(OR($A63="",$B63="",$C63=""),"",'OddsRatio_working_3-way'!J62)</f>
        <v>2.0732579007299075</v>
      </c>
      <c r="N63" s="23">
        <f t="shared" si="16"/>
        <v>23.983462682236887</v>
      </c>
      <c r="O63" s="24">
        <f t="shared" si="17"/>
        <v>28.291869152099803</v>
      </c>
      <c r="P63" s="24">
        <f t="shared" si="18"/>
        <v>47.724668165663296</v>
      </c>
      <c r="Q63" t="s">
        <v>117</v>
      </c>
      <c r="R63" t="s">
        <v>256</v>
      </c>
      <c r="S63" s="48" t="s">
        <v>491</v>
      </c>
      <c r="T63" s="35">
        <v>100</v>
      </c>
      <c r="U63" s="35">
        <f t="shared" si="19"/>
        <v>76.359338061465735</v>
      </c>
      <c r="V63" s="35">
        <f t="shared" si="20"/>
        <v>73.890339425587456</v>
      </c>
      <c r="W63" s="35">
        <f t="shared" si="21"/>
        <v>43.820224719101127</v>
      </c>
      <c r="X63" s="35">
        <f t="shared" si="22"/>
        <v>82.28943585531141</v>
      </c>
      <c r="Y63" s="35">
        <f t="shared" si="23"/>
        <v>79.82043721943316</v>
      </c>
      <c r="Z63" s="35">
        <f t="shared" si="24"/>
        <v>49.750322512946809</v>
      </c>
      <c r="AA63" s="35">
        <f t="shared" si="25"/>
        <v>-5.9300977938456754</v>
      </c>
      <c r="AB63" s="35">
        <f t="shared" si="26"/>
        <v>-5.9300977938457038</v>
      </c>
      <c r="AC63" s="35">
        <f t="shared" si="27"/>
        <v>-5.9300977938456825</v>
      </c>
      <c r="AF63">
        <v>2.12</v>
      </c>
      <c r="AG63">
        <v>1.71</v>
      </c>
      <c r="AJ63" t="s">
        <v>72</v>
      </c>
    </row>
    <row r="64" spans="1:36" ht="15" x14ac:dyDescent="0.25">
      <c r="A64">
        <v>4.2300000000000004</v>
      </c>
      <c r="B64">
        <v>3.83</v>
      </c>
      <c r="C64">
        <v>1.78</v>
      </c>
      <c r="D64" s="20">
        <f t="shared" si="3"/>
        <v>5.9300977938456789E-2</v>
      </c>
      <c r="E64" s="17">
        <f>IF(OR($A64="",$B64="",$C64=""),"",A64*'MPTO_working_3-way'!$I63)</f>
        <v>4.480843136679673</v>
      </c>
      <c r="F64" s="21">
        <f>IF(OR($A64="",$B64="",$C64=""),"",B64*'MPTO_working_3-way'!$I63)</f>
        <v>4.05712274550429</v>
      </c>
      <c r="G64" s="22">
        <f>IF(OR($A64="",$B64="",$C64=""),"",C64*'MPTO_working_3-way'!$I63)</f>
        <v>1.8855557407304531</v>
      </c>
      <c r="H64" s="17">
        <f>IF(OR($A64="",$B64="",$C64=""),"",'MPTO_working_3-way'!E63)</f>
        <v>4.6159606857331159</v>
      </c>
      <c r="I64" s="21">
        <f>IF(OR($A64="",$B64="",$C64=""),"",'MPTO_working_3-way'!F63)</f>
        <v>4.1437102855422392</v>
      </c>
      <c r="J64" s="22">
        <f>IF(OR($A64="",$B64="",$C64=""),"",'MPTO_working_3-way'!G63)</f>
        <v>1.8449137456693061</v>
      </c>
      <c r="K64" s="17">
        <f>IF(OR($A64="",$B64="",$C64=""),"",'OddsRatio_working_3-way'!H63)</f>
        <v>4.5587716759456036</v>
      </c>
      <c r="L64" s="21">
        <f>IF(OR($A64="",$B64="",$C64=""),"",'OddsRatio_working_3-way'!I63)</f>
        <v>4.1180569173145685</v>
      </c>
      <c r="M64" s="22">
        <f>IF(OR($A64="",$B64="",$C64=""),"",'OddsRatio_working_3-way'!J63)</f>
        <v>1.8593937793305171</v>
      </c>
      <c r="N64" s="23">
        <f t="shared" si="16"/>
        <v>22.317228465645531</v>
      </c>
      <c r="O64" s="24">
        <f t="shared" si="17"/>
        <v>24.648009506444019</v>
      </c>
      <c r="P64" s="24">
        <f t="shared" si="18"/>
        <v>53.034762027910453</v>
      </c>
      <c r="Q64" t="s">
        <v>104</v>
      </c>
      <c r="R64" t="s">
        <v>125</v>
      </c>
      <c r="S64" s="48" t="s">
        <v>491</v>
      </c>
      <c r="T64" s="35">
        <v>100</v>
      </c>
      <c r="U64" s="35">
        <f t="shared" si="19"/>
        <v>61.389961389961393</v>
      </c>
      <c r="V64" s="35">
        <f t="shared" si="20"/>
        <v>69.230769230769241</v>
      </c>
      <c r="W64" s="35">
        <f t="shared" si="21"/>
        <v>64.02877697841727</v>
      </c>
      <c r="X64" s="35">
        <f t="shared" si="22"/>
        <v>66.740453790813504</v>
      </c>
      <c r="Y64" s="35">
        <f t="shared" si="23"/>
        <v>74.581261631621359</v>
      </c>
      <c r="Z64" s="35">
        <f t="shared" si="24"/>
        <v>69.379269379269388</v>
      </c>
      <c r="AA64" s="35">
        <f t="shared" si="25"/>
        <v>-5.3504924008521115</v>
      </c>
      <c r="AB64" s="35">
        <f t="shared" si="26"/>
        <v>-5.3504924008521186</v>
      </c>
      <c r="AC64" s="35">
        <f t="shared" si="27"/>
        <v>-5.3504924008521186</v>
      </c>
      <c r="AF64">
        <v>1.85</v>
      </c>
      <c r="AG64">
        <v>1.95</v>
      </c>
      <c r="AJ64" t="s">
        <v>72</v>
      </c>
    </row>
    <row r="65" spans="1:36" ht="15" x14ac:dyDescent="0.25">
      <c r="A65">
        <v>2.59</v>
      </c>
      <c r="B65">
        <v>3.25</v>
      </c>
      <c r="C65">
        <v>2.78</v>
      </c>
      <c r="D65" s="20">
        <f t="shared" si="3"/>
        <v>5.3504924008521249E-2</v>
      </c>
      <c r="E65" s="17">
        <f>IF(OR($A65="",$B65="",$C65=""),"",A65*'MPTO_working_3-way'!$I64)</f>
        <v>2.7285777531820701</v>
      </c>
      <c r="F65" s="21">
        <f>IF(OR($A65="",$B65="",$C65=""),"",B65*'MPTO_working_3-way'!$I64)</f>
        <v>3.4238910030276939</v>
      </c>
      <c r="G65" s="22">
        <f>IF(OR($A65="",$B65="",$C65=""),"",C65*'MPTO_working_3-way'!$I64)</f>
        <v>2.9287436887436891</v>
      </c>
      <c r="H65" s="17">
        <f>IF(OR($A65="",$B65="",$C65=""),"",'MPTO_working_3-way'!E64)</f>
        <v>2.71543286162701</v>
      </c>
      <c r="I65" s="21">
        <f>IF(OR($A65="",$B65="",$C65=""),"",'MPTO_working_3-way'!F64)</f>
        <v>3.4499730939059541</v>
      </c>
      <c r="J65" s="22">
        <f>IF(OR($A65="",$B65="",$C65=""),"",'MPTO_working_3-way'!G64)</f>
        <v>2.9250264057548927</v>
      </c>
      <c r="K65" s="17">
        <f>IF(OR($A65="",$B65="",$C65=""),"",'OddsRatio_working_3-way'!H64)</f>
        <v>2.7217467034124683</v>
      </c>
      <c r="L65" s="21">
        <f>IF(OR($A65="",$B65="",$C65=""),"",'OddsRatio_working_3-way'!I64)</f>
        <v>3.4364340142629271</v>
      </c>
      <c r="M65" s="22">
        <f>IF(OR($A65="",$B65="",$C65=""),"",'OddsRatio_working_3-way'!J64)</f>
        <v>2.9274900201724483</v>
      </c>
      <c r="N65" s="23">
        <f t="shared" si="16"/>
        <v>36.649129709930349</v>
      </c>
      <c r="O65" s="24">
        <f t="shared" si="17"/>
        <v>29.206537214990647</v>
      </c>
      <c r="P65" s="24">
        <f t="shared" si="18"/>
        <v>34.14433307507899</v>
      </c>
      <c r="Q65" t="s">
        <v>478</v>
      </c>
      <c r="R65" t="s">
        <v>477</v>
      </c>
      <c r="S65" s="48" t="s">
        <v>491</v>
      </c>
      <c r="T65" s="35">
        <v>100</v>
      </c>
      <c r="U65" s="35">
        <f t="shared" si="19"/>
        <v>75.903614457831324</v>
      </c>
      <c r="V65" s="35">
        <f t="shared" si="20"/>
        <v>73.614775725593674</v>
      </c>
      <c r="W65" s="35">
        <f t="shared" si="21"/>
        <v>44.751381215469614</v>
      </c>
      <c r="X65" s="35">
        <f t="shared" si="22"/>
        <v>81.633843058936733</v>
      </c>
      <c r="Y65" s="35">
        <f t="shared" si="23"/>
        <v>79.345004326699069</v>
      </c>
      <c r="Z65" s="35">
        <f t="shared" si="24"/>
        <v>50.481609816575002</v>
      </c>
      <c r="AA65" s="35">
        <f t="shared" si="25"/>
        <v>-5.7302286011054093</v>
      </c>
      <c r="AB65" s="35">
        <f t="shared" si="26"/>
        <v>-5.7302286011053951</v>
      </c>
      <c r="AC65" s="35">
        <f t="shared" si="27"/>
        <v>-5.730228601105388</v>
      </c>
      <c r="AF65">
        <v>2.0299999999999998</v>
      </c>
      <c r="AG65">
        <v>1.78</v>
      </c>
      <c r="AJ65" t="s">
        <v>72</v>
      </c>
    </row>
    <row r="66" spans="1:36" ht="15" x14ac:dyDescent="0.25">
      <c r="A66">
        <v>4.1500000000000004</v>
      </c>
      <c r="B66">
        <v>3.79</v>
      </c>
      <c r="C66">
        <v>1.81</v>
      </c>
      <c r="D66" s="20">
        <f t="shared" si="3"/>
        <v>5.7302286011053916E-2</v>
      </c>
      <c r="E66" s="17">
        <f>IF(OR($A66="",$B66="",$C66=""),"",A66*'MPTO_working_3-way'!$I65)</f>
        <v>4.3878044869458739</v>
      </c>
      <c r="F66" s="21">
        <f>IF(OR($A66="",$B66="",$C66=""),"",B66*'MPTO_working_3-way'!$I65)</f>
        <v>4.0071756639818945</v>
      </c>
      <c r="G66" s="22">
        <f>IF(OR($A66="",$B66="",$C66=""),"",C66*'MPTO_working_3-way'!$I65)</f>
        <v>1.9137171376800077</v>
      </c>
      <c r="H66" s="17">
        <f>IF(OR($A66="",$B66="",$C66=""),"",'MPTO_working_3-way'!E65)</f>
        <v>4.5072841300195243</v>
      </c>
      <c r="I66" s="21">
        <f>IF(OR($A66="",$B66="",$C66=""),"",'MPTO_working_3-way'!F65)</f>
        <v>4.0857771196111985</v>
      </c>
      <c r="J66" s="22">
        <f>IF(OR($A66="",$B66="",$C66=""),"",'MPTO_working_3-way'!G65)</f>
        <v>1.8748168801615042</v>
      </c>
      <c r="K66" s="17">
        <f>IF(OR($A66="",$B66="",$C66=""),"",'OddsRatio_working_3-way'!H65)</f>
        <v>4.4567282509354502</v>
      </c>
      <c r="L66" s="21">
        <f>IF(OR($A66="",$B66="",$C66=""),"",'OddsRatio_working_3-way'!I65)</f>
        <v>4.0616735936856845</v>
      </c>
      <c r="M66" s="22">
        <f>IF(OR($A66="",$B66="",$C66=""),"",'OddsRatio_working_3-way'!J65)</f>
        <v>1.8888729788119725</v>
      </c>
      <c r="N66" s="23">
        <f t="shared" si="16"/>
        <v>22.790441164256357</v>
      </c>
      <c r="O66" s="24">
        <f t="shared" si="17"/>
        <v>24.955232409409998</v>
      </c>
      <c r="P66" s="24">
        <f t="shared" si="18"/>
        <v>52.254326426333641</v>
      </c>
      <c r="Q66" t="s">
        <v>123</v>
      </c>
      <c r="R66" t="s">
        <v>122</v>
      </c>
      <c r="S66" s="48" t="s">
        <v>491</v>
      </c>
      <c r="T66" s="35">
        <v>100</v>
      </c>
      <c r="U66" s="35">
        <f t="shared" si="19"/>
        <v>48.717948717948723</v>
      </c>
      <c r="V66" s="35">
        <f t="shared" si="20"/>
        <v>71.181556195965413</v>
      </c>
      <c r="W66" s="35">
        <f t="shared" si="21"/>
        <v>74.226804123711347</v>
      </c>
      <c r="X66" s="35">
        <f t="shared" si="22"/>
        <v>54.591639680323247</v>
      </c>
      <c r="Y66" s="35">
        <f t="shared" si="23"/>
        <v>77.055247158339952</v>
      </c>
      <c r="Z66" s="35">
        <f t="shared" si="24"/>
        <v>80.100495086085871</v>
      </c>
      <c r="AA66" s="35">
        <f t="shared" si="25"/>
        <v>-5.8736909623745248</v>
      </c>
      <c r="AB66" s="35">
        <f t="shared" si="26"/>
        <v>-5.873690962374539</v>
      </c>
      <c r="AC66" s="35">
        <f t="shared" si="27"/>
        <v>-5.8736909623745248</v>
      </c>
      <c r="AF66">
        <v>1.9</v>
      </c>
      <c r="AG66">
        <v>1.9</v>
      </c>
      <c r="AJ66" t="s">
        <v>72</v>
      </c>
    </row>
    <row r="67" spans="1:36" ht="15" x14ac:dyDescent="0.25">
      <c r="A67">
        <v>1.95</v>
      </c>
      <c r="B67">
        <v>3.47</v>
      </c>
      <c r="C67">
        <v>3.88</v>
      </c>
      <c r="D67" s="20">
        <f t="shared" si="3"/>
        <v>5.8736909623745337E-2</v>
      </c>
      <c r="E67" s="17">
        <f>IF(OR($A67="",$B67="",$C67=""),"",A67*'MPTO_working_3-way'!$I66)</f>
        <v>2.0645369737663035</v>
      </c>
      <c r="F67" s="21">
        <f>IF(OR($A67="",$B67="",$C67=""),"",B67*'MPTO_working_3-way'!$I66)</f>
        <v>3.6738170763943967</v>
      </c>
      <c r="G67" s="22">
        <f>IF(OR($A67="",$B67="",$C67=""),"",C67*'MPTO_working_3-way'!$I66)</f>
        <v>4.1078992093401316</v>
      </c>
      <c r="H67" s="17">
        <f>IF(OR($A67="",$B67="",$C67=""),"",'MPTO_working_3-way'!E66)</f>
        <v>2.027404249097525</v>
      </c>
      <c r="I67" s="21">
        <f>IF(OR($A67="",$B67="",$C67=""),"",'MPTO_working_3-way'!F66)</f>
        <v>3.7229323990637142</v>
      </c>
      <c r="J67" s="22">
        <f>IF(OR($A67="",$B67="",$C67=""),"",'MPTO_working_3-way'!G66)</f>
        <v>4.1989815230452807</v>
      </c>
      <c r="K67" s="17">
        <f>IF(OR($A67="",$B67="",$C67=""),"",'OddsRatio_working_3-way'!H66)</f>
        <v>2.0416090321220484</v>
      </c>
      <c r="L67" s="21">
        <f>IF(OR($A67="",$B67="",$C67=""),"",'OddsRatio_working_3-way'!I66)</f>
        <v>3.708183483517328</v>
      </c>
      <c r="M67" s="22">
        <f>IF(OR($A67="",$B67="",$C67=""),"",'OddsRatio_working_3-way'!J66)</f>
        <v>4.1577200131700005</v>
      </c>
      <c r="N67" s="23">
        <f t="shared" si="16"/>
        <v>48.437010947578969</v>
      </c>
      <c r="O67" s="24">
        <f t="shared" si="17"/>
        <v>27.219645921550139</v>
      </c>
      <c r="P67" s="24">
        <f t="shared" si="18"/>
        <v>24.343343130870878</v>
      </c>
      <c r="Q67" t="s">
        <v>103</v>
      </c>
      <c r="R67" t="s">
        <v>119</v>
      </c>
      <c r="S67" s="48" t="s">
        <v>491</v>
      </c>
      <c r="T67" s="35">
        <v>100</v>
      </c>
      <c r="U67" s="35">
        <f t="shared" si="19"/>
        <v>66.555183946488299</v>
      </c>
      <c r="V67" s="35">
        <f t="shared" si="20"/>
        <v>69.418960244648318</v>
      </c>
      <c r="W67" s="35">
        <f t="shared" si="21"/>
        <v>58.677685950413228</v>
      </c>
      <c r="X67" s="35">
        <f t="shared" si="22"/>
        <v>71.903353804938462</v>
      </c>
      <c r="Y67" s="35">
        <f t="shared" si="23"/>
        <v>74.767130103098481</v>
      </c>
      <c r="Z67" s="35">
        <f t="shared" si="24"/>
        <v>64.025855808863383</v>
      </c>
      <c r="AA67" s="35">
        <f t="shared" si="25"/>
        <v>-5.3481698584501629</v>
      </c>
      <c r="AB67" s="35">
        <f t="shared" si="26"/>
        <v>-5.3481698584501629</v>
      </c>
      <c r="AC67" s="35">
        <f t="shared" si="27"/>
        <v>-5.3481698584501558</v>
      </c>
      <c r="AF67">
        <v>2.0299999999999998</v>
      </c>
      <c r="AG67">
        <v>1.79</v>
      </c>
      <c r="AJ67" t="s">
        <v>72</v>
      </c>
    </row>
    <row r="68" spans="1:36" ht="15" x14ac:dyDescent="0.25">
      <c r="A68">
        <v>2.99</v>
      </c>
      <c r="B68">
        <v>3.27</v>
      </c>
      <c r="C68">
        <v>2.42</v>
      </c>
      <c r="D68" s="20">
        <f t="shared" ref="D68:D131" si="28">IF(OR($A68="",$B68="",$C68=""),"",(1/A68)+(1/B68)+(1/C68)-1)</f>
        <v>5.3481698584501691E-2</v>
      </c>
      <c r="E68" s="17">
        <f>IF(OR($A68="",$B68="",$C68=""),"",A68*'MPTO_working_3-way'!$I67)</f>
        <v>3.1499102787676603</v>
      </c>
      <c r="F68" s="21">
        <f>IF(OR($A68="",$B68="",$C68=""),"",B68*'MPTO_working_3-way'!$I67)</f>
        <v>3.4448851543713204</v>
      </c>
      <c r="G68" s="22">
        <f>IF(OR($A68="",$B68="",$C68=""),"",C68*'MPTO_working_3-way'!$I67)</f>
        <v>2.5494257105744942</v>
      </c>
      <c r="H68" s="17">
        <f>IF(OR($A68="",$B68="",$C68=""),"",'MPTO_working_3-way'!E67)</f>
        <v>3.1583509256559115</v>
      </c>
      <c r="I68" s="21">
        <f>IF(OR($A68="",$B68="",$C68=""),"",'MPTO_working_3-way'!F67)</f>
        <v>3.4724252060687313</v>
      </c>
      <c r="J68" s="22">
        <f>IF(OR($A68="",$B68="",$C68=""),"",'MPTO_working_3-way'!G67)</f>
        <v>2.529110647560687</v>
      </c>
      <c r="K68" s="17">
        <f>IF(OR($A68="",$B68="",$C68=""),"",'OddsRatio_working_3-way'!H67)</f>
        <v>3.1555715900812373</v>
      </c>
      <c r="L68" s="21">
        <f>IF(OR($A68="",$B68="",$C68=""),"",'OddsRatio_working_3-way'!I67)</f>
        <v>3.4588680952182971</v>
      </c>
      <c r="M68" s="22">
        <f>IF(OR($A68="",$B68="",$C68=""),"",'OddsRatio_working_3-way'!J67)</f>
        <v>2.5381465617665109</v>
      </c>
      <c r="N68" s="23">
        <f t="shared" si="16"/>
        <v>31.746935991815935</v>
      </c>
      <c r="O68" s="24">
        <f t="shared" si="17"/>
        <v>29.028543919122217</v>
      </c>
      <c r="P68" s="24">
        <f t="shared" si="18"/>
        <v>39.224520089061841</v>
      </c>
      <c r="Q68" t="s">
        <v>118</v>
      </c>
      <c r="R68" t="s">
        <v>124</v>
      </c>
      <c r="S68" s="48" t="s">
        <v>491</v>
      </c>
      <c r="T68" s="35">
        <v>100</v>
      </c>
      <c r="U68" s="35">
        <f t="shared" si="19"/>
        <v>62.686567164179095</v>
      </c>
      <c r="V68" s="35">
        <f t="shared" si="20"/>
        <v>70.588235294117652</v>
      </c>
      <c r="W68" s="35">
        <f t="shared" si="21"/>
        <v>61.240310077519375</v>
      </c>
      <c r="X68" s="35">
        <f t="shared" si="22"/>
        <v>68.171454628362966</v>
      </c>
      <c r="Y68" s="35">
        <f t="shared" si="23"/>
        <v>76.073122758301508</v>
      </c>
      <c r="Z68" s="35">
        <f t="shared" si="24"/>
        <v>66.725197541703253</v>
      </c>
      <c r="AA68" s="35">
        <f t="shared" si="25"/>
        <v>-5.4848874641838705</v>
      </c>
      <c r="AB68" s="35">
        <f t="shared" si="26"/>
        <v>-5.4848874641838563</v>
      </c>
      <c r="AC68" s="35">
        <f t="shared" si="27"/>
        <v>-5.4848874641838776</v>
      </c>
      <c r="AF68">
        <v>1.97</v>
      </c>
      <c r="AG68">
        <v>1.83</v>
      </c>
      <c r="AJ68" t="s">
        <v>72</v>
      </c>
    </row>
    <row r="69" spans="1:36" ht="15" x14ac:dyDescent="0.25">
      <c r="A69">
        <v>2.68</v>
      </c>
      <c r="B69">
        <v>3.4</v>
      </c>
      <c r="C69">
        <v>2.58</v>
      </c>
      <c r="D69" s="20">
        <f t="shared" si="28"/>
        <v>5.4848874641838741E-2</v>
      </c>
      <c r="E69" s="17">
        <f>IF(OR($A69="",$B69="",$C69=""),"",A69*'MPTO_working_3-way'!$I68)</f>
        <v>2.8269949840401281</v>
      </c>
      <c r="F69" s="21">
        <f>IF(OR($A69="",$B69="",$C69=""),"",B69*'MPTO_working_3-way'!$I68)</f>
        <v>3.5864861737822515</v>
      </c>
      <c r="G69" s="22">
        <f>IF(OR($A69="",$B69="",$C69=""),"",C69*'MPTO_working_3-way'!$I68)</f>
        <v>2.721510096575944</v>
      </c>
      <c r="H69" s="17">
        <f>IF(OR($A69="",$B69="",$C69=""),"",'MPTO_working_3-way'!E68)</f>
        <v>2.8180812704582658</v>
      </c>
      <c r="I69" s="21">
        <f>IF(OR($A69="",$B69="",$C69=""),"",'MPTO_working_3-way'!F68)</f>
        <v>3.6253598276117316</v>
      </c>
      <c r="J69" s="22">
        <f>IF(OR($A69="",$B69="",$C69=""),"",'MPTO_working_3-way'!G68)</f>
        <v>2.7077233999422576</v>
      </c>
      <c r="K69" s="17">
        <f>IF(OR($A69="",$B69="",$C69=""),"",'OddsRatio_working_3-way'!H68)</f>
        <v>2.8232042467598419</v>
      </c>
      <c r="L69" s="21">
        <f>IF(OR($A69="",$B69="",$C69=""),"",'OddsRatio_working_3-way'!I68)</f>
        <v>3.6045774953712026</v>
      </c>
      <c r="M69" s="22">
        <f>IF(OR($A69="",$B69="",$C69=""),"",'OddsRatio_working_3-way'!J68)</f>
        <v>2.7146801844527086</v>
      </c>
      <c r="N69" s="23">
        <f t="shared" ref="N69:N132" si="29">(1/E69)* 100</f>
        <v>35.373249887089486</v>
      </c>
      <c r="O69" s="24">
        <f t="shared" ref="O69:O132" si="30">(1/F69)* 100</f>
        <v>27.882444028647008</v>
      </c>
      <c r="P69" s="24">
        <f t="shared" ref="P69:P132" si="31">(1/G69)* 100</f>
        <v>36.744306084263499</v>
      </c>
      <c r="Q69" t="s">
        <v>486</v>
      </c>
      <c r="R69" t="s">
        <v>106</v>
      </c>
      <c r="S69" s="48" t="s">
        <v>491</v>
      </c>
      <c r="T69" s="35">
        <v>100</v>
      </c>
      <c r="U69" s="35">
        <f t="shared" ref="U69:U132" si="32">(1/A70)*((T69*A70)-T69)</f>
        <v>76.851851851851848</v>
      </c>
      <c r="V69" s="35">
        <f t="shared" ref="V69:V132" si="33">(1/B70)*((T69*B70)-T69)</f>
        <v>70.930232558139537</v>
      </c>
      <c r="W69" s="35">
        <f t="shared" ref="W69:W132" si="34">(1/C70)*((T69*C70)-T69)</f>
        <v>46.524064171122987</v>
      </c>
      <c r="X69" s="35">
        <f t="shared" ref="X69:X132" si="35">((1/B70)+(1/C70))*T69</f>
        <v>82.545703270737476</v>
      </c>
      <c r="Y69" s="35">
        <f t="shared" ref="Y69:Y132" si="36">((1/A70)+(1/C70))*T69</f>
        <v>76.624083977025137</v>
      </c>
      <c r="Z69" s="35">
        <f t="shared" ref="Z69:Z132" si="37">((1/A70)+(1/B70))*T69</f>
        <v>52.217915590008616</v>
      </c>
      <c r="AA69" s="35">
        <f t="shared" ref="AA69:AA132" si="38">U69-X69</f>
        <v>-5.6938514188856288</v>
      </c>
      <c r="AB69" s="35">
        <f t="shared" ref="AB69:AB132" si="39">V69-Y69</f>
        <v>-5.6938514188856004</v>
      </c>
      <c r="AC69" s="35">
        <f t="shared" ref="AC69:AC132" si="40">W69-Z69</f>
        <v>-5.6938514188856288</v>
      </c>
      <c r="AF69">
        <v>2.02</v>
      </c>
      <c r="AG69">
        <v>1.79</v>
      </c>
      <c r="AJ69" t="s">
        <v>72</v>
      </c>
    </row>
    <row r="70" spans="1:36" ht="15" x14ac:dyDescent="0.25">
      <c r="A70">
        <v>4.32</v>
      </c>
      <c r="B70">
        <v>3.44</v>
      </c>
      <c r="C70">
        <v>1.87</v>
      </c>
      <c r="D70" s="20">
        <f t="shared" si="28"/>
        <v>5.6938514188856093E-2</v>
      </c>
      <c r="E70" s="17">
        <f>IF(OR($A70="",$B70="",$C70=""),"",A70*'MPTO_working_3-way'!$I69)</f>
        <v>4.5659743812958586</v>
      </c>
      <c r="F70" s="21">
        <f>IF(OR($A70="",$B70="",$C70=""),"",B70*'MPTO_working_3-way'!$I69)</f>
        <v>3.6358684888096651</v>
      </c>
      <c r="G70" s="22">
        <f>IF(OR($A70="",$B70="",$C70=""),"",C70*'MPTO_working_3-way'!$I69)</f>
        <v>1.976475021533161</v>
      </c>
      <c r="H70" s="17">
        <f>IF(OR($A70="",$B70="",$C70=""),"",'MPTO_working_3-way'!E69)</f>
        <v>4.7058385775285929</v>
      </c>
      <c r="I70" s="21">
        <f>IF(OR($A70="",$B70="",$C70=""),"",'MPTO_working_3-way'!F69)</f>
        <v>3.6802838807011695</v>
      </c>
      <c r="J70" s="22">
        <f>IF(OR($A70="",$B70="",$C70=""),"",'MPTO_working_3-way'!G69)</f>
        <v>1.9388116714902217</v>
      </c>
      <c r="K70" s="17">
        <f>IF(OR($A70="",$B70="",$C70=""),"",'OddsRatio_working_3-way'!H69)</f>
        <v>4.6365879636538434</v>
      </c>
      <c r="L70" s="21">
        <f>IF(OR($A70="",$B70="",$C70=""),"",'OddsRatio_working_3-way'!I69)</f>
        <v>3.6726730817214994</v>
      </c>
      <c r="M70" s="22">
        <f>IF(OR($A70="",$B70="",$C70=""),"",'OddsRatio_working_3-way'!J69)</f>
        <v>1.9529613037285678</v>
      </c>
      <c r="N70" s="23">
        <f t="shared" si="29"/>
        <v>21.901130328203735</v>
      </c>
      <c r="O70" s="24">
        <f t="shared" si="30"/>
        <v>27.503745063325617</v>
      </c>
      <c r="P70" s="24">
        <f t="shared" si="31"/>
        <v>50.595124608470655</v>
      </c>
      <c r="Q70" t="s">
        <v>127</v>
      </c>
      <c r="R70" t="s">
        <v>121</v>
      </c>
      <c r="S70" s="48" t="s">
        <v>491</v>
      </c>
      <c r="T70" s="35">
        <v>100</v>
      </c>
      <c r="U70" s="35">
        <f t="shared" si="32"/>
        <v>78.723404255319153</v>
      </c>
      <c r="V70" s="35">
        <f t="shared" si="33"/>
        <v>74.811083123425689</v>
      </c>
      <c r="W70" s="35">
        <f t="shared" si="34"/>
        <v>40.476190476190474</v>
      </c>
      <c r="X70" s="35">
        <f t="shared" si="35"/>
        <v>84.712726400383829</v>
      </c>
      <c r="Y70" s="35">
        <f t="shared" si="36"/>
        <v>80.800405268490366</v>
      </c>
      <c r="Z70" s="35">
        <f t="shared" si="37"/>
        <v>46.465512621255158</v>
      </c>
      <c r="AA70" s="35">
        <f t="shared" si="38"/>
        <v>-5.9893221450646763</v>
      </c>
      <c r="AB70" s="35">
        <f t="shared" si="39"/>
        <v>-5.9893221450646763</v>
      </c>
      <c r="AC70" s="35">
        <f t="shared" si="40"/>
        <v>-5.9893221450646834</v>
      </c>
      <c r="AF70">
        <v>2.0099999999999998</v>
      </c>
      <c r="AG70">
        <v>1.81</v>
      </c>
      <c r="AJ70" t="s">
        <v>72</v>
      </c>
    </row>
    <row r="71" spans="1:36" ht="15" x14ac:dyDescent="0.25">
      <c r="A71">
        <v>4.7</v>
      </c>
      <c r="B71">
        <v>3.97</v>
      </c>
      <c r="C71">
        <v>1.68</v>
      </c>
      <c r="D71" s="20">
        <f t="shared" si="28"/>
        <v>5.9893221450646905E-2</v>
      </c>
      <c r="E71" s="17">
        <f>IF(OR($A71="",$B71="",$C71=""),"",A71*'MPTO_working_3-way'!$I70)</f>
        <v>4.981498140818041</v>
      </c>
      <c r="F71" s="21">
        <f>IF(OR($A71="",$B71="",$C71=""),"",B71*'MPTO_working_3-way'!$I70)</f>
        <v>4.2077760891590685</v>
      </c>
      <c r="G71" s="22">
        <f>IF(OR($A71="",$B71="",$C71=""),"",C71*'MPTO_working_3-way'!$I70)</f>
        <v>1.7806206120370867</v>
      </c>
      <c r="H71" s="17">
        <f>IF(OR($A71="",$B71="",$C71=""),"",'MPTO_working_3-way'!E70)</f>
        <v>5.1866802858258536</v>
      </c>
      <c r="I71" s="21">
        <f>IF(OR($A71="",$B71="",$C71=""),"",'MPTO_working_3-way'!F70)</f>
        <v>4.3117431404661613</v>
      </c>
      <c r="J71" s="22">
        <f>IF(OR($A71="",$B71="",$C71=""),"",'MPTO_working_3-way'!G70)</f>
        <v>1.7383030385482166</v>
      </c>
      <c r="K71" s="17">
        <f>IF(OR($A71="",$B71="",$C71=""),"",'OddsRatio_working_3-way'!H70)</f>
        <v>5.0957967056199713</v>
      </c>
      <c r="L71" s="21">
        <f>IF(OR($A71="",$B71="",$C71=""),"",'OddsRatio_working_3-way'!I70)</f>
        <v>4.2877070853219754</v>
      </c>
      <c r="M71" s="22">
        <f>IF(OR($A71="",$B71="",$C71=""),"",'OddsRatio_working_3-way'!J70)</f>
        <v>1.7527410161679948</v>
      </c>
      <c r="N71" s="23">
        <f t="shared" si="29"/>
        <v>20.0742823088916</v>
      </c>
      <c r="O71" s="24">
        <f t="shared" si="30"/>
        <v>23.765523136471163</v>
      </c>
      <c r="P71" s="24">
        <f t="shared" si="31"/>
        <v>56.160194554637222</v>
      </c>
      <c r="Q71" t="s">
        <v>487</v>
      </c>
      <c r="R71" t="s">
        <v>120</v>
      </c>
      <c r="S71" s="48" t="s">
        <v>491</v>
      </c>
      <c r="T71" s="35">
        <v>100</v>
      </c>
      <c r="U71" s="35">
        <f t="shared" si="32"/>
        <v>26.470588235294116</v>
      </c>
      <c r="V71" s="35">
        <f t="shared" si="33"/>
        <v>78.118161925601754</v>
      </c>
      <c r="W71" s="35">
        <f t="shared" si="34"/>
        <v>89.082969432314414</v>
      </c>
      <c r="X71" s="35">
        <f t="shared" si="35"/>
        <v>32.798868642083839</v>
      </c>
      <c r="Y71" s="35">
        <f t="shared" si="36"/>
        <v>84.44644233239147</v>
      </c>
      <c r="Z71" s="35">
        <f t="shared" si="37"/>
        <v>95.41124983910413</v>
      </c>
      <c r="AA71" s="35">
        <f t="shared" si="38"/>
        <v>-6.3282804067897231</v>
      </c>
      <c r="AB71" s="35">
        <f t="shared" si="39"/>
        <v>-6.328280406789716</v>
      </c>
      <c r="AC71" s="35">
        <f t="shared" si="40"/>
        <v>-6.328280406789716</v>
      </c>
      <c r="AF71">
        <v>1.93</v>
      </c>
      <c r="AG71">
        <v>1.88</v>
      </c>
      <c r="AJ71" t="s">
        <v>72</v>
      </c>
    </row>
    <row r="72" spans="1:36" ht="15" x14ac:dyDescent="0.25">
      <c r="A72">
        <v>1.36</v>
      </c>
      <c r="B72">
        <v>4.57</v>
      </c>
      <c r="C72">
        <v>9.16</v>
      </c>
      <c r="D72" s="20">
        <f t="shared" si="28"/>
        <v>6.3282804067897214E-2</v>
      </c>
      <c r="E72" s="17">
        <f>IF(OR($A72="",$B72="",$C72=""),"",A72*'MPTO_working_3-way'!$I71)</f>
        <v>1.4460646135323403</v>
      </c>
      <c r="F72" s="21">
        <f>IF(OR($A72="",$B72="",$C72=""),"",B72*'MPTO_working_3-way'!$I71)</f>
        <v>4.8592024145902908</v>
      </c>
      <c r="G72" s="22">
        <f>IF(OR($A72="",$B72="",$C72=""),"",C72*'MPTO_working_3-way'!$I71)</f>
        <v>9.7396704852619393</v>
      </c>
      <c r="H72" s="17">
        <f>IF(OR($A72="",$B72="",$C72=""),"",'MPTO_working_3-way'!E71)</f>
        <v>1.4001683149693553</v>
      </c>
      <c r="I72" s="21">
        <f>IF(OR($A72="",$B72="",$C72=""),"",'MPTO_working_3-way'!F71)</f>
        <v>5.0575520923403339</v>
      </c>
      <c r="J72" s="22">
        <f>IF(OR($A72="",$B72="",$C72=""),"",'MPTO_working_3-way'!G71)</f>
        <v>11.353825928521969</v>
      </c>
      <c r="K72" s="17">
        <f>IF(OR($A72="",$B72="",$C72=""),"",'OddsRatio_working_3-way'!H71)</f>
        <v>1.413434619980156</v>
      </c>
      <c r="L72" s="21">
        <f>IF(OR($A72="",$B72="",$C72=""),"",'OddsRatio_working_3-way'!I71)</f>
        <v>5.0998933148032135</v>
      </c>
      <c r="M72" s="22">
        <f>IF(OR($A72="",$B72="",$C72=""),"",'OddsRatio_working_3-way'!J71)</f>
        <v>10.371184719550202</v>
      </c>
      <c r="N72" s="23">
        <f t="shared" si="29"/>
        <v>69.153203158555527</v>
      </c>
      <c r="O72" s="24">
        <f t="shared" si="30"/>
        <v>20.579509036244094</v>
      </c>
      <c r="P72" s="24">
        <f t="shared" si="31"/>
        <v>10.267287805200382</v>
      </c>
      <c r="Q72" t="s">
        <v>479</v>
      </c>
      <c r="R72" t="s">
        <v>126</v>
      </c>
      <c r="S72" s="48" t="s">
        <v>491</v>
      </c>
      <c r="T72" s="35">
        <v>100</v>
      </c>
      <c r="U72" s="35">
        <f t="shared" si="32"/>
        <v>31.03448275862069</v>
      </c>
      <c r="V72" s="35">
        <f t="shared" si="33"/>
        <v>75.550122249388764</v>
      </c>
      <c r="W72" s="35">
        <f t="shared" si="34"/>
        <v>87.163029525032087</v>
      </c>
      <c r="X72" s="35">
        <f t="shared" si="35"/>
        <v>37.286848225579156</v>
      </c>
      <c r="Y72" s="35">
        <f t="shared" si="36"/>
        <v>81.802487716347215</v>
      </c>
      <c r="Z72" s="35">
        <f t="shared" si="37"/>
        <v>93.415394991990567</v>
      </c>
      <c r="AA72" s="35">
        <f t="shared" si="38"/>
        <v>-6.2523654669584658</v>
      </c>
      <c r="AB72" s="35">
        <f t="shared" si="39"/>
        <v>-6.2523654669584516</v>
      </c>
      <c r="AC72" s="35">
        <f t="shared" si="40"/>
        <v>-6.2523654669584801</v>
      </c>
      <c r="AF72">
        <v>1.83</v>
      </c>
      <c r="AG72">
        <v>1.98</v>
      </c>
      <c r="AJ72" t="s">
        <v>72</v>
      </c>
    </row>
    <row r="73" spans="1:36" ht="15" x14ac:dyDescent="0.25">
      <c r="A73">
        <v>1.45</v>
      </c>
      <c r="B73">
        <v>4.09</v>
      </c>
      <c r="C73">
        <v>7.79</v>
      </c>
      <c r="D73" s="20">
        <f t="shared" si="28"/>
        <v>6.252365466958465E-2</v>
      </c>
      <c r="E73" s="17">
        <f>IF(OR($A73="",$B73="",$C73=""),"",A73*'MPTO_working_3-way'!$I72)</f>
        <v>1.5406592992708976</v>
      </c>
      <c r="F73" s="21">
        <f>IF(OR($A73="",$B73="",$C73=""),"",B73*'MPTO_working_3-way'!$I72)</f>
        <v>4.345721747598601</v>
      </c>
      <c r="G73" s="22">
        <f>IF(OR($A73="",$B73="",$C73=""),"",C73*'MPTO_working_3-way'!$I72)</f>
        <v>8.2770592698760641</v>
      </c>
      <c r="H73" s="17">
        <f>IF(OR($A73="",$B73="",$C73=""),"",'MPTO_working_3-way'!E72)</f>
        <v>1.4951841147067642</v>
      </c>
      <c r="I73" s="21">
        <f>IF(OR($A73="",$B73="",$C73=""),"",'MPTO_working_3-way'!F72)</f>
        <v>4.4711209547585256</v>
      </c>
      <c r="J73" s="22">
        <f>IF(OR($A73="",$B73="",$C73=""),"",'MPTO_working_3-way'!G72)</f>
        <v>9.2998612023958955</v>
      </c>
      <c r="K73" s="17">
        <f>IF(OR($A73="",$B73="",$C73=""),"",'OddsRatio_working_3-way'!H72)</f>
        <v>1.5093651971820137</v>
      </c>
      <c r="L73" s="21">
        <f>IF(OR($A73="",$B73="",$C73=""),"",'OddsRatio_working_3-way'!I72)</f>
        <v>4.4976410206498247</v>
      </c>
      <c r="M73" s="22">
        <f>IF(OR($A73="",$B73="",$C73=""),"",'OddsRatio_working_3-way'!J72)</f>
        <v>8.6857548641463804</v>
      </c>
      <c r="N73" s="23">
        <f t="shared" si="29"/>
        <v>64.907277064646323</v>
      </c>
      <c r="O73" s="24">
        <f t="shared" si="30"/>
        <v>23.011137345657005</v>
      </c>
      <c r="P73" s="24">
        <f t="shared" si="31"/>
        <v>12.081585589696681</v>
      </c>
      <c r="Q73" t="s">
        <v>488</v>
      </c>
      <c r="R73" t="s">
        <v>105</v>
      </c>
      <c r="S73" s="48" t="s">
        <v>491</v>
      </c>
      <c r="T73" s="35">
        <v>100</v>
      </c>
      <c r="U73" s="35">
        <f t="shared" si="32"/>
        <v>78.902953586497887</v>
      </c>
      <c r="V73" s="35">
        <f t="shared" si="33"/>
        <v>73.544973544973558</v>
      </c>
      <c r="W73" s="35">
        <f t="shared" si="34"/>
        <v>45.054945054945051</v>
      </c>
      <c r="X73" s="35">
        <f t="shared" si="35"/>
        <v>81.40008140008139</v>
      </c>
      <c r="Y73" s="35">
        <f t="shared" si="36"/>
        <v>76.042101358557048</v>
      </c>
      <c r="Z73" s="35">
        <f t="shared" si="37"/>
        <v>47.552072868528569</v>
      </c>
      <c r="AA73" s="35">
        <f t="shared" si="38"/>
        <v>-2.4971278135835036</v>
      </c>
      <c r="AB73" s="35">
        <f t="shared" si="39"/>
        <v>-2.4971278135834893</v>
      </c>
      <c r="AC73" s="35">
        <f t="shared" si="40"/>
        <v>-2.4971278135835178</v>
      </c>
      <c r="AF73">
        <v>2.0099999999999998</v>
      </c>
      <c r="AG73">
        <v>1.8</v>
      </c>
      <c r="AJ73" t="s">
        <v>72</v>
      </c>
    </row>
    <row r="74" spans="1:36" ht="15" x14ac:dyDescent="0.25">
      <c r="A74">
        <v>4.74</v>
      </c>
      <c r="B74">
        <v>3.78</v>
      </c>
      <c r="C74">
        <v>1.82</v>
      </c>
      <c r="D74" s="20">
        <f t="shared" si="28"/>
        <v>2.4971278135835107E-2</v>
      </c>
      <c r="E74" s="17">
        <f>IF(OR($A74="",$B74="",$C74=""),"",A74*'MPTO_working_3-way'!$I73)</f>
        <v>4.8583638583638589</v>
      </c>
      <c r="F74" s="21">
        <f>IF(OR($A74="",$B74="",$C74=""),"",B74*'MPTO_working_3-way'!$I73)</f>
        <v>3.8743914313534566</v>
      </c>
      <c r="G74" s="22">
        <f>IF(OR($A74="",$B74="",$C74=""),"",C74*'MPTO_working_3-way'!$I73)</f>
        <v>1.86544772620722</v>
      </c>
      <c r="H74" s="17">
        <f>IF(OR($A74="",$B74="",$C74=""),"",'MPTO_working_3-way'!E73)</f>
        <v>4.9346965755107917</v>
      </c>
      <c r="I74" s="21">
        <f>IF(OR($A74="",$B74="",$C74=""),"",'MPTO_working_3-way'!F73)</f>
        <v>3.902796860652936</v>
      </c>
      <c r="J74" s="22">
        <f>IF(OR($A74="",$B74="",$C74=""),"",'MPTO_working_3-way'!G73)</f>
        <v>1.8479957347280096</v>
      </c>
      <c r="K74" s="17">
        <f>IF(OR($A74="",$B74="",$C74=""),"",'OddsRatio_working_3-way'!H73)</f>
        <v>4.8975536053893647</v>
      </c>
      <c r="L74" s="21">
        <f>IF(OR($A74="",$B74="",$C74=""),"",'OddsRatio_working_3-way'!I73)</f>
        <v>3.8971120382305964</v>
      </c>
      <c r="M74" s="22">
        <f>IF(OR($A74="",$B74="",$C74=""),"",'OddsRatio_working_3-way'!J73)</f>
        <v>1.8545438386147808</v>
      </c>
      <c r="N74" s="23">
        <f t="shared" si="29"/>
        <v>20.583061070620758</v>
      </c>
      <c r="O74" s="24">
        <f t="shared" si="30"/>
        <v>25.81050515204825</v>
      </c>
      <c r="P74" s="24">
        <f t="shared" si="31"/>
        <v>53.606433777330984</v>
      </c>
      <c r="Q74" t="s">
        <v>386</v>
      </c>
      <c r="R74" t="s">
        <v>258</v>
      </c>
      <c r="S74" s="48" t="s">
        <v>491</v>
      </c>
      <c r="T74" s="35">
        <v>100</v>
      </c>
      <c r="U74" s="35">
        <f t="shared" si="32"/>
        <v>87.775061124694389</v>
      </c>
      <c r="V74" s="35">
        <f t="shared" si="33"/>
        <v>82.698961937716263</v>
      </c>
      <c r="W74" s="35">
        <f t="shared" si="34"/>
        <v>27.007299270072991</v>
      </c>
      <c r="X74" s="35">
        <f t="shared" si="35"/>
        <v>90.293738792210746</v>
      </c>
      <c r="Y74" s="35">
        <f t="shared" si="36"/>
        <v>85.217639605232634</v>
      </c>
      <c r="Z74" s="35">
        <f t="shared" si="37"/>
        <v>29.525976937589359</v>
      </c>
      <c r="AA74" s="35">
        <f t="shared" si="38"/>
        <v>-2.5186776675163571</v>
      </c>
      <c r="AB74" s="35">
        <f t="shared" si="39"/>
        <v>-2.5186776675163713</v>
      </c>
      <c r="AC74" s="35">
        <f t="shared" si="40"/>
        <v>-2.5186776675163678</v>
      </c>
      <c r="AF74">
        <v>2.16</v>
      </c>
      <c r="AG74">
        <v>1.76</v>
      </c>
      <c r="AJ74" t="s">
        <v>467</v>
      </c>
    </row>
    <row r="75" spans="1:36" ht="15" x14ac:dyDescent="0.25">
      <c r="A75">
        <v>8.18</v>
      </c>
      <c r="B75">
        <v>5.78</v>
      </c>
      <c r="C75">
        <v>1.37</v>
      </c>
      <c r="D75" s="20">
        <f t="shared" si="28"/>
        <v>2.5186776675163669E-2</v>
      </c>
      <c r="E75" s="17">
        <f>IF(OR($A75="",$B75="",$C75=""),"",A75*'MPTO_working_3-way'!$I74)</f>
        <v>8.3860278332028386</v>
      </c>
      <c r="F75" s="21">
        <f>IF(OR($A75="",$B75="",$C75=""),"",B75*'MPTO_working_3-way'!$I74)</f>
        <v>5.925579569182446</v>
      </c>
      <c r="G75" s="22">
        <f>IF(OR($A75="",$B75="",$C75=""),"",C75*'MPTO_working_3-way'!$I74)</f>
        <v>1.4045058840449742</v>
      </c>
      <c r="H75" s="17">
        <f>IF(OR($A75="",$B75="",$C75=""),"",'MPTO_working_3-way'!E74)</f>
        <v>8.783194153337309</v>
      </c>
      <c r="I75" s="21">
        <f>IF(OR($A75="",$B75="",$C75=""),"",'MPTO_working_3-way'!F74)</f>
        <v>6.0747883573106058</v>
      </c>
      <c r="J75" s="22">
        <f>IF(OR($A75="",$B75="",$C75=""),"",'MPTO_working_3-way'!G74)</f>
        <v>1.3859410402763153</v>
      </c>
      <c r="K75" s="17">
        <f>IF(OR($A75="",$B75="",$C75=""),"",'OddsRatio_working_3-way'!H74)</f>
        <v>8.5979586369167134</v>
      </c>
      <c r="L75" s="21">
        <f>IF(OR($A75="",$B75="",$C75=""),"",'OddsRatio_working_3-way'!I74)</f>
        <v>6.0582510145490094</v>
      </c>
      <c r="M75" s="22">
        <f>IF(OR($A75="",$B75="",$C75=""),"",'OddsRatio_working_3-way'!J74)</f>
        <v>1.3915382584483547</v>
      </c>
      <c r="N75" s="23">
        <f t="shared" si="29"/>
        <v>11.92459672075849</v>
      </c>
      <c r="O75" s="24">
        <f t="shared" si="30"/>
        <v>16.875986362595928</v>
      </c>
      <c r="P75" s="24">
        <f t="shared" si="31"/>
        <v>71.199416916645589</v>
      </c>
      <c r="Q75" t="s">
        <v>379</v>
      </c>
      <c r="R75" t="s">
        <v>389</v>
      </c>
      <c r="S75" s="48" t="s">
        <v>491</v>
      </c>
      <c r="T75" s="35">
        <v>100</v>
      </c>
      <c r="U75" s="35">
        <f t="shared" si="32"/>
        <v>76.19047619047619</v>
      </c>
      <c r="V75" s="35">
        <f t="shared" si="33"/>
        <v>69.512195121951223</v>
      </c>
      <c r="W75" s="35">
        <f t="shared" si="34"/>
        <v>49.748743718592962</v>
      </c>
      <c r="X75" s="35">
        <f t="shared" si="35"/>
        <v>80.739061159455815</v>
      </c>
      <c r="Y75" s="35">
        <f t="shared" si="36"/>
        <v>74.060780090930848</v>
      </c>
      <c r="Z75" s="35">
        <f t="shared" si="37"/>
        <v>54.297328687572588</v>
      </c>
      <c r="AA75" s="35">
        <f t="shared" si="38"/>
        <v>-4.5485849689796254</v>
      </c>
      <c r="AB75" s="35">
        <f t="shared" si="39"/>
        <v>-4.5485849689796254</v>
      </c>
      <c r="AC75" s="35">
        <f t="shared" si="40"/>
        <v>-4.5485849689796254</v>
      </c>
      <c r="AF75">
        <v>1.54</v>
      </c>
      <c r="AG75">
        <v>2.64</v>
      </c>
      <c r="AJ75" t="s">
        <v>467</v>
      </c>
    </row>
    <row r="76" spans="1:36" ht="15" x14ac:dyDescent="0.25">
      <c r="A76">
        <v>4.2</v>
      </c>
      <c r="B76">
        <v>3.28</v>
      </c>
      <c r="C76">
        <v>1.99</v>
      </c>
      <c r="D76" s="20">
        <f t="shared" si="28"/>
        <v>4.5485849689796076E-2</v>
      </c>
      <c r="E76" s="17">
        <f>IF(OR($A76="",$B76="",$C76=""),"",A76*'MPTO_working_3-way'!$I75)</f>
        <v>4.3910405686971439</v>
      </c>
      <c r="F76" s="21">
        <f>IF(OR($A76="",$B76="",$C76=""),"",B76*'MPTO_working_3-way'!$I75)</f>
        <v>3.4291935869825307</v>
      </c>
      <c r="G76" s="22">
        <f>IF(OR($A76="",$B76="",$C76=""),"",C76*'MPTO_working_3-way'!$I75)</f>
        <v>2.0805168408826944</v>
      </c>
      <c r="H76" s="17">
        <f>IF(OR($A76="",$B76="",$C76=""),"",'MPTO_working_3-way'!E75)</f>
        <v>4.4856468411705928</v>
      </c>
      <c r="I76" s="21">
        <f>IF(OR($A76="",$B76="",$C76=""),"",'MPTO_working_3-way'!F75)</f>
        <v>3.4516549265036689</v>
      </c>
      <c r="J76" s="22">
        <f>IF(OR($A76="",$B76="",$C76=""),"",'MPTO_working_3-way'!G75)</f>
        <v>2.0519108286611321</v>
      </c>
      <c r="K76" s="17">
        <f>IF(OR($A76="",$B76="",$C76=""),"",'OddsRatio_working_3-way'!H75)</f>
        <v>4.4369102162326817</v>
      </c>
      <c r="L76" s="21">
        <f>IF(OR($A76="",$B76="",$C76=""),"",'OddsRatio_working_3-way'!I75)</f>
        <v>3.448798529065785</v>
      </c>
      <c r="M76" s="22">
        <f>IF(OR($A76="",$B76="",$C76=""),"",'OddsRatio_working_3-way'!J75)</f>
        <v>2.0632940981469861</v>
      </c>
      <c r="N76" s="23">
        <f t="shared" si="29"/>
        <v>22.773645206760364</v>
      </c>
      <c r="O76" s="24">
        <f t="shared" si="30"/>
        <v>29.161374959876081</v>
      </c>
      <c r="P76" s="24">
        <f t="shared" si="31"/>
        <v>48.064979833363573</v>
      </c>
      <c r="Q76" t="s">
        <v>272</v>
      </c>
      <c r="R76" t="s">
        <v>263</v>
      </c>
      <c r="S76" s="48" t="s">
        <v>491</v>
      </c>
      <c r="T76" s="35">
        <v>100</v>
      </c>
      <c r="U76" s="35">
        <f t="shared" si="32"/>
        <v>43.181818181818187</v>
      </c>
      <c r="V76" s="35">
        <f t="shared" si="33"/>
        <v>68.847352024922117</v>
      </c>
      <c r="W76" s="35">
        <f t="shared" si="34"/>
        <v>82.964224872231682</v>
      </c>
      <c r="X76" s="35">
        <f t="shared" si="35"/>
        <v>48.188423102846187</v>
      </c>
      <c r="Y76" s="35">
        <f t="shared" si="36"/>
        <v>73.853956945950145</v>
      </c>
      <c r="Z76" s="35">
        <f t="shared" si="37"/>
        <v>87.970829793259696</v>
      </c>
      <c r="AA76" s="35">
        <f t="shared" si="38"/>
        <v>-5.0066049210279999</v>
      </c>
      <c r="AB76" s="35">
        <f t="shared" si="39"/>
        <v>-5.0066049210280283</v>
      </c>
      <c r="AC76" s="35">
        <f t="shared" si="40"/>
        <v>-5.0066049210280141</v>
      </c>
      <c r="AF76">
        <v>2.1</v>
      </c>
      <c r="AG76">
        <v>1.75</v>
      </c>
      <c r="AJ76" t="s">
        <v>468</v>
      </c>
    </row>
    <row r="77" spans="1:36" ht="15" x14ac:dyDescent="0.25">
      <c r="A77">
        <v>1.76</v>
      </c>
      <c r="B77">
        <v>3.21</v>
      </c>
      <c r="C77">
        <v>5.87</v>
      </c>
      <c r="D77" s="20">
        <f t="shared" si="28"/>
        <v>5.0066049210280017E-2</v>
      </c>
      <c r="E77" s="17">
        <f>IF(OR($A77="",$B77="",$C77=""),"",A77*'MPTO_working_3-way'!$I76)</f>
        <v>1.8481162466100929</v>
      </c>
      <c r="F77" s="21">
        <f>IF(OR($A77="",$B77="",$C77=""),"",B77*'MPTO_working_3-way'!$I76)</f>
        <v>3.370712017964999</v>
      </c>
      <c r="G77" s="22">
        <f>IF(OR($A77="",$B77="",$C77=""),"",C77*'MPTO_working_3-way'!$I76)</f>
        <v>6.163887708864344</v>
      </c>
      <c r="H77" s="17">
        <f>IF(OR($A77="",$B77="",$C77=""),"",'MPTO_working_3-way'!E76)</f>
        <v>1.8132591982263095</v>
      </c>
      <c r="I77" s="21">
        <f>IF(OR($A77="",$B77="",$C77=""),"",'MPTO_working_3-way'!F76)</f>
        <v>3.3916954042463474</v>
      </c>
      <c r="J77" s="22">
        <f>IF(OR($A77="",$B77="",$C77=""),"",'MPTO_working_3-way'!G76)</f>
        <v>6.5074904902079016</v>
      </c>
      <c r="K77" s="17">
        <f>IF(OR($A77="",$B77="",$C77=""),"",'OddsRatio_working_3-way'!H76)</f>
        <v>1.8267092296887926</v>
      </c>
      <c r="L77" s="21">
        <f>IF(OR($A77="",$B77="",$C77=""),"",'OddsRatio_working_3-way'!I76)</f>
        <v>3.4039834179108315</v>
      </c>
      <c r="M77" s="22">
        <f>IF(OR($A77="",$B77="",$C77=""),"",'OddsRatio_working_3-way'!J76)</f>
        <v>6.2974657218216041</v>
      </c>
      <c r="N77" s="23">
        <f t="shared" si="29"/>
        <v>54.109150430025707</v>
      </c>
      <c r="O77" s="24">
        <f t="shared" si="30"/>
        <v>29.667322354157395</v>
      </c>
      <c r="P77" s="24">
        <f t="shared" si="31"/>
        <v>16.223527215816908</v>
      </c>
      <c r="Q77" t="s">
        <v>448</v>
      </c>
      <c r="R77" t="s">
        <v>273</v>
      </c>
      <c r="S77" s="48" t="s">
        <v>491</v>
      </c>
      <c r="T77" s="35">
        <v>100</v>
      </c>
      <c r="U77" s="35">
        <f t="shared" si="32"/>
        <v>61.389961389961393</v>
      </c>
      <c r="V77" s="35">
        <f t="shared" si="33"/>
        <v>65.635738831615114</v>
      </c>
      <c r="W77" s="35">
        <f t="shared" si="34"/>
        <v>68.652037617554868</v>
      </c>
      <c r="X77" s="35">
        <f t="shared" si="35"/>
        <v>65.712223550830018</v>
      </c>
      <c r="Y77" s="35">
        <f t="shared" si="36"/>
        <v>69.958000992483747</v>
      </c>
      <c r="Z77" s="35">
        <f t="shared" si="37"/>
        <v>72.974299778423486</v>
      </c>
      <c r="AA77" s="35">
        <f t="shared" si="38"/>
        <v>-4.3222621608686254</v>
      </c>
      <c r="AB77" s="35">
        <f t="shared" si="39"/>
        <v>-4.3222621608686325</v>
      </c>
      <c r="AC77" s="35">
        <f t="shared" si="40"/>
        <v>-4.3222621608686183</v>
      </c>
      <c r="AF77">
        <v>2.65</v>
      </c>
      <c r="AG77">
        <v>1.49</v>
      </c>
      <c r="AJ77" t="s">
        <v>468</v>
      </c>
    </row>
    <row r="78" spans="1:36" ht="15" x14ac:dyDescent="0.25">
      <c r="A78">
        <v>2.59</v>
      </c>
      <c r="B78">
        <v>2.91</v>
      </c>
      <c r="C78">
        <v>3.19</v>
      </c>
      <c r="D78" s="20">
        <f t="shared" si="28"/>
        <v>4.3222621608686396E-2</v>
      </c>
      <c r="E78" s="17">
        <f>IF(OR($A78="",$B78="",$C78=""),"",A78*'MPTO_working_3-way'!$I77)</f>
        <v>2.7019465899664978</v>
      </c>
      <c r="F78" s="21">
        <f>IF(OR($A78="",$B78="",$C78=""),"",B78*'MPTO_working_3-way'!$I77)</f>
        <v>3.0357778288812773</v>
      </c>
      <c r="G78" s="22">
        <f>IF(OR($A78="",$B78="",$C78=""),"",C78*'MPTO_working_3-way'!$I77)</f>
        <v>3.3278801629317094</v>
      </c>
      <c r="H78" s="17">
        <f>IF(OR($A78="",$B78="",$C78=""),"",'MPTO_working_3-way'!E77)</f>
        <v>2.6903934577546003</v>
      </c>
      <c r="I78" s="21">
        <f>IF(OR($A78="",$B78="",$C78=""),"",'MPTO_working_3-way'!F77)</f>
        <v>3.0373434899091523</v>
      </c>
      <c r="J78" s="22">
        <f>IF(OR($A78="",$B78="",$C78=""),"",'MPTO_working_3-way'!G77)</f>
        <v>3.3436755079419336</v>
      </c>
      <c r="K78" s="17">
        <f>IF(OR($A78="",$B78="",$C78=""),"",'OddsRatio_working_3-way'!H77)</f>
        <v>2.6957861165454471</v>
      </c>
      <c r="L78" s="21">
        <f>IF(OR($A78="",$B78="",$C78=""),"",'OddsRatio_working_3-way'!I77)</f>
        <v>3.0370764041520779</v>
      </c>
      <c r="M78" s="22">
        <f>IF(OR($A78="",$B78="",$C78=""),"",'OddsRatio_working_3-way'!J77)</f>
        <v>3.3357054058078792</v>
      </c>
      <c r="N78" s="23">
        <f t="shared" si="29"/>
        <v>37.0103540800338</v>
      </c>
      <c r="O78" s="24">
        <f t="shared" si="30"/>
        <v>32.940486964703631</v>
      </c>
      <c r="P78" s="24">
        <f t="shared" si="31"/>
        <v>30.049158955262563</v>
      </c>
      <c r="Q78" t="s">
        <v>280</v>
      </c>
      <c r="R78" t="s">
        <v>265</v>
      </c>
      <c r="S78" s="48" t="s">
        <v>491</v>
      </c>
      <c r="T78" s="35">
        <v>100</v>
      </c>
      <c r="U78" s="35">
        <f t="shared" si="32"/>
        <v>44.751381215469614</v>
      </c>
      <c r="V78" s="35">
        <f t="shared" si="33"/>
        <v>72.222222222222229</v>
      </c>
      <c r="W78" s="35">
        <f t="shared" si="34"/>
        <v>78.354978354978357</v>
      </c>
      <c r="X78" s="35">
        <f t="shared" si="35"/>
        <v>49.422799422799422</v>
      </c>
      <c r="Y78" s="35">
        <f t="shared" si="36"/>
        <v>76.893640429552036</v>
      </c>
      <c r="Z78" s="35">
        <f t="shared" si="37"/>
        <v>83.026396562308165</v>
      </c>
      <c r="AA78" s="35">
        <f t="shared" si="38"/>
        <v>-4.6714182073298076</v>
      </c>
      <c r="AB78" s="35">
        <f t="shared" si="39"/>
        <v>-4.6714182073298076</v>
      </c>
      <c r="AC78" s="35">
        <f t="shared" si="40"/>
        <v>-4.6714182073298076</v>
      </c>
      <c r="AF78">
        <v>2.5099999999999998</v>
      </c>
      <c r="AG78">
        <v>1.54</v>
      </c>
      <c r="AJ78" t="s">
        <v>468</v>
      </c>
    </row>
    <row r="79" spans="1:36" ht="15" x14ac:dyDescent="0.25">
      <c r="A79">
        <v>1.81</v>
      </c>
      <c r="B79">
        <v>3.6</v>
      </c>
      <c r="C79">
        <v>4.62</v>
      </c>
      <c r="D79" s="20">
        <f t="shared" si="28"/>
        <v>4.6714182073298138E-2</v>
      </c>
      <c r="E79" s="17">
        <f>IF(OR($A79="",$B79="",$C79=""),"",A79*'MPTO_working_3-way'!$I78)</f>
        <v>1.8945526695526698</v>
      </c>
      <c r="F79" s="21">
        <f>IF(OR($A79="",$B79="",$C79=""),"",B79*'MPTO_working_3-way'!$I78)</f>
        <v>3.7681710554638732</v>
      </c>
      <c r="G79" s="22">
        <f>IF(OR($A79="",$B79="",$C79=""),"",C79*'MPTO_working_3-way'!$I78)</f>
        <v>4.8358195211786379</v>
      </c>
      <c r="H79" s="17">
        <f>IF(OR($A79="",$B79="",$C79=""),"",'MPTO_working_3-way'!E78)</f>
        <v>1.8624929160242625</v>
      </c>
      <c r="I79" s="21">
        <f>IF(OR($A79="",$B79="",$C79=""),"",'MPTO_working_3-way'!F78)</f>
        <v>3.8137896785178582</v>
      </c>
      <c r="J79" s="22">
        <f>IF(OR($A79="",$B79="",$C79=""),"",'MPTO_working_3-way'!G78)</f>
        <v>4.9781255581058463</v>
      </c>
      <c r="K79" s="17">
        <f>IF(OR($A79="",$B79="",$C79=""),"",'OddsRatio_working_3-way'!H78)</f>
        <v>1.8743341362809038</v>
      </c>
      <c r="L79" s="21">
        <f>IF(OR($A79="",$B79="",$C79=""),"",'OddsRatio_working_3-way'!I78)</f>
        <v>3.8065046349757412</v>
      </c>
      <c r="M79" s="22">
        <f>IF(OR($A79="",$B79="",$C79=""),"",'OddsRatio_working_3-way'!J78)</f>
        <v>4.9075179917739167</v>
      </c>
      <c r="N79" s="23">
        <f t="shared" si="29"/>
        <v>52.782908391568441</v>
      </c>
      <c r="O79" s="24">
        <f t="shared" si="30"/>
        <v>26.538073385760804</v>
      </c>
      <c r="P79" s="24">
        <f t="shared" si="31"/>
        <v>20.679018222670749</v>
      </c>
      <c r="Q79" t="s">
        <v>266</v>
      </c>
      <c r="R79" t="s">
        <v>279</v>
      </c>
      <c r="S79" s="48" t="s">
        <v>491</v>
      </c>
      <c r="T79" s="35">
        <v>100</v>
      </c>
      <c r="U79" s="35">
        <f t="shared" si="32"/>
        <v>74.747474747474755</v>
      </c>
      <c r="V79" s="35">
        <f t="shared" si="33"/>
        <v>66.777408637873762</v>
      </c>
      <c r="W79" s="35">
        <f t="shared" si="34"/>
        <v>54.128440366972484</v>
      </c>
      <c r="X79" s="35">
        <f t="shared" si="35"/>
        <v>79.094150995153768</v>
      </c>
      <c r="Y79" s="35">
        <f t="shared" si="36"/>
        <v>71.124084885552776</v>
      </c>
      <c r="Z79" s="35">
        <f t="shared" si="37"/>
        <v>58.475116614651498</v>
      </c>
      <c r="AA79" s="35">
        <f t="shared" si="38"/>
        <v>-4.3466762476790137</v>
      </c>
      <c r="AB79" s="35">
        <f t="shared" si="39"/>
        <v>-4.3466762476790137</v>
      </c>
      <c r="AC79" s="35">
        <f t="shared" si="40"/>
        <v>-4.3466762476790137</v>
      </c>
      <c r="AF79">
        <v>2.1800000000000002</v>
      </c>
      <c r="AG79">
        <v>1.7</v>
      </c>
      <c r="AJ79" t="s">
        <v>468</v>
      </c>
    </row>
    <row r="80" spans="1:36" ht="15" x14ac:dyDescent="0.25">
      <c r="A80">
        <v>3.96</v>
      </c>
      <c r="B80">
        <v>3.01</v>
      </c>
      <c r="C80">
        <v>2.1800000000000002</v>
      </c>
      <c r="D80" s="20">
        <f t="shared" si="28"/>
        <v>4.3466762476790155E-2</v>
      </c>
      <c r="E80" s="17">
        <f>IF(OR($A80="",$B80="",$C80=""),"",A80*'MPTO_working_3-way'!$I79)</f>
        <v>4.1321283794080887</v>
      </c>
      <c r="F80" s="21">
        <f>IF(OR($A80="",$B80="",$C80=""),"",B80*'MPTO_working_3-way'!$I79)</f>
        <v>3.140834955055138</v>
      </c>
      <c r="G80" s="22">
        <f>IF(OR($A80="",$B80="",$C80=""),"",C80*'MPTO_working_3-way'!$I79)</f>
        <v>2.2747575421994028</v>
      </c>
      <c r="H80" s="17">
        <f>IF(OR($A80="",$B80="",$C80=""),"",'MPTO_working_3-way'!E79)</f>
        <v>4.2010393659643421</v>
      </c>
      <c r="I80" s="21">
        <f>IF(OR($A80="",$B80="",$C80=""),"",'MPTO_working_3-way'!F79)</f>
        <v>3.147257079515108</v>
      </c>
      <c r="J80" s="22">
        <f>IF(OR($A80="",$B80="",$C80=""),"",'MPTO_working_3-way'!G79)</f>
        <v>2.2511029957035267</v>
      </c>
      <c r="K80" s="17">
        <f>IF(OR($A80="",$B80="",$C80=""),"",'OddsRatio_working_3-way'!H79)</f>
        <v>4.1639082766698863</v>
      </c>
      <c r="L80" s="21">
        <f>IF(OR($A80="",$B80="",$C80=""),"",'OddsRatio_working_3-way'!I79)</f>
        <v>3.148464741927862</v>
      </c>
      <c r="M80" s="22">
        <f>IF(OR($A80="",$B80="",$C80=""),"",'OddsRatio_working_3-way'!J79)</f>
        <v>2.2612877589427254</v>
      </c>
      <c r="N80" s="23">
        <f t="shared" si="29"/>
        <v>24.200603373877897</v>
      </c>
      <c r="O80" s="24">
        <f t="shared" si="30"/>
        <v>31.838667561646673</v>
      </c>
      <c r="P80" s="24">
        <f t="shared" si="31"/>
        <v>43.960729064475437</v>
      </c>
      <c r="Q80" t="s">
        <v>270</v>
      </c>
      <c r="R80" t="s">
        <v>267</v>
      </c>
      <c r="S80" s="48" t="s">
        <v>491</v>
      </c>
      <c r="T80" s="35">
        <v>100</v>
      </c>
      <c r="U80" s="35">
        <f t="shared" si="32"/>
        <v>48.186528497409334</v>
      </c>
      <c r="V80" s="35">
        <f t="shared" si="33"/>
        <v>68.051118210862612</v>
      </c>
      <c r="W80" s="35">
        <f t="shared" si="34"/>
        <v>78.94736842105263</v>
      </c>
      <c r="X80" s="35">
        <f t="shared" si="35"/>
        <v>53.001513368084744</v>
      </c>
      <c r="Y80" s="35">
        <f t="shared" si="36"/>
        <v>72.866103081538043</v>
      </c>
      <c r="Z80" s="35">
        <f t="shared" si="37"/>
        <v>83.762353291728047</v>
      </c>
      <c r="AA80" s="35">
        <f t="shared" si="38"/>
        <v>-4.8149848706754099</v>
      </c>
      <c r="AB80" s="35">
        <f t="shared" si="39"/>
        <v>-4.8149848706754312</v>
      </c>
      <c r="AC80" s="35">
        <f t="shared" si="40"/>
        <v>-4.814984870675417</v>
      </c>
      <c r="AF80">
        <v>2.65</v>
      </c>
      <c r="AG80">
        <v>1.49</v>
      </c>
      <c r="AJ80" t="s">
        <v>468</v>
      </c>
    </row>
    <row r="81" spans="1:36" ht="15" x14ac:dyDescent="0.25">
      <c r="A81">
        <v>1.93</v>
      </c>
      <c r="B81">
        <v>3.13</v>
      </c>
      <c r="C81">
        <v>4.75</v>
      </c>
      <c r="D81" s="20">
        <f t="shared" si="28"/>
        <v>4.8149848706754206E-2</v>
      </c>
      <c r="E81" s="17">
        <f>IF(OR($A81="",$B81="",$C81=""),"",A81*'MPTO_working_3-way'!$I80)</f>
        <v>2.0229292080040358</v>
      </c>
      <c r="F81" s="21">
        <f>IF(OR($A81="",$B81="",$C81=""),"",B81*'MPTO_working_3-way'!$I80)</f>
        <v>3.2807090264521404</v>
      </c>
      <c r="G81" s="22">
        <f>IF(OR($A81="",$B81="",$C81=""),"",C81*'MPTO_working_3-way'!$I80)</f>
        <v>4.9787117813570827</v>
      </c>
      <c r="H81" s="17">
        <f>IF(OR($A81="",$B81="",$C81=""),"",'MPTO_working_3-way'!E80)</f>
        <v>1.9916955637756062</v>
      </c>
      <c r="I81" s="21">
        <f>IF(OR($A81="",$B81="",$C81=""),"",'MPTO_working_3-way'!F80)</f>
        <v>3.2955567146965787</v>
      </c>
      <c r="J81" s="22">
        <f>IF(OR($A81="",$B81="",$C81=""),"",'MPTO_working_3-way'!G80)</f>
        <v>5.1420129830372305</v>
      </c>
      <c r="K81" s="17">
        <f>IF(OR($A81="",$B81="",$C81=""),"",'OddsRatio_working_3-way'!H80)</f>
        <v>2.0042635958873971</v>
      </c>
      <c r="L81" s="21">
        <f>IF(OR($A81="",$B81="",$C81=""),"",'OddsRatio_working_3-way'!I80)</f>
        <v>3.3000875905808127</v>
      </c>
      <c r="M81" s="22">
        <f>IF(OR($A81="",$B81="",$C81=""),"",'OddsRatio_working_3-way'!J80)</f>
        <v>5.0494499834169249</v>
      </c>
      <c r="N81" s="23">
        <f t="shared" si="29"/>
        <v>49.433267167399805</v>
      </c>
      <c r="O81" s="24">
        <f t="shared" si="30"/>
        <v>30.481215857214583</v>
      </c>
      <c r="P81" s="24">
        <f t="shared" si="31"/>
        <v>20.085516975385605</v>
      </c>
      <c r="Q81" t="s">
        <v>274</v>
      </c>
      <c r="R81" t="s">
        <v>268</v>
      </c>
      <c r="S81" s="48" t="s">
        <v>491</v>
      </c>
      <c r="T81" s="35">
        <v>100</v>
      </c>
      <c r="U81" s="35">
        <f t="shared" si="32"/>
        <v>55.947136563876647</v>
      </c>
      <c r="V81" s="35">
        <f t="shared" si="33"/>
        <v>68.253968253968253</v>
      </c>
      <c r="W81" s="35">
        <f t="shared" si="34"/>
        <v>71.264367816091948</v>
      </c>
      <c r="X81" s="35">
        <f t="shared" si="35"/>
        <v>60.481663929939785</v>
      </c>
      <c r="Y81" s="35">
        <f t="shared" si="36"/>
        <v>72.788495620031384</v>
      </c>
      <c r="Z81" s="35">
        <f t="shared" si="37"/>
        <v>75.798895182155093</v>
      </c>
      <c r="AA81" s="35">
        <f t="shared" si="38"/>
        <v>-4.5345273660631378</v>
      </c>
      <c r="AB81" s="35">
        <f t="shared" si="39"/>
        <v>-4.5345273660631307</v>
      </c>
      <c r="AC81" s="35">
        <f t="shared" si="40"/>
        <v>-4.5345273660631449</v>
      </c>
      <c r="AF81">
        <v>2.59</v>
      </c>
      <c r="AG81">
        <v>1.51</v>
      </c>
      <c r="AJ81" t="s">
        <v>468</v>
      </c>
    </row>
    <row r="82" spans="1:36" ht="15" x14ac:dyDescent="0.25">
      <c r="A82">
        <v>2.27</v>
      </c>
      <c r="B82">
        <v>3.15</v>
      </c>
      <c r="C82">
        <v>3.48</v>
      </c>
      <c r="D82" s="20">
        <f t="shared" si="28"/>
        <v>4.5345273660631236E-2</v>
      </c>
      <c r="E82" s="17">
        <f>IF(OR($A82="",$B82="",$C82=""),"",A82*'MPTO_working_3-way'!$I81)</f>
        <v>2.3729337712096328</v>
      </c>
      <c r="F82" s="21">
        <f>IF(OR($A82="",$B82="",$C82=""),"",B82*'MPTO_working_3-way'!$I81)</f>
        <v>3.2928376120309881</v>
      </c>
      <c r="G82" s="22">
        <f>IF(OR($A82="",$B82="",$C82=""),"",C82*'MPTO_working_3-way'!$I81)</f>
        <v>3.6378015523389968</v>
      </c>
      <c r="H82" s="17">
        <f>IF(OR($A82="",$B82="",$C82=""),"",'MPTO_working_3-way'!E81)</f>
        <v>2.3506538898986196</v>
      </c>
      <c r="I82" s="21">
        <f>IF(OR($A82="",$B82="",$C82=""),"",'MPTO_working_3-way'!F81)</f>
        <v>3.3074773907819242</v>
      </c>
      <c r="J82" s="22">
        <f>IF(OR($A82="",$B82="",$C82=""),"",'MPTO_working_3-way'!G81)</f>
        <v>3.6732128991878215</v>
      </c>
      <c r="K82" s="17">
        <f>IF(OR($A82="",$B82="",$C82=""),"",'OddsRatio_working_3-way'!H81)</f>
        <v>2.3601750738188976</v>
      </c>
      <c r="L82" s="21">
        <f>IF(OR($A82="",$B82="",$C82=""),"",'OddsRatio_working_3-way'!I81)</f>
        <v>3.3026585895359295</v>
      </c>
      <c r="M82" s="22">
        <f>IF(OR($A82="",$B82="",$C82=""),"",'OddsRatio_working_3-way'!J81)</f>
        <v>3.6560899079298164</v>
      </c>
      <c r="N82" s="23">
        <f t="shared" si="29"/>
        <v>42.141926257395603</v>
      </c>
      <c r="O82" s="24">
        <f t="shared" si="30"/>
        <v>30.368943683900962</v>
      </c>
      <c r="P82" s="24">
        <f t="shared" si="31"/>
        <v>27.489130058703452</v>
      </c>
      <c r="Q82" t="s">
        <v>278</v>
      </c>
      <c r="R82" t="s">
        <v>271</v>
      </c>
      <c r="S82" s="48" t="s">
        <v>491</v>
      </c>
      <c r="T82" s="35">
        <v>100</v>
      </c>
      <c r="U82" s="35">
        <f t="shared" si="32"/>
        <v>62.546816479400754</v>
      </c>
      <c r="V82" s="35">
        <f t="shared" si="33"/>
        <v>65.156794425087099</v>
      </c>
      <c r="W82" s="35">
        <f t="shared" si="34"/>
        <v>67.845659163987136</v>
      </c>
      <c r="X82" s="35">
        <f t="shared" si="35"/>
        <v>66.99754641092575</v>
      </c>
      <c r="Y82" s="35">
        <f t="shared" si="36"/>
        <v>69.607524356612117</v>
      </c>
      <c r="Z82" s="35">
        <f t="shared" si="37"/>
        <v>72.296389095512154</v>
      </c>
      <c r="AA82" s="35">
        <f t="shared" si="38"/>
        <v>-4.4507299315249966</v>
      </c>
      <c r="AB82" s="35">
        <f t="shared" si="39"/>
        <v>-4.4507299315250179</v>
      </c>
      <c r="AC82" s="35">
        <f t="shared" si="40"/>
        <v>-4.4507299315250179</v>
      </c>
      <c r="AF82">
        <v>2.2799999999999998</v>
      </c>
      <c r="AG82">
        <v>1.65</v>
      </c>
      <c r="AJ82" t="s">
        <v>468</v>
      </c>
    </row>
    <row r="83" spans="1:36" ht="15" x14ac:dyDescent="0.25">
      <c r="A83">
        <v>2.67</v>
      </c>
      <c r="B83">
        <v>2.87</v>
      </c>
      <c r="C83">
        <v>3.11</v>
      </c>
      <c r="D83" s="20">
        <f t="shared" si="28"/>
        <v>4.4507299315250215E-2</v>
      </c>
      <c r="E83" s="17">
        <f>IF(OR($A83="",$B83="",$C83=""),"",A83*'MPTO_working_3-way'!$I82)</f>
        <v>2.7888344891717178</v>
      </c>
      <c r="F83" s="21">
        <f>IF(OR($A83="",$B83="",$C83=""),"",B83*'MPTO_working_3-way'!$I82)</f>
        <v>2.9977359490347681</v>
      </c>
      <c r="G83" s="22">
        <f>IF(OR($A83="",$B83="",$C83=""),"",C83*'MPTO_working_3-way'!$I82)</f>
        <v>3.2484177008704282</v>
      </c>
      <c r="H83" s="17">
        <f>IF(OR($A83="",$B83="",$C83=""),"",'MPTO_working_3-way'!E82)</f>
        <v>2.7801249077486259</v>
      </c>
      <c r="I83" s="21">
        <f>IF(OR($A83="",$B83="",$C83=""),"",'MPTO_working_3-way'!F82)</f>
        <v>2.9976352616698265</v>
      </c>
      <c r="J83" s="22">
        <f>IF(OR($A83="",$B83="",$C83=""),"",'MPTO_working_3-way'!G82)</f>
        <v>3.2604339224623988</v>
      </c>
      <c r="K83" s="17">
        <f>IF(OR($A83="",$B83="",$C83=""),"",'OddsRatio_working_3-way'!H82)</f>
        <v>2.7842693172466508</v>
      </c>
      <c r="L83" s="21">
        <f>IF(OR($A83="",$B83="",$C83=""),"",'OddsRatio_working_3-way'!I82)</f>
        <v>2.9979542654199025</v>
      </c>
      <c r="M83" s="22">
        <f>IF(OR($A83="",$B83="",$C83=""),"",'OddsRatio_working_3-way'!J82)</f>
        <v>3.2543762032278036</v>
      </c>
      <c r="N83" s="23">
        <f t="shared" si="29"/>
        <v>35.857273132655479</v>
      </c>
      <c r="O83" s="24">
        <f t="shared" si="30"/>
        <v>33.358508454421646</v>
      </c>
      <c r="P83" s="24">
        <f t="shared" si="31"/>
        <v>30.784218412922865</v>
      </c>
      <c r="Q83" t="s">
        <v>275</v>
      </c>
      <c r="R83" t="s">
        <v>277</v>
      </c>
      <c r="S83" s="48" t="s">
        <v>491</v>
      </c>
      <c r="T83" s="35">
        <v>100</v>
      </c>
      <c r="U83" s="35">
        <f t="shared" si="32"/>
        <v>43.181818181818187</v>
      </c>
      <c r="V83" s="35">
        <f t="shared" si="33"/>
        <v>71.346704871060169</v>
      </c>
      <c r="W83" s="35">
        <f t="shared" si="34"/>
        <v>80.842911877394641</v>
      </c>
      <c r="X83" s="35">
        <f t="shared" si="35"/>
        <v>47.81038325154519</v>
      </c>
      <c r="Y83" s="35">
        <f t="shared" si="36"/>
        <v>75.975269940787186</v>
      </c>
      <c r="Z83" s="35">
        <f t="shared" si="37"/>
        <v>85.471476947121644</v>
      </c>
      <c r="AA83" s="35">
        <f t="shared" si="38"/>
        <v>-4.6285650697270029</v>
      </c>
      <c r="AB83" s="35">
        <f t="shared" si="39"/>
        <v>-4.6285650697270171</v>
      </c>
      <c r="AC83" s="35">
        <f t="shared" si="40"/>
        <v>-4.6285650697270029</v>
      </c>
      <c r="AF83">
        <v>2.79</v>
      </c>
      <c r="AG83">
        <v>1.45</v>
      </c>
      <c r="AJ83" t="s">
        <v>468</v>
      </c>
    </row>
    <row r="84" spans="1:36" ht="15" x14ac:dyDescent="0.25">
      <c r="A84">
        <v>1.76</v>
      </c>
      <c r="B84">
        <v>3.49</v>
      </c>
      <c r="C84">
        <v>5.22</v>
      </c>
      <c r="D84" s="20">
        <f t="shared" si="28"/>
        <v>4.6285650697270198E-2</v>
      </c>
      <c r="E84" s="17">
        <f>IF(OR($A84="",$B84="",$C84=""),"",A84*'MPTO_working_3-way'!$I83)</f>
        <v>1.8414627452271957</v>
      </c>
      <c r="F84" s="21">
        <f>IF(OR($A84="",$B84="",$C84=""),"",B84*'MPTO_working_3-way'!$I83)</f>
        <v>3.6515369209334732</v>
      </c>
      <c r="G84" s="22">
        <f>IF(OR($A84="",$B84="",$C84=""),"",C84*'MPTO_working_3-way'!$I83)</f>
        <v>5.46161109663975</v>
      </c>
      <c r="H84" s="17">
        <f>IF(OR($A84="",$B84="",$C84=""),"",'MPTO_working_3-way'!E83)</f>
        <v>1.8091254416456046</v>
      </c>
      <c r="I84" s="21">
        <f>IF(OR($A84="",$B84="",$C84=""),"",'MPTO_working_3-way'!F83)</f>
        <v>3.6886158841436205</v>
      </c>
      <c r="J84" s="22">
        <f>IF(OR($A84="",$B84="",$C84=""),"",'MPTO_working_3-way'!G83)</f>
        <v>5.6772270149880244</v>
      </c>
      <c r="K84" s="17">
        <f>IF(OR($A84="",$B84="",$C84=""),"",'OddsRatio_working_3-way'!H83)</f>
        <v>1.821083114010299</v>
      </c>
      <c r="L84" s="21">
        <f>IF(OR($A84="",$B84="",$C84=""),"",'OddsRatio_working_3-way'!I83)</f>
        <v>3.6901275709021646</v>
      </c>
      <c r="M84" s="22">
        <f>IF(OR($A84="",$B84="",$C84=""),"",'OddsRatio_working_3-way'!J83)</f>
        <v>5.5591720277940295</v>
      </c>
      <c r="N84" s="23">
        <f t="shared" si="29"/>
        <v>54.304655502363808</v>
      </c>
      <c r="O84" s="24">
        <f t="shared" si="30"/>
        <v>27.385728849329599</v>
      </c>
      <c r="P84" s="24">
        <f t="shared" si="31"/>
        <v>18.309615648306576</v>
      </c>
      <c r="Q84" t="s">
        <v>276</v>
      </c>
      <c r="R84" t="s">
        <v>447</v>
      </c>
      <c r="S84" s="48" t="s">
        <v>491</v>
      </c>
      <c r="T84" s="35">
        <v>100</v>
      </c>
      <c r="U84" s="35">
        <f t="shared" si="32"/>
        <v>69.512195121951223</v>
      </c>
      <c r="V84" s="35">
        <f t="shared" si="33"/>
        <v>69.879518072289159</v>
      </c>
      <c r="W84" s="35">
        <f t="shared" si="34"/>
        <v>55.156950672645742</v>
      </c>
      <c r="X84" s="35">
        <f t="shared" si="35"/>
        <v>74.963531255065107</v>
      </c>
      <c r="Y84" s="35">
        <f t="shared" si="36"/>
        <v>75.330854205403043</v>
      </c>
      <c r="Z84" s="35">
        <f t="shared" si="37"/>
        <v>60.608286805759626</v>
      </c>
      <c r="AA84" s="35">
        <f t="shared" si="38"/>
        <v>-5.4513361331138839</v>
      </c>
      <c r="AB84" s="35">
        <f t="shared" si="39"/>
        <v>-5.4513361331138839</v>
      </c>
      <c r="AC84" s="35">
        <f t="shared" si="40"/>
        <v>-5.4513361331138839</v>
      </c>
      <c r="AF84">
        <v>2.2000000000000002</v>
      </c>
      <c r="AG84">
        <v>1.68</v>
      </c>
      <c r="AJ84" t="s">
        <v>468</v>
      </c>
    </row>
    <row r="85" spans="1:36" ht="15" x14ac:dyDescent="0.25">
      <c r="A85">
        <v>3.28</v>
      </c>
      <c r="B85">
        <v>3.32</v>
      </c>
      <c r="C85">
        <v>2.23</v>
      </c>
      <c r="D85" s="20">
        <f t="shared" si="28"/>
        <v>5.4513361331138821E-2</v>
      </c>
      <c r="E85" s="17">
        <f>IF(OR($A85="",$B85="",$C85=""),"",A85*'MPTO_working_3-way'!$I84)</f>
        <v>3.458803825166135</v>
      </c>
      <c r="F85" s="21">
        <f>IF(OR($A85="",$B85="",$C85=""),"",B85*'MPTO_working_3-way'!$I84)</f>
        <v>3.5009843596193808</v>
      </c>
      <c r="G85" s="22">
        <f>IF(OR($A85="",$B85="",$C85=""),"",C85*'MPTO_working_3-way'!$I84)</f>
        <v>2.3515647957684394</v>
      </c>
      <c r="H85" s="17">
        <f>IF(OR($A85="",$B85="",$C85=""),"",'MPTO_working_3-way'!E84)</f>
        <v>3.4878822280338091</v>
      </c>
      <c r="I85" s="21">
        <f>IF(OR($A85="",$B85="",$C85=""),"",'MPTO_working_3-way'!F84)</f>
        <v>3.5331481873776394</v>
      </c>
      <c r="J85" s="22">
        <f>IF(OR($A85="",$B85="",$C85=""),"",'MPTO_working_3-way'!G84)</f>
        <v>2.3241794674290714</v>
      </c>
      <c r="K85" s="17">
        <f>IF(OR($A85="",$B85="",$C85=""),"",'OddsRatio_working_3-way'!H84)</f>
        <v>3.4758242838226776</v>
      </c>
      <c r="L85" s="21">
        <f>IF(OR($A85="",$B85="",$C85=""),"",'OddsRatio_working_3-way'!I84)</f>
        <v>3.5192597975739526</v>
      </c>
      <c r="M85" s="22">
        <f>IF(OR($A85="",$B85="",$C85=""),"",'OddsRatio_working_3-way'!J84)</f>
        <v>2.3356420478517075</v>
      </c>
      <c r="N85" s="23">
        <f t="shared" si="29"/>
        <v>28.911729330355051</v>
      </c>
      <c r="O85" s="24">
        <f t="shared" si="30"/>
        <v>28.563395242037519</v>
      </c>
      <c r="P85" s="24">
        <f t="shared" si="31"/>
        <v>42.524875427607434</v>
      </c>
      <c r="Q85" t="s">
        <v>286</v>
      </c>
      <c r="R85" t="s">
        <v>281</v>
      </c>
      <c r="S85" s="48" t="s">
        <v>491</v>
      </c>
      <c r="T85" s="35">
        <v>100</v>
      </c>
      <c r="U85" s="35">
        <f t="shared" si="32"/>
        <v>43.502824858757066</v>
      </c>
      <c r="V85" s="35">
        <f t="shared" si="33"/>
        <v>71.590909090909093</v>
      </c>
      <c r="W85" s="35">
        <f t="shared" si="34"/>
        <v>79.035639412997895</v>
      </c>
      <c r="X85" s="35">
        <f t="shared" si="35"/>
        <v>49.373451496093011</v>
      </c>
      <c r="Y85" s="35">
        <f t="shared" si="36"/>
        <v>77.461535728245039</v>
      </c>
      <c r="Z85" s="35">
        <f t="shared" si="37"/>
        <v>84.906266050333841</v>
      </c>
      <c r="AA85" s="35">
        <f t="shared" si="38"/>
        <v>-5.8706266373359455</v>
      </c>
      <c r="AB85" s="35">
        <f t="shared" si="39"/>
        <v>-5.8706266373359455</v>
      </c>
      <c r="AC85" s="35">
        <f t="shared" si="40"/>
        <v>-5.8706266373359455</v>
      </c>
      <c r="AF85">
        <v>2.1800000000000002</v>
      </c>
      <c r="AG85">
        <v>1.67</v>
      </c>
      <c r="AJ85" t="s">
        <v>469</v>
      </c>
    </row>
    <row r="86" spans="1:36" ht="15" x14ac:dyDescent="0.25">
      <c r="A86">
        <v>1.77</v>
      </c>
      <c r="B86">
        <v>3.52</v>
      </c>
      <c r="C86">
        <v>4.7699999999999996</v>
      </c>
      <c r="D86" s="20">
        <f t="shared" si="28"/>
        <v>5.8706266373359517E-2</v>
      </c>
      <c r="E86" s="17">
        <f>IF(OR($A86="",$B86="",$C86=""),"",A86*'MPTO_working_3-way'!$I85)</f>
        <v>1.8739100914808464</v>
      </c>
      <c r="F86" s="21">
        <f>IF(OR($A86="",$B86="",$C86=""),"",B86*'MPTO_working_3-way'!$I85)</f>
        <v>3.7266460576342255</v>
      </c>
      <c r="G86" s="22">
        <f>IF(OR($A86="",$B86="",$C86=""),"",C86*'MPTO_working_3-way'!$I85)</f>
        <v>5.0500288906009247</v>
      </c>
      <c r="H86" s="17">
        <f>IF(OR($A86="",$B86="",$C86=""),"",'MPTO_working_3-way'!E85)</f>
        <v>1.833506613306471</v>
      </c>
      <c r="I86" s="21">
        <f>IF(OR($A86="",$B86="",$C86=""),"",'MPTO_working_3-way'!F85)</f>
        <v>3.7804017027131271</v>
      </c>
      <c r="J86" s="22">
        <f>IF(OR($A86="",$B86="",$C86=""),"",'MPTO_working_3-way'!G85)</f>
        <v>5.2610852926160359</v>
      </c>
      <c r="K86" s="17">
        <f>IF(OR($A86="",$B86="",$C86=""),"",'OddsRatio_working_3-way'!H85)</f>
        <v>1.8481561356576757</v>
      </c>
      <c r="L86" s="21">
        <f>IF(OR($A86="",$B86="",$C86=""),"",'OddsRatio_working_3-way'!I85)</f>
        <v>3.7757837166978465</v>
      </c>
      <c r="M86" s="22">
        <f>IF(OR($A86="",$B86="",$C86=""),"",'OddsRatio_working_3-way'!J85)</f>
        <v>5.1526605602979698</v>
      </c>
      <c r="N86" s="23">
        <f t="shared" si="29"/>
        <v>53.364353207029048</v>
      </c>
      <c r="O86" s="24">
        <f t="shared" si="30"/>
        <v>26.833779879670853</v>
      </c>
      <c r="P86" s="24">
        <f t="shared" si="31"/>
        <v>19.801866913300088</v>
      </c>
      <c r="Q86" t="s">
        <v>282</v>
      </c>
      <c r="R86" t="s">
        <v>287</v>
      </c>
      <c r="S86" s="48" t="s">
        <v>491</v>
      </c>
      <c r="T86" s="35">
        <v>100</v>
      </c>
      <c r="U86" s="35">
        <f t="shared" si="32"/>
        <v>47.643979057591622</v>
      </c>
      <c r="V86" s="35">
        <f t="shared" si="33"/>
        <v>71.181556195965413</v>
      </c>
      <c r="W86" s="35">
        <f t="shared" si="34"/>
        <v>75.369458128078819</v>
      </c>
      <c r="X86" s="35">
        <f t="shared" si="35"/>
        <v>53.448985675955775</v>
      </c>
      <c r="Y86" s="35">
        <f t="shared" si="36"/>
        <v>76.98656281432956</v>
      </c>
      <c r="Z86" s="35">
        <f t="shared" si="37"/>
        <v>81.174464746442965</v>
      </c>
      <c r="AA86" s="35">
        <f t="shared" si="38"/>
        <v>-5.8050066183641533</v>
      </c>
      <c r="AB86" s="35">
        <f t="shared" si="39"/>
        <v>-5.8050066183641462</v>
      </c>
      <c r="AC86" s="35">
        <f t="shared" si="40"/>
        <v>-5.8050066183641462</v>
      </c>
      <c r="AF86">
        <v>2.13</v>
      </c>
      <c r="AG86">
        <v>1.7</v>
      </c>
      <c r="AJ86" t="s">
        <v>469</v>
      </c>
    </row>
    <row r="87" spans="1:36" ht="15" x14ac:dyDescent="0.25">
      <c r="A87">
        <v>1.91</v>
      </c>
      <c r="B87">
        <v>3.47</v>
      </c>
      <c r="C87">
        <v>4.0599999999999996</v>
      </c>
      <c r="D87" s="20">
        <f t="shared" si="28"/>
        <v>5.8050066183641391E-2</v>
      </c>
      <c r="E87" s="17">
        <f>IF(OR($A87="",$B87="",$C87=""),"",A87*'MPTO_working_3-way'!$I86)</f>
        <v>2.020875626410755</v>
      </c>
      <c r="F87" s="21">
        <f>IF(OR($A87="",$B87="",$C87=""),"",B87*'MPTO_working_3-way'!$I86)</f>
        <v>3.6714337296572359</v>
      </c>
      <c r="G87" s="22">
        <f>IF(OR($A87="",$B87="",$C87=""),"",C87*'MPTO_working_3-way'!$I86)</f>
        <v>4.2956832687055835</v>
      </c>
      <c r="H87" s="17">
        <f>IF(OR($A87="",$B87="",$C87=""),"",'MPTO_working_3-way'!E86)</f>
        <v>1.9832998718852142</v>
      </c>
      <c r="I87" s="21">
        <f>IF(OR($A87="",$B87="",$C87=""),"",'MPTO_working_3-way'!F86)</f>
        <v>3.7197618331635929</v>
      </c>
      <c r="J87" s="22">
        <f>IF(OR($A87="",$B87="",$C87=""),"",'MPTO_working_3-way'!G86)</f>
        <v>4.4061521106145483</v>
      </c>
      <c r="K87" s="17">
        <f>IF(OR($A87="",$B87="",$C87=""),"",'OddsRatio_working_3-way'!H86)</f>
        <v>1.9975175974727994</v>
      </c>
      <c r="L87" s="21">
        <f>IF(OR($A87="",$B87="",$C87=""),"",'OddsRatio_working_3-way'!I86)</f>
        <v>3.707547764569028</v>
      </c>
      <c r="M87" s="22">
        <f>IF(OR($A87="",$B87="",$C87=""),"",'OddsRatio_working_3-way'!J86)</f>
        <v>4.3542899431502935</v>
      </c>
      <c r="N87" s="23">
        <f t="shared" si="29"/>
        <v>49.483500465394002</v>
      </c>
      <c r="O87" s="24">
        <f t="shared" si="30"/>
        <v>27.237315818127534</v>
      </c>
      <c r="P87" s="24">
        <f t="shared" si="31"/>
        <v>23.279183716478464</v>
      </c>
      <c r="Q87" t="s">
        <v>283</v>
      </c>
      <c r="R87" t="s">
        <v>285</v>
      </c>
      <c r="S87" s="48" t="s">
        <v>491</v>
      </c>
      <c r="T87" s="35">
        <v>100</v>
      </c>
      <c r="U87" s="35">
        <f t="shared" si="32"/>
        <v>57.081545064377686</v>
      </c>
      <c r="V87" s="35">
        <f t="shared" si="33"/>
        <v>67.948717948717942</v>
      </c>
      <c r="W87" s="35">
        <f t="shared" si="34"/>
        <v>69.418960244648318</v>
      </c>
      <c r="X87" s="35">
        <f t="shared" si="35"/>
        <v>62.632321806633726</v>
      </c>
      <c r="Y87" s="35">
        <f t="shared" si="36"/>
        <v>73.499494690974004</v>
      </c>
      <c r="Z87" s="35">
        <f t="shared" si="37"/>
        <v>74.969736986904365</v>
      </c>
      <c r="AA87" s="35">
        <f t="shared" si="38"/>
        <v>-5.5507767422560406</v>
      </c>
      <c r="AB87" s="35">
        <f t="shared" si="39"/>
        <v>-5.5507767422560619</v>
      </c>
      <c r="AC87" s="35">
        <f t="shared" si="40"/>
        <v>-5.5507767422560477</v>
      </c>
      <c r="AF87">
        <v>2.29</v>
      </c>
      <c r="AG87">
        <v>1.61</v>
      </c>
      <c r="AJ87" t="s">
        <v>469</v>
      </c>
    </row>
    <row r="88" spans="1:36" ht="15" x14ac:dyDescent="0.25">
      <c r="A88">
        <v>2.33</v>
      </c>
      <c r="B88">
        <v>3.12</v>
      </c>
      <c r="C88">
        <v>3.27</v>
      </c>
      <c r="D88" s="20">
        <f t="shared" si="28"/>
        <v>5.5507767422560583E-2</v>
      </c>
      <c r="E88" s="17">
        <f>IF(OR($A88="",$B88="",$C88=""),"",A88*'MPTO_working_3-way'!$I87)</f>
        <v>2.4593330980945662</v>
      </c>
      <c r="F88" s="21">
        <f>IF(OR($A88="",$B88="",$C88=""),"",B88*'MPTO_working_3-way'!$I87)</f>
        <v>3.2931842343583893</v>
      </c>
      <c r="G88" s="22">
        <f>IF(OR($A88="",$B88="",$C88=""),"",C88*'MPTO_working_3-way'!$I87)</f>
        <v>3.4515103994717733</v>
      </c>
      <c r="H88" s="17">
        <f>IF(OR($A88="",$B88="",$C88=""),"",'MPTO_working_3-way'!E87)</f>
        <v>2.4349742547142332</v>
      </c>
      <c r="I88" s="21">
        <f>IF(OR($A88="",$B88="",$C88=""),"",'MPTO_working_3-way'!F87)</f>
        <v>3.3111461007702183</v>
      </c>
      <c r="J88" s="22">
        <f>IF(OR($A88="",$B88="",$C88=""),"",'MPTO_working_3-way'!G87)</f>
        <v>3.4805876162046014</v>
      </c>
      <c r="K88" s="17">
        <f>IF(OR($A88="",$B88="",$C88=""),"",'OddsRatio_working_3-way'!H87)</f>
        <v>2.4454801993288937</v>
      </c>
      <c r="L88" s="21">
        <f>IF(OR($A88="",$B88="",$C88=""),"",'OddsRatio_working_3-way'!I87)</f>
        <v>3.3040737011859056</v>
      </c>
      <c r="M88" s="22">
        <f>IF(OR($A88="",$B88="",$C88=""),"",'OddsRatio_working_3-way'!J87)</f>
        <v>3.4670977838169845</v>
      </c>
      <c r="N88" s="23">
        <f t="shared" si="29"/>
        <v>40.661429749991029</v>
      </c>
      <c r="O88" s="24">
        <f t="shared" si="30"/>
        <v>30.365747217140736</v>
      </c>
      <c r="P88" s="24">
        <f t="shared" si="31"/>
        <v>28.972823032868224</v>
      </c>
      <c r="Q88" t="s">
        <v>288</v>
      </c>
      <c r="R88" t="s">
        <v>284</v>
      </c>
      <c r="S88" s="48" t="s">
        <v>491</v>
      </c>
      <c r="T88" s="35">
        <v>100</v>
      </c>
      <c r="U88" s="35">
        <f t="shared" si="32"/>
        <v>51.456310679611654</v>
      </c>
      <c r="V88" s="35">
        <f t="shared" si="33"/>
        <v>71.509971509971507</v>
      </c>
      <c r="W88" s="35">
        <f t="shared" si="34"/>
        <v>74.811083123425689</v>
      </c>
      <c r="X88" s="35">
        <f t="shared" si="35"/>
        <v>53.678945366602804</v>
      </c>
      <c r="Y88" s="35">
        <f t="shared" si="36"/>
        <v>73.732606196962664</v>
      </c>
      <c r="Z88" s="35">
        <f t="shared" si="37"/>
        <v>77.033717810416832</v>
      </c>
      <c r="AA88" s="35">
        <f t="shared" si="38"/>
        <v>-2.2226346869911495</v>
      </c>
      <c r="AB88" s="35">
        <f t="shared" si="39"/>
        <v>-2.2226346869911566</v>
      </c>
      <c r="AC88" s="35">
        <f t="shared" si="40"/>
        <v>-2.2226346869911424</v>
      </c>
      <c r="AF88">
        <v>2.35</v>
      </c>
      <c r="AG88">
        <v>1.58</v>
      </c>
      <c r="AJ88" t="s">
        <v>469</v>
      </c>
    </row>
    <row r="89" spans="1:36" ht="15" x14ac:dyDescent="0.25">
      <c r="A89">
        <v>2.06</v>
      </c>
      <c r="B89">
        <v>3.51</v>
      </c>
      <c r="C89">
        <v>3.97</v>
      </c>
      <c r="D89" s="20">
        <f t="shared" si="28"/>
        <v>2.2226346869911318E-2</v>
      </c>
      <c r="E89" s="17">
        <f>IF(OR($A89="",$B89="",$C89=""),"",A89*'MPTO_working_3-way'!$I88)</f>
        <v>2.1057862745520173</v>
      </c>
      <c r="F89" s="21">
        <f>IF(OR($A89="",$B89="",$C89=""),"",B89*'MPTO_working_3-way'!$I88)</f>
        <v>3.5880144775133886</v>
      </c>
      <c r="G89" s="22">
        <f>IF(OR($A89="",$B89="",$C89=""),"",C89*'MPTO_working_3-way'!$I88)</f>
        <v>4.0582385970735482</v>
      </c>
      <c r="H89" s="17">
        <f>IF(OR($A89="",$B89="",$C89=""),"",'MPTO_working_3-way'!E88)</f>
        <v>2.0919271841318294</v>
      </c>
      <c r="I89" s="21">
        <f>IF(OR($A89="",$B89="",$C89=""),"",'MPTO_working_3-way'!F88)</f>
        <v>3.6037139537361447</v>
      </c>
      <c r="J89" s="22">
        <f>IF(OR($A89="",$B89="",$C89=""),"",'MPTO_working_3-way'!G88)</f>
        <v>4.0903076701373644</v>
      </c>
      <c r="K89" s="17">
        <f>IF(OR($A89="",$B89="",$C89=""),"",'OddsRatio_working_3-way'!H88)</f>
        <v>2.0975400407147808</v>
      </c>
      <c r="L89" s="21">
        <f>IF(OR($A89="",$B89="",$C89=""),"",'OddsRatio_working_3-way'!I88)</f>
        <v>3.5988919832019808</v>
      </c>
      <c r="M89" s="22">
        <f>IF(OR($A89="",$B89="",$C89=""),"",'OddsRatio_working_3-way'!J88)</f>
        <v>4.0751829442668859</v>
      </c>
      <c r="N89" s="23">
        <f t="shared" si="29"/>
        <v>47.48820011246103</v>
      </c>
      <c r="O89" s="24">
        <f t="shared" si="30"/>
        <v>27.870567587370292</v>
      </c>
      <c r="P89" s="24">
        <f t="shared" si="31"/>
        <v>24.641232300168696</v>
      </c>
      <c r="Q89" t="s">
        <v>396</v>
      </c>
      <c r="R89" t="s">
        <v>289</v>
      </c>
      <c r="S89" s="48" t="s">
        <v>491</v>
      </c>
      <c r="T89" s="35">
        <v>100</v>
      </c>
      <c r="U89" s="35">
        <f t="shared" si="32"/>
        <v>26.470588235294116</v>
      </c>
      <c r="V89" s="35">
        <f t="shared" si="33"/>
        <v>81.549815498154985</v>
      </c>
      <c r="W89" s="35">
        <f t="shared" si="34"/>
        <v>89.118607181719256</v>
      </c>
      <c r="X89" s="35">
        <f t="shared" si="35"/>
        <v>29.331577320125756</v>
      </c>
      <c r="Y89" s="35">
        <f t="shared" si="36"/>
        <v>84.410804582986614</v>
      </c>
      <c r="Z89" s="35">
        <f t="shared" si="37"/>
        <v>91.979596266550899</v>
      </c>
      <c r="AA89" s="35">
        <f t="shared" si="38"/>
        <v>-2.8609890848316404</v>
      </c>
      <c r="AB89" s="35">
        <f t="shared" si="39"/>
        <v>-2.8609890848316297</v>
      </c>
      <c r="AC89" s="35">
        <f t="shared" si="40"/>
        <v>-2.8609890848316439</v>
      </c>
      <c r="AF89">
        <v>1.86</v>
      </c>
      <c r="AG89">
        <v>2.0499999999999998</v>
      </c>
      <c r="AJ89" t="s">
        <v>470</v>
      </c>
    </row>
    <row r="90" spans="1:36" ht="15" x14ac:dyDescent="0.25">
      <c r="A90">
        <v>1.36</v>
      </c>
      <c r="B90">
        <v>5.42</v>
      </c>
      <c r="C90">
        <v>9.19</v>
      </c>
      <c r="D90" s="20">
        <f t="shared" si="28"/>
        <v>2.8609890848316333E-2</v>
      </c>
      <c r="E90" s="17">
        <f>IF(OR($A90="",$B90="",$C90=""),"",A90*'MPTO_working_3-way'!$I89)</f>
        <v>1.3989094515537104</v>
      </c>
      <c r="F90" s="21">
        <f>IF(OR($A90="",$B90="",$C90=""),"",B90*'MPTO_working_3-way'!$I89)</f>
        <v>5.5750656083978747</v>
      </c>
      <c r="G90" s="22">
        <f>IF(OR($A90="",$B90="",$C90=""),"",C90*'MPTO_working_3-way'!$I89)</f>
        <v>9.4529248968960271</v>
      </c>
      <c r="H90" s="17">
        <f>IF(OR($A90="",$B90="",$C90=""),"",'MPTO_working_3-way'!E89)</f>
        <v>1.3778707314914136</v>
      </c>
      <c r="I90" s="21">
        <f>IF(OR($A90="",$B90="",$C90=""),"",'MPTO_working_3-way'!F89)</f>
        <v>5.7154217854715368</v>
      </c>
      <c r="J90" s="22">
        <f>IF(OR($A90="",$B90="",$C90=""),"",'MPTO_working_3-way'!G89)</f>
        <v>10.07279631046087</v>
      </c>
      <c r="K90" s="17">
        <f>IF(OR($A90="",$B90="",$C90=""),"",'OddsRatio_working_3-way'!H89)</f>
        <v>1.3842138363870973</v>
      </c>
      <c r="L90" s="21">
        <f>IF(OR($A90="",$B90="",$C90=""),"",'OddsRatio_working_3-way'!I89)</f>
        <v>5.7172921023082504</v>
      </c>
      <c r="M90" s="22">
        <f>IF(OR($A90="",$B90="",$C90=""),"",'OddsRatio_working_3-way'!J89)</f>
        <v>9.740864777806463</v>
      </c>
      <c r="N90" s="23">
        <f t="shared" si="29"/>
        <v>71.484255030898652</v>
      </c>
      <c r="O90" s="24">
        <f t="shared" si="30"/>
        <v>17.937008642439515</v>
      </c>
      <c r="P90" s="24">
        <f t="shared" si="31"/>
        <v>10.578736326661826</v>
      </c>
      <c r="Q90" t="s">
        <v>404</v>
      </c>
      <c r="R90" t="s">
        <v>449</v>
      </c>
      <c r="S90" s="48" t="s">
        <v>491</v>
      </c>
      <c r="T90" s="35">
        <v>100</v>
      </c>
      <c r="U90" s="35">
        <f t="shared" si="32"/>
        <v>84.423676012461058</v>
      </c>
      <c r="V90" s="35">
        <f t="shared" si="33"/>
        <v>75.308641975308646</v>
      </c>
      <c r="W90" s="35">
        <f t="shared" si="34"/>
        <v>37.888198757763973</v>
      </c>
      <c r="X90" s="35">
        <f t="shared" si="35"/>
        <v>86.803159266927381</v>
      </c>
      <c r="Y90" s="35">
        <f t="shared" si="36"/>
        <v>77.688125229774968</v>
      </c>
      <c r="Z90" s="35">
        <f t="shared" si="37"/>
        <v>40.267682012230296</v>
      </c>
      <c r="AA90" s="35">
        <f t="shared" si="38"/>
        <v>-2.3794832544663223</v>
      </c>
      <c r="AB90" s="35">
        <f t="shared" si="39"/>
        <v>-2.3794832544663223</v>
      </c>
      <c r="AC90" s="35">
        <f t="shared" si="40"/>
        <v>-2.3794832544663223</v>
      </c>
      <c r="AF90">
        <v>1.59</v>
      </c>
      <c r="AG90">
        <v>2.5</v>
      </c>
      <c r="AJ90" t="s">
        <v>470</v>
      </c>
    </row>
    <row r="91" spans="1:36" ht="15" x14ac:dyDescent="0.25">
      <c r="A91">
        <v>6.42</v>
      </c>
      <c r="B91">
        <v>4.05</v>
      </c>
      <c r="C91">
        <v>1.61</v>
      </c>
      <c r="D91" s="20">
        <f t="shared" si="28"/>
        <v>2.379483254466308E-2</v>
      </c>
      <c r="E91" s="17">
        <f>IF(OR($A91="",$B91="",$C91=""),"",A91*'MPTO_working_3-way'!$I90)</f>
        <v>6.5727628249367367</v>
      </c>
      <c r="F91" s="21">
        <f>IF(OR($A91="",$B91="",$C91=""),"",B91*'MPTO_working_3-way'!$I90)</f>
        <v>4.1463690718058857</v>
      </c>
      <c r="G91" s="22">
        <f>IF(OR($A91="",$B91="",$C91=""),"",C91*'MPTO_working_3-way'!$I90)</f>
        <v>1.6483096803969077</v>
      </c>
      <c r="H91" s="17">
        <f>IF(OR($A91="",$B91="",$C91=""),"",'MPTO_working_3-way'!E90)</f>
        <v>6.764452279804213</v>
      </c>
      <c r="I91" s="21">
        <f>IF(OR($A91="",$B91="",$C91=""),"",'MPTO_working_3-way'!F90)</f>
        <v>4.1844160984869294</v>
      </c>
      <c r="J91" s="22">
        <f>IF(OR($A91="",$B91="",$C91=""),"",'MPTO_working_3-way'!G90)</f>
        <v>1.6308254674807754</v>
      </c>
      <c r="K91" s="17">
        <f>IF(OR($A91="",$B91="",$C91=""),"",'OddsRatio_working_3-way'!H90)</f>
        <v>6.6596383183983132</v>
      </c>
      <c r="L91" s="21">
        <f>IF(OR($A91="",$B91="",$C91=""),"",'OddsRatio_working_3-way'!I90)</f>
        <v>4.1848518212389028</v>
      </c>
      <c r="M91" s="22">
        <f>IF(OR($A91="",$B91="",$C91=""),"",'OddsRatio_working_3-way'!J90)</f>
        <v>1.6369703642477806</v>
      </c>
      <c r="N91" s="23">
        <f t="shared" si="29"/>
        <v>15.214302214071221</v>
      </c>
      <c r="O91" s="24">
        <f t="shared" si="30"/>
        <v>24.117486472675857</v>
      </c>
      <c r="P91" s="24">
        <f t="shared" si="31"/>
        <v>60.668211313252925</v>
      </c>
      <c r="Q91" t="s">
        <v>400</v>
      </c>
      <c r="R91" t="s">
        <v>403</v>
      </c>
      <c r="S91" s="48" t="s">
        <v>491</v>
      </c>
      <c r="T91" s="35">
        <v>100</v>
      </c>
      <c r="U91" s="35">
        <f t="shared" si="32"/>
        <v>45.355191256830594</v>
      </c>
      <c r="V91" s="35">
        <f t="shared" si="33"/>
        <v>70.588235294117652</v>
      </c>
      <c r="W91" s="35">
        <f t="shared" si="34"/>
        <v>81.060606060606062</v>
      </c>
      <c r="X91" s="35">
        <f t="shared" si="35"/>
        <v>48.351158645276293</v>
      </c>
      <c r="Y91" s="35">
        <f t="shared" si="36"/>
        <v>73.584202682563344</v>
      </c>
      <c r="Z91" s="35">
        <f t="shared" si="37"/>
        <v>84.056573449051754</v>
      </c>
      <c r="AA91" s="35">
        <f t="shared" si="38"/>
        <v>-2.995967388445699</v>
      </c>
      <c r="AB91" s="35">
        <f t="shared" si="39"/>
        <v>-2.9959673884456919</v>
      </c>
      <c r="AC91" s="35">
        <f t="shared" si="40"/>
        <v>-2.9959673884456919</v>
      </c>
      <c r="AF91">
        <v>2.0299999999999998</v>
      </c>
      <c r="AG91">
        <v>1.88</v>
      </c>
      <c r="AJ91" t="s">
        <v>470</v>
      </c>
    </row>
    <row r="92" spans="1:36" ht="15" x14ac:dyDescent="0.25">
      <c r="A92">
        <v>1.83</v>
      </c>
      <c r="B92">
        <v>3.4</v>
      </c>
      <c r="C92">
        <v>5.28</v>
      </c>
      <c r="D92" s="20">
        <f t="shared" si="28"/>
        <v>2.9959673884456972E-2</v>
      </c>
      <c r="E92" s="17">
        <f>IF(OR($A92="",$B92="",$C92=""),"",A92*'MPTO_working_3-way'!$I91)</f>
        <v>1.8848262032085563</v>
      </c>
      <c r="F92" s="21">
        <f>IF(OR($A92="",$B92="",$C92=""),"",B92*'MPTO_working_3-way'!$I91)</f>
        <v>3.5018628912071534</v>
      </c>
      <c r="G92" s="22">
        <f>IF(OR($A92="",$B92="",$C92=""),"",C92*'MPTO_working_3-way'!$I91)</f>
        <v>5.4381870781099328</v>
      </c>
      <c r="H92" s="17">
        <f>IF(OR($A92="",$B92="",$C92=""),"",'MPTO_working_3-way'!E91)</f>
        <v>1.8640665640788203</v>
      </c>
      <c r="I92" s="21">
        <f>IF(OR($A92="",$B92="",$C92=""),"",'MPTO_working_3-way'!F91)</f>
        <v>3.5195022240506</v>
      </c>
      <c r="J92" s="22">
        <f>IF(OR($A92="",$B92="",$C92=""),"",'MPTO_working_3-way'!G91)</f>
        <v>5.573906669924261</v>
      </c>
      <c r="K92" s="17">
        <f>IF(OR($A92="",$B92="",$C92=""),"",'OddsRatio_working_3-way'!H91)</f>
        <v>1.8721359233992341</v>
      </c>
      <c r="L92" s="21">
        <f>IF(OR($A92="",$B92="",$C92=""),"",'OddsRatio_working_3-way'!I91)</f>
        <v>3.5218388146483877</v>
      </c>
      <c r="M92" s="22">
        <f>IF(OR($A92="",$B92="",$C92=""),"",'OddsRatio_working_3-way'!J91)</f>
        <v>5.4972792194562912</v>
      </c>
      <c r="N92" s="23">
        <f t="shared" si="29"/>
        <v>53.055289569812395</v>
      </c>
      <c r="O92" s="24">
        <f t="shared" si="30"/>
        <v>28.556229386104903</v>
      </c>
      <c r="P92" s="24">
        <f t="shared" si="31"/>
        <v>18.388481044082702</v>
      </c>
      <c r="Q92" t="s">
        <v>295</v>
      </c>
      <c r="R92" t="s">
        <v>298</v>
      </c>
      <c r="S92" s="48" t="s">
        <v>491</v>
      </c>
      <c r="T92" s="35">
        <v>100</v>
      </c>
      <c r="U92" s="35">
        <f t="shared" si="32"/>
        <v>65.635738831615114</v>
      </c>
      <c r="V92" s="35">
        <f t="shared" si="33"/>
        <v>70.845481049562679</v>
      </c>
      <c r="W92" s="35">
        <f t="shared" si="34"/>
        <v>60.784313725490193</v>
      </c>
      <c r="X92" s="35">
        <f t="shared" si="35"/>
        <v>68.370205224947128</v>
      </c>
      <c r="Y92" s="35">
        <f t="shared" si="36"/>
        <v>73.579947442894692</v>
      </c>
      <c r="Z92" s="35">
        <f t="shared" si="37"/>
        <v>63.518780118822193</v>
      </c>
      <c r="AA92" s="35">
        <f t="shared" si="38"/>
        <v>-2.7344663933320135</v>
      </c>
      <c r="AB92" s="35">
        <f t="shared" si="39"/>
        <v>-2.7344663933320135</v>
      </c>
      <c r="AC92" s="35">
        <f t="shared" si="40"/>
        <v>-2.7344663933319993</v>
      </c>
      <c r="AF92">
        <v>2.29</v>
      </c>
      <c r="AG92">
        <v>1.67</v>
      </c>
      <c r="AJ92" t="s">
        <v>471</v>
      </c>
    </row>
    <row r="93" spans="1:36" ht="15" x14ac:dyDescent="0.25">
      <c r="A93">
        <v>2.91</v>
      </c>
      <c r="B93">
        <v>3.43</v>
      </c>
      <c r="C93">
        <v>2.5499999999999998</v>
      </c>
      <c r="D93" s="20">
        <f t="shared" si="28"/>
        <v>2.7344663933320135E-2</v>
      </c>
      <c r="E93" s="17">
        <f>IF(OR($A93="",$B93="",$C93=""),"",A93*'MPTO_working_3-way'!$I92)</f>
        <v>2.9895729720459618</v>
      </c>
      <c r="F93" s="21">
        <f>IF(OR($A93="",$B93="",$C93=""),"",B93*'MPTO_working_3-way'!$I92)</f>
        <v>3.523792197291288</v>
      </c>
      <c r="G93" s="22">
        <f>IF(OR($A93="",$B93="",$C93=""),"",C93*'MPTO_working_3-way'!$I92)</f>
        <v>2.6197288930299663</v>
      </c>
      <c r="H93" s="17">
        <f>IF(OR($A93="",$B93="",$C93=""),"",'MPTO_working_3-way'!E92)</f>
        <v>2.9892888664696309</v>
      </c>
      <c r="I93" s="21">
        <f>IF(OR($A93="",$B93="",$C93=""),"",'MPTO_working_3-way'!F92)</f>
        <v>3.5406965704273703</v>
      </c>
      <c r="J93" s="22">
        <f>IF(OR($A93="",$B93="",$C93=""),"",'MPTO_working_3-way'!G92)</f>
        <v>2.6106799407752659</v>
      </c>
      <c r="K93" s="17">
        <f>IF(OR($A93="",$B93="",$C93=""),"",'OddsRatio_working_3-way'!H92)</f>
        <v>2.9900365652833427</v>
      </c>
      <c r="L93" s="21">
        <f>IF(OR($A93="",$B93="",$C93=""),"",'OddsRatio_working_3-way'!I92)</f>
        <v>3.5318266249416355</v>
      </c>
      <c r="M93" s="22">
        <f>IF(OR($A93="",$B93="",$C93=""),"",'OddsRatio_working_3-way'!J92)</f>
        <v>2.6149511393660623</v>
      </c>
      <c r="N93" s="23">
        <f t="shared" si="29"/>
        <v>33.449593281398784</v>
      </c>
      <c r="O93" s="24">
        <f t="shared" si="30"/>
        <v>28.378517915122586</v>
      </c>
      <c r="P93" s="24">
        <f t="shared" si="31"/>
        <v>38.171888803478616</v>
      </c>
      <c r="Q93" t="s">
        <v>407</v>
      </c>
      <c r="R93" t="s">
        <v>299</v>
      </c>
      <c r="S93" s="48" t="s">
        <v>491</v>
      </c>
      <c r="T93" s="35">
        <v>100</v>
      </c>
      <c r="U93" s="35">
        <f t="shared" si="32"/>
        <v>36.30573248407643</v>
      </c>
      <c r="V93" s="35">
        <f t="shared" si="33"/>
        <v>74.937343358395992</v>
      </c>
      <c r="W93" s="35">
        <f t="shared" si="34"/>
        <v>85.611510791366896</v>
      </c>
      <c r="X93" s="35">
        <f t="shared" si="35"/>
        <v>39.451145850237104</v>
      </c>
      <c r="Y93" s="35">
        <f t="shared" si="36"/>
        <v>78.08275672455666</v>
      </c>
      <c r="Z93" s="35">
        <f t="shared" si="37"/>
        <v>88.756924157527578</v>
      </c>
      <c r="AA93" s="35">
        <f t="shared" si="38"/>
        <v>-3.1454133661606747</v>
      </c>
      <c r="AB93" s="35">
        <f t="shared" si="39"/>
        <v>-3.1454133661606676</v>
      </c>
      <c r="AC93" s="35">
        <f t="shared" si="40"/>
        <v>-3.1454133661606818</v>
      </c>
      <c r="AF93">
        <v>2.1</v>
      </c>
      <c r="AG93">
        <v>1.79</v>
      </c>
      <c r="AJ93" t="s">
        <v>471</v>
      </c>
    </row>
    <row r="94" spans="1:36" ht="15" x14ac:dyDescent="0.25">
      <c r="A94">
        <v>1.57</v>
      </c>
      <c r="B94">
        <v>3.99</v>
      </c>
      <c r="C94">
        <v>6.95</v>
      </c>
      <c r="D94" s="20">
        <f t="shared" si="28"/>
        <v>3.1454133661606765E-2</v>
      </c>
      <c r="E94" s="17">
        <f>IF(OR($A94="",$B94="",$C94=""),"",A94*'MPTO_working_3-way'!$I93)</f>
        <v>1.6193829898487226</v>
      </c>
      <c r="F94" s="21">
        <f>IF(OR($A94="",$B94="",$C94=""),"",B94*'MPTO_working_3-way'!$I93)</f>
        <v>4.1155019933098114</v>
      </c>
      <c r="G94" s="22">
        <f>IF(OR($A94="",$B94="",$C94=""),"",C94*'MPTO_working_3-way'!$I93)</f>
        <v>7.1686062289481676</v>
      </c>
      <c r="H94" s="17">
        <f>IF(OR($A94="",$B94="",$C94=""),"",'MPTO_working_3-way'!E93)</f>
        <v>1.5962762987523478</v>
      </c>
      <c r="I94" s="21">
        <f>IF(OR($A94="",$B94="",$C94=""),"",'MPTO_working_3-way'!F93)</f>
        <v>4.1642053576452938</v>
      </c>
      <c r="J94" s="22">
        <f>IF(OR($A94="",$B94="",$C94=""),"",'MPTO_working_3-way'!G93)</f>
        <v>7.4962417105418364</v>
      </c>
      <c r="K94" s="17">
        <f>IF(OR($A94="",$B94="",$C94=""),"",'OddsRatio_working_3-way'!H93)</f>
        <v>1.6042693221093951</v>
      </c>
      <c r="L94" s="21">
        <f>IF(OR($A94="",$B94="",$C94=""),"",'OddsRatio_working_3-way'!I93)</f>
        <v>4.1697636370299866</v>
      </c>
      <c r="M94" s="22">
        <f>IF(OR($A94="",$B94="",$C94=""),"",'OddsRatio_working_3-way'!J93)</f>
        <v>7.307723625527899</v>
      </c>
      <c r="N94" s="23">
        <f t="shared" si="29"/>
        <v>61.751914542057577</v>
      </c>
      <c r="O94" s="24">
        <f t="shared" si="30"/>
        <v>24.298372388729415</v>
      </c>
      <c r="P94" s="24">
        <f t="shared" si="31"/>
        <v>13.949713069213004</v>
      </c>
      <c r="Q94" t="s">
        <v>305</v>
      </c>
      <c r="R94" t="s">
        <v>296</v>
      </c>
      <c r="S94" s="48" t="s">
        <v>491</v>
      </c>
      <c r="T94" s="35">
        <v>100</v>
      </c>
      <c r="U94" s="35">
        <f t="shared" si="32"/>
        <v>62.546816479400754</v>
      </c>
      <c r="V94" s="35">
        <f t="shared" si="33"/>
        <v>68.454258675078862</v>
      </c>
      <c r="W94" s="35">
        <f t="shared" si="34"/>
        <v>66.21621621621621</v>
      </c>
      <c r="X94" s="35">
        <f t="shared" si="35"/>
        <v>65.329525108704914</v>
      </c>
      <c r="Y94" s="35">
        <f t="shared" si="36"/>
        <v>71.236967304383043</v>
      </c>
      <c r="Z94" s="35">
        <f t="shared" si="37"/>
        <v>68.998924845520392</v>
      </c>
      <c r="AA94" s="35">
        <f t="shared" si="38"/>
        <v>-2.7827086293041603</v>
      </c>
      <c r="AB94" s="35">
        <f t="shared" si="39"/>
        <v>-2.7827086293041816</v>
      </c>
      <c r="AC94" s="35">
        <f t="shared" si="40"/>
        <v>-2.7827086293041816</v>
      </c>
      <c r="AF94">
        <v>2.0099999999999998</v>
      </c>
      <c r="AG94">
        <v>1.88</v>
      </c>
      <c r="AJ94" t="s">
        <v>471</v>
      </c>
    </row>
    <row r="95" spans="1:36" ht="15" x14ac:dyDescent="0.25">
      <c r="A95">
        <v>2.67</v>
      </c>
      <c r="B95">
        <v>3.17</v>
      </c>
      <c r="C95">
        <v>2.96</v>
      </c>
      <c r="D95" s="20">
        <f t="shared" si="28"/>
        <v>2.7827086293041869E-2</v>
      </c>
      <c r="E95" s="17">
        <f>IF(OR($A95="",$B95="",$C95=""),"",A95*'MPTO_working_3-way'!$I94)</f>
        <v>2.7442983204024216</v>
      </c>
      <c r="F95" s="21">
        <f>IF(OR($A95="",$B95="",$C95=""),"",B95*'MPTO_working_3-way'!$I94)</f>
        <v>3.2582118635489428</v>
      </c>
      <c r="G95" s="22">
        <f>IF(OR($A95="",$B95="",$C95=""),"",C95*'MPTO_working_3-way'!$I94)</f>
        <v>3.0423681754274039</v>
      </c>
      <c r="H95" s="17">
        <f>IF(OR($A95="",$B95="",$C95=""),"",'MPTO_working_3-way'!E94)</f>
        <v>2.7378047652150754</v>
      </c>
      <c r="I95" s="21">
        <f>IF(OR($A95="",$B95="",$C95=""),"",'MPTO_working_3-way'!F94)</f>
        <v>3.2660343247331753</v>
      </c>
      <c r="J95" s="22">
        <f>IF(OR($A95="",$B95="",$C95=""),"",'MPTO_working_3-way'!G94)</f>
        <v>3.0435642788139763</v>
      </c>
      <c r="K95" s="17">
        <f>IF(OR($A95="",$B95="",$C95=""),"",'OddsRatio_working_3-way'!H94)</f>
        <v>2.7408797087410242</v>
      </c>
      <c r="L95" s="21">
        <f>IF(OR($A95="",$B95="",$C95=""),"",'OddsRatio_working_3-way'!I94)</f>
        <v>3.2621011784239657</v>
      </c>
      <c r="M95" s="22">
        <f>IF(OR($A95="",$B95="",$C95=""),"",'OddsRatio_working_3-way'!J94)</f>
        <v>3.0431881611571301</v>
      </c>
      <c r="N95" s="23">
        <f t="shared" si="29"/>
        <v>36.439187116266602</v>
      </c>
      <c r="O95" s="24">
        <f t="shared" si="30"/>
        <v>30.691681261965876</v>
      </c>
      <c r="P95" s="24">
        <f t="shared" si="31"/>
        <v>32.869131621767508</v>
      </c>
      <c r="Q95" t="s">
        <v>306</v>
      </c>
      <c r="R95" t="s">
        <v>303</v>
      </c>
      <c r="S95" s="48" t="s">
        <v>491</v>
      </c>
      <c r="T95" s="35">
        <v>100</v>
      </c>
      <c r="U95" s="35">
        <f t="shared" si="32"/>
        <v>34.21052631578948</v>
      </c>
      <c r="V95" s="35">
        <f t="shared" si="33"/>
        <v>77.876106194690252</v>
      </c>
      <c r="W95" s="35">
        <f t="shared" si="34"/>
        <v>84.939759036144579</v>
      </c>
      <c r="X95" s="35">
        <f t="shared" si="35"/>
        <v>37.184134769165155</v>
      </c>
      <c r="Y95" s="35">
        <f t="shared" si="36"/>
        <v>80.849714648065955</v>
      </c>
      <c r="Z95" s="35">
        <f t="shared" si="37"/>
        <v>87.913367489520269</v>
      </c>
      <c r="AA95" s="35">
        <f t="shared" si="38"/>
        <v>-2.9736084533756753</v>
      </c>
      <c r="AB95" s="35">
        <f t="shared" si="39"/>
        <v>-2.9736084533757037</v>
      </c>
      <c r="AC95" s="35">
        <f t="shared" si="40"/>
        <v>-2.9736084533756895</v>
      </c>
      <c r="AF95">
        <v>2.12</v>
      </c>
      <c r="AG95">
        <v>1.78</v>
      </c>
      <c r="AJ95" t="s">
        <v>471</v>
      </c>
    </row>
    <row r="96" spans="1:36" ht="15" x14ac:dyDescent="0.25">
      <c r="A96">
        <v>1.52</v>
      </c>
      <c r="B96">
        <v>4.5199999999999996</v>
      </c>
      <c r="C96">
        <v>6.64</v>
      </c>
      <c r="D96" s="20">
        <f t="shared" si="28"/>
        <v>2.9736084533756868E-2</v>
      </c>
      <c r="E96" s="17">
        <f>IF(OR($A96="",$B96="",$C96=""),"",A96*'MPTO_working_3-way'!$I95)</f>
        <v>1.5651988484913104</v>
      </c>
      <c r="F96" s="21">
        <f>IF(OR($A96="",$B96="",$C96=""),"",B96*'MPTO_working_3-way'!$I95)</f>
        <v>4.6544071020925806</v>
      </c>
      <c r="G96" s="22">
        <f>IF(OR($A96="",$B96="",$C96=""),"",C96*'MPTO_working_3-way'!$I95)</f>
        <v>6.8374476013041452</v>
      </c>
      <c r="H96" s="17">
        <f>IF(OR($A96="",$B96="",$C96=""),"",'MPTO_working_3-way'!E95)</f>
        <v>1.5432510569016511</v>
      </c>
      <c r="I96" s="21">
        <f>IF(OR($A96="",$B96="",$C96=""),"",'MPTO_working_3-way'!F95)</f>
        <v>4.7320050276164851</v>
      </c>
      <c r="J96" s="22">
        <f>IF(OR($A96="",$B96="",$C96=""),"",'MPTO_working_3-way'!G95)</f>
        <v>7.1078064443218301</v>
      </c>
      <c r="K96" s="17">
        <f>IF(OR($A96="",$B96="",$C96=""),"",'OddsRatio_working_3-way'!H95)</f>
        <v>1.5504823895832118</v>
      </c>
      <c r="L96" s="21">
        <f>IF(OR($A96="",$B96="",$C96=""),"",'OddsRatio_working_3-way'!I95)</f>
        <v>4.7263423294863607</v>
      </c>
      <c r="M96" s="22">
        <f>IF(OR($A96="",$B96="",$C96=""),"",'OddsRatio_working_3-way'!J95)</f>
        <v>6.9706166870179187</v>
      </c>
      <c r="N96" s="23">
        <f t="shared" si="29"/>
        <v>63.889645776566759</v>
      </c>
      <c r="O96" s="24">
        <f t="shared" si="30"/>
        <v>21.485013623978201</v>
      </c>
      <c r="P96" s="24">
        <f t="shared" si="31"/>
        <v>14.625340599455042</v>
      </c>
      <c r="Q96" t="s">
        <v>316</v>
      </c>
      <c r="R96" t="s">
        <v>413</v>
      </c>
      <c r="S96" s="48" t="s">
        <v>491</v>
      </c>
      <c r="T96" s="35">
        <v>100</v>
      </c>
      <c r="U96" s="35">
        <f t="shared" si="32"/>
        <v>9.9099099099099224</v>
      </c>
      <c r="V96" s="35">
        <f t="shared" si="33"/>
        <v>90.310077519379831</v>
      </c>
      <c r="W96" s="35">
        <f t="shared" si="34"/>
        <v>96.222138269739332</v>
      </c>
      <c r="X96" s="35">
        <f t="shared" si="35"/>
        <v>13.467784210880826</v>
      </c>
      <c r="Y96" s="35">
        <f t="shared" si="36"/>
        <v>93.867951820350754</v>
      </c>
      <c r="Z96" s="35">
        <f t="shared" si="37"/>
        <v>99.780012570710227</v>
      </c>
      <c r="AA96" s="35">
        <f t="shared" si="38"/>
        <v>-3.5578743009709033</v>
      </c>
      <c r="AB96" s="35">
        <f t="shared" si="39"/>
        <v>-3.5578743009709228</v>
      </c>
      <c r="AC96" s="35">
        <f t="shared" si="40"/>
        <v>-3.5578743009708944</v>
      </c>
      <c r="AF96">
        <v>1.65</v>
      </c>
      <c r="AG96">
        <v>2.35</v>
      </c>
      <c r="AJ96" t="s">
        <v>472</v>
      </c>
    </row>
    <row r="97" spans="1:36" ht="15" x14ac:dyDescent="0.25">
      <c r="A97">
        <v>1.1100000000000001</v>
      </c>
      <c r="B97">
        <v>10.32</v>
      </c>
      <c r="C97">
        <v>26.47</v>
      </c>
      <c r="D97" s="20">
        <f t="shared" si="28"/>
        <v>3.557874300970898E-2</v>
      </c>
      <c r="E97" s="17">
        <f>IF(OR($A97="",$B97="",$C97=""),"",A97*'MPTO_working_3-way'!$I96)</f>
        <v>1.1494924047407771</v>
      </c>
      <c r="F97" s="21">
        <f>IF(OR($A97="",$B97="",$C97=""),"",B97*'MPTO_working_3-way'!$I96)</f>
        <v>10.687172627860196</v>
      </c>
      <c r="G97" s="22">
        <f>IF(OR($A97="",$B97="",$C97=""),"",C97*'MPTO_working_3-way'!$I96)</f>
        <v>27.411769327466995</v>
      </c>
      <c r="H97" s="17">
        <f>IF(OR($A97="",$B97="",$C97=""),"",'MPTO_working_3-way'!E96)</f>
        <v>1.1248071125817951</v>
      </c>
      <c r="I97" s="21">
        <f>IF(OR($A97="",$B97="",$C97=""),"",'MPTO_working_3-way'!F96)</f>
        <v>11.759221408746438</v>
      </c>
      <c r="J97" s="22">
        <f>IF(OR($A97="",$B97="",$C97=""),"",'MPTO_working_3-way'!G96)</f>
        <v>38.5816813730953</v>
      </c>
      <c r="K97" s="17">
        <f>IF(OR($A97="",$B97="",$C97=""),"",'OddsRatio_working_3-way'!H96)</f>
        <v>1.1302124257908486</v>
      </c>
      <c r="L97" s="21">
        <f>IF(OR($A97="",$B97="",$C97=""),"",'OddsRatio_working_3-way'!I96)</f>
        <v>12.032543712461006</v>
      </c>
      <c r="M97" s="22">
        <f>IF(OR($A97="",$B97="",$C97=""),"",'OddsRatio_working_3-way'!J96)</f>
        <v>31.150095317208351</v>
      </c>
      <c r="N97" s="23">
        <f t="shared" si="29"/>
        <v>86.994920181791954</v>
      </c>
      <c r="O97" s="24">
        <f t="shared" si="30"/>
        <v>9.3570117637392514</v>
      </c>
      <c r="P97" s="24">
        <f t="shared" si="31"/>
        <v>3.6480680544687982</v>
      </c>
      <c r="Q97" t="s">
        <v>310</v>
      </c>
      <c r="R97" t="s">
        <v>415</v>
      </c>
      <c r="S97" s="48" t="s">
        <v>491</v>
      </c>
      <c r="T97" s="35">
        <v>100</v>
      </c>
      <c r="U97" s="35">
        <f t="shared" si="32"/>
        <v>75.429975429975428</v>
      </c>
      <c r="V97" s="35">
        <f t="shared" si="33"/>
        <v>72.826086956521735</v>
      </c>
      <c r="W97" s="35">
        <f t="shared" si="34"/>
        <v>48.717948717948723</v>
      </c>
      <c r="X97" s="35">
        <f t="shared" si="35"/>
        <v>78.45596432552955</v>
      </c>
      <c r="Y97" s="35">
        <f t="shared" si="36"/>
        <v>75.852075852075856</v>
      </c>
      <c r="Z97" s="35">
        <f t="shared" si="37"/>
        <v>51.743937613502823</v>
      </c>
      <c r="AA97" s="35">
        <f t="shared" si="38"/>
        <v>-3.0259888955541214</v>
      </c>
      <c r="AB97" s="35">
        <f t="shared" si="39"/>
        <v>-3.0259888955541214</v>
      </c>
      <c r="AC97" s="35">
        <f t="shared" si="40"/>
        <v>-3.0259888955541001</v>
      </c>
      <c r="AF97">
        <v>1.29</v>
      </c>
      <c r="AG97">
        <v>3.65</v>
      </c>
      <c r="AJ97" t="s">
        <v>472</v>
      </c>
    </row>
    <row r="98" spans="1:36" ht="15" x14ac:dyDescent="0.25">
      <c r="A98">
        <v>4.07</v>
      </c>
      <c r="B98">
        <v>3.68</v>
      </c>
      <c r="C98">
        <v>1.95</v>
      </c>
      <c r="D98" s="20">
        <f t="shared" si="28"/>
        <v>3.0259888955541214E-2</v>
      </c>
      <c r="E98" s="17">
        <f>IF(OR($A98="",$B98="",$C98=""),"",A98*'MPTO_working_3-way'!$I97)</f>
        <v>4.1931577480490532</v>
      </c>
      <c r="F98" s="21">
        <f>IF(OR($A98="",$B98="",$C98=""),"",B98*'MPTO_working_3-way'!$I97)</f>
        <v>3.7913563913563917</v>
      </c>
      <c r="G98" s="22">
        <f>IF(OR($A98="",$B98="",$C98=""),"",C98*'MPTO_working_3-way'!$I97)</f>
        <v>2.0090067834633052</v>
      </c>
      <c r="H98" s="17">
        <f>IF(OR($A98="",$B98="",$C98=""),"",'MPTO_working_3-way'!E97)</f>
        <v>4.2442368856755071</v>
      </c>
      <c r="I98" s="21">
        <f>IF(OR($A98="",$B98="",$C98=""),"",'MPTO_working_3-way'!F97)</f>
        <v>3.8218629556672599</v>
      </c>
      <c r="J98" s="22">
        <f>IF(OR($A98="",$B98="",$C98=""),"",'MPTO_working_3-way'!G97)</f>
        <v>1.9891239351068424</v>
      </c>
      <c r="K98" s="17">
        <f>IF(OR($A98="",$B98="",$C98=""),"",'OddsRatio_working_3-way'!H97)</f>
        <v>4.2213739254628502</v>
      </c>
      <c r="L98" s="21">
        <f>IF(OR($A98="",$B98="",$C98=""),"",'OddsRatio_working_3-way'!I97)</f>
        <v>3.8121440131076354</v>
      </c>
      <c r="M98" s="22">
        <f>IF(OR($A98="",$B98="",$C98=""),"",'OddsRatio_working_3-way'!J97)</f>
        <v>1.9968420941986014</v>
      </c>
      <c r="N98" s="23">
        <f t="shared" si="29"/>
        <v>23.848375379277563</v>
      </c>
      <c r="O98" s="24">
        <f t="shared" si="30"/>
        <v>26.375784726537958</v>
      </c>
      <c r="P98" s="24">
        <f t="shared" si="31"/>
        <v>49.775839894184465</v>
      </c>
      <c r="Q98" t="s">
        <v>418</v>
      </c>
      <c r="R98" t="s">
        <v>311</v>
      </c>
      <c r="S98" s="48" t="s">
        <v>491</v>
      </c>
      <c r="T98" s="35">
        <v>100</v>
      </c>
      <c r="U98" s="35">
        <f t="shared" si="32"/>
        <v>58.50622406639004</v>
      </c>
      <c r="V98" s="35">
        <f t="shared" si="33"/>
        <v>68.55345911949685</v>
      </c>
      <c r="W98" s="35">
        <f t="shared" si="34"/>
        <v>70.149253731343279</v>
      </c>
      <c r="X98" s="35">
        <f t="shared" si="35"/>
        <v>61.29728714915985</v>
      </c>
      <c r="Y98" s="35">
        <f t="shared" si="36"/>
        <v>71.344522202266674</v>
      </c>
      <c r="Z98" s="35">
        <f t="shared" si="37"/>
        <v>72.940316814113103</v>
      </c>
      <c r="AA98" s="35">
        <f t="shared" si="38"/>
        <v>-2.79106308276981</v>
      </c>
      <c r="AB98" s="35">
        <f t="shared" si="39"/>
        <v>-2.7910630827698242</v>
      </c>
      <c r="AC98" s="35">
        <f t="shared" si="40"/>
        <v>-2.7910630827698242</v>
      </c>
      <c r="AF98">
        <v>1.95</v>
      </c>
      <c r="AG98">
        <v>1.93</v>
      </c>
      <c r="AJ98" t="s">
        <v>472</v>
      </c>
    </row>
    <row r="99" spans="1:36" ht="15" x14ac:dyDescent="0.25">
      <c r="A99">
        <v>2.41</v>
      </c>
      <c r="B99">
        <v>3.18</v>
      </c>
      <c r="C99">
        <v>3.35</v>
      </c>
      <c r="D99" s="20">
        <f t="shared" si="28"/>
        <v>2.791063082769818E-2</v>
      </c>
      <c r="E99" s="17">
        <f>IF(OR($A99="",$B99="",$C99=""),"",A99*'MPTO_working_3-way'!$I98)</f>
        <v>2.4772646202947528</v>
      </c>
      <c r="F99" s="21">
        <f>IF(OR($A99="",$B99="",$C99=""),"",B99*'MPTO_working_3-way'!$I98)</f>
        <v>3.2687558060320803</v>
      </c>
      <c r="G99" s="22">
        <f>IF(OR($A99="",$B99="",$C99=""),"",C99*'MPTO_working_3-way'!$I98)</f>
        <v>3.4435006132727888</v>
      </c>
      <c r="H99" s="17">
        <f>IF(OR($A99="",$B99="",$C99=""),"",'MPTO_working_3-way'!E98)</f>
        <v>2.4652752682809886</v>
      </c>
      <c r="I99" s="21">
        <f>IF(OR($A99="",$B99="",$C99=""),"",'MPTO_working_3-way'!F98)</f>
        <v>3.2769494293082051</v>
      </c>
      <c r="J99" s="22">
        <f>IF(OR($A99="",$B99="",$C99=""),"",'MPTO_working_3-way'!G98)</f>
        <v>3.4577678033906429</v>
      </c>
      <c r="K99" s="17">
        <f>IF(OR($A99="",$B99="",$C99=""),"",'OddsRatio_working_3-way'!H98)</f>
        <v>2.4705920061386495</v>
      </c>
      <c r="L99" s="21">
        <f>IF(OR($A99="",$B99="",$C99=""),"",'OddsRatio_working_3-way'!I98)</f>
        <v>3.2736812577179126</v>
      </c>
      <c r="M99" s="22">
        <f>IF(OR($A99="",$B99="",$C99=""),"",'OddsRatio_working_3-way'!J98)</f>
        <v>3.4509866768977506</v>
      </c>
      <c r="N99" s="23">
        <f t="shared" si="29"/>
        <v>40.367104580091926</v>
      </c>
      <c r="O99" s="24">
        <f t="shared" si="30"/>
        <v>30.592679886170298</v>
      </c>
      <c r="P99" s="24">
        <f t="shared" si="31"/>
        <v>29.040215533737779</v>
      </c>
      <c r="Q99" t="s">
        <v>424</v>
      </c>
      <c r="R99" t="s">
        <v>419</v>
      </c>
      <c r="S99" s="48" t="s">
        <v>491</v>
      </c>
      <c r="T99" s="35">
        <v>100</v>
      </c>
      <c r="U99" s="35">
        <f t="shared" si="32"/>
        <v>14.529914529914532</v>
      </c>
      <c r="V99" s="35">
        <f t="shared" si="33"/>
        <v>87.012987012987011</v>
      </c>
      <c r="W99" s="35">
        <f t="shared" si="34"/>
        <v>94.614970382337091</v>
      </c>
      <c r="X99" s="35">
        <f t="shared" si="35"/>
        <v>18.37204260467588</v>
      </c>
      <c r="Y99" s="35">
        <f t="shared" si="36"/>
        <v>90.855115087748374</v>
      </c>
      <c r="Z99" s="35">
        <f t="shared" si="37"/>
        <v>98.457098457098468</v>
      </c>
      <c r="AA99" s="35">
        <f t="shared" si="38"/>
        <v>-3.842128074761348</v>
      </c>
      <c r="AB99" s="35">
        <f t="shared" si="39"/>
        <v>-3.8421280747613622</v>
      </c>
      <c r="AC99" s="35">
        <f t="shared" si="40"/>
        <v>-3.8421280747613764</v>
      </c>
      <c r="AF99">
        <v>2.34</v>
      </c>
      <c r="AG99">
        <v>1.65</v>
      </c>
      <c r="AJ99" t="s">
        <v>465</v>
      </c>
    </row>
    <row r="100" spans="1:36" ht="15" x14ac:dyDescent="0.25">
      <c r="A100">
        <v>1.17</v>
      </c>
      <c r="B100">
        <v>7.7</v>
      </c>
      <c r="C100">
        <v>18.57</v>
      </c>
      <c r="D100" s="20">
        <f t="shared" si="28"/>
        <v>3.842128074761364E-2</v>
      </c>
      <c r="E100" s="17">
        <f>IF(OR($A100="",$B100="",$C100=""),"",A100*'MPTO_working_3-way'!$I99)</f>
        <v>1.2149528984747078</v>
      </c>
      <c r="F100" s="21">
        <f>IF(OR($A100="",$B100="",$C100=""),"",B100*'MPTO_working_3-way'!$I99)</f>
        <v>7.995843861756625</v>
      </c>
      <c r="G100" s="22">
        <f>IF(OR($A100="",$B100="",$C100=""),"",C100*'MPTO_working_3-way'!$I99)</f>
        <v>19.283483183483185</v>
      </c>
      <c r="H100" s="17">
        <f>IF(OR($A100="",$B100="",$C100=""),"",'MPTO_working_3-way'!E99)</f>
        <v>1.1877983258501228</v>
      </c>
      <c r="I100" s="21">
        <f>IF(OR($A100="",$B100="",$C100=""),"",'MPTO_working_3-way'!F99)</f>
        <v>8.5424061404256797</v>
      </c>
      <c r="J100" s="22">
        <f>IF(OR($A100="",$B100="",$C100=""),"",'MPTO_working_3-way'!G99)</f>
        <v>24.364570423263412</v>
      </c>
      <c r="K100" s="17">
        <f>IF(OR($A100="",$B100="",$C100=""),"",'OddsRatio_working_3-way'!H99)</f>
        <v>1.1944711107670511</v>
      </c>
      <c r="L100" s="21">
        <f>IF(OR($A100="",$B100="",$C100=""),"",'OddsRatio_working_3-way'!I99)</f>
        <v>8.6644496596426208</v>
      </c>
      <c r="M100" s="22">
        <f>IF(OR($A100="",$B100="",$C100=""),"",'OddsRatio_working_3-way'!J99)</f>
        <v>21.099161271629978</v>
      </c>
      <c r="N100" s="23">
        <f t="shared" si="29"/>
        <v>82.307717546534789</v>
      </c>
      <c r="O100" s="24">
        <f t="shared" si="30"/>
        <v>12.506497341486453</v>
      </c>
      <c r="P100" s="24">
        <f t="shared" si="31"/>
        <v>5.1857851119787659</v>
      </c>
      <c r="Q100" t="s">
        <v>181</v>
      </c>
      <c r="R100" t="s">
        <v>319</v>
      </c>
      <c r="S100" s="48" t="s">
        <v>491</v>
      </c>
      <c r="T100" s="35">
        <v>100</v>
      </c>
      <c r="U100" s="35">
        <f t="shared" si="32"/>
        <v>56.896551724137922</v>
      </c>
      <c r="V100" s="35">
        <f t="shared" si="33"/>
        <v>68.051118210862612</v>
      </c>
      <c r="W100" s="35">
        <f t="shared" si="34"/>
        <v>72.222222222222229</v>
      </c>
      <c r="X100" s="35">
        <f t="shared" si="35"/>
        <v>59.72665956691516</v>
      </c>
      <c r="Y100" s="35">
        <f t="shared" si="36"/>
        <v>70.88122605363985</v>
      </c>
      <c r="Z100" s="35">
        <f t="shared" si="37"/>
        <v>75.052330064999452</v>
      </c>
      <c r="AA100" s="35">
        <f t="shared" si="38"/>
        <v>-2.8301078427772381</v>
      </c>
      <c r="AB100" s="35">
        <f t="shared" si="39"/>
        <v>-2.8301078427772381</v>
      </c>
      <c r="AC100" s="35">
        <f t="shared" si="40"/>
        <v>-2.8301078427772239</v>
      </c>
      <c r="AF100">
        <v>1.53</v>
      </c>
      <c r="AG100">
        <v>2.6</v>
      </c>
      <c r="AJ100" t="s">
        <v>465</v>
      </c>
    </row>
    <row r="101" spans="1:36" ht="15" x14ac:dyDescent="0.25">
      <c r="A101">
        <v>2.3199999999999998</v>
      </c>
      <c r="B101">
        <v>3.13</v>
      </c>
      <c r="C101">
        <v>3.6</v>
      </c>
      <c r="D101" s="20">
        <f t="shared" si="28"/>
        <v>2.8301078427772186E-2</v>
      </c>
      <c r="E101" s="17">
        <f>IF(OR($A101="",$B101="",$C101=""),"",A101*'MPTO_working_3-way'!$I100)</f>
        <v>2.3856585019524315</v>
      </c>
      <c r="F101" s="21">
        <f>IF(OR($A101="",$B101="",$C101=""),"",B101*'MPTO_working_3-way'!$I100)</f>
        <v>3.2185823754789267</v>
      </c>
      <c r="G101" s="22">
        <f>IF(OR($A101="",$B101="",$C101=""),"",C101*'MPTO_working_3-way'!$I100)</f>
        <v>3.7018838823399798</v>
      </c>
      <c r="H101" s="17">
        <f>IF(OR($A101="",$B101="",$C101=""),"",'MPTO_working_3-way'!E100)</f>
        <v>2.3719120643016485</v>
      </c>
      <c r="I101" s="21">
        <f>IF(OR($A101="",$B101="",$C101=""),"",'MPTO_working_3-way'!F100)</f>
        <v>3.2252329315155022</v>
      </c>
      <c r="J101" s="22">
        <f>IF(OR($A101="",$B101="",$C101=""),"",'MPTO_working_3-way'!G100)</f>
        <v>3.7265587580114188</v>
      </c>
      <c r="K101" s="17">
        <f>IF(OR($A101="",$B101="",$C101=""),"",'OddsRatio_working_3-way'!H100)</f>
        <v>2.3779334905722216</v>
      </c>
      <c r="L101" s="21">
        <f>IF(OR($A101="",$B101="",$C101=""),"",'OddsRatio_working_3-way'!I100)</f>
        <v>3.2234835870597207</v>
      </c>
      <c r="M101" s="22">
        <f>IF(OR($A101="",$B101="",$C101=""),"",'OddsRatio_working_3-way'!J100)</f>
        <v>3.7141114208240724</v>
      </c>
      <c r="N101" s="23">
        <f t="shared" si="29"/>
        <v>41.917147788822092</v>
      </c>
      <c r="O101" s="24">
        <f t="shared" si="30"/>
        <v>31.069579191714787</v>
      </c>
      <c r="P101" s="24">
        <f t="shared" si="31"/>
        <v>27.013273019463131</v>
      </c>
      <c r="Q101" t="s">
        <v>326</v>
      </c>
      <c r="R101" t="s">
        <v>321</v>
      </c>
      <c r="S101" s="48" t="s">
        <v>491</v>
      </c>
      <c r="T101" s="35">
        <v>100</v>
      </c>
      <c r="U101" s="35">
        <f t="shared" si="32"/>
        <v>90.749306197964842</v>
      </c>
      <c r="V101" s="35">
        <f t="shared" si="33"/>
        <v>80.842911877394641</v>
      </c>
      <c r="W101" s="35">
        <f t="shared" si="34"/>
        <v>25.373134328358205</v>
      </c>
      <c r="X101" s="35">
        <f t="shared" si="35"/>
        <v>93.783953794247154</v>
      </c>
      <c r="Y101" s="35">
        <f t="shared" si="36"/>
        <v>83.877559473676939</v>
      </c>
      <c r="Z101" s="35">
        <f t="shared" si="37"/>
        <v>28.407781924640517</v>
      </c>
      <c r="AA101" s="35">
        <f t="shared" si="38"/>
        <v>-3.0346475962823121</v>
      </c>
      <c r="AB101" s="35">
        <f t="shared" si="39"/>
        <v>-3.0346475962822979</v>
      </c>
      <c r="AC101" s="35">
        <f t="shared" si="40"/>
        <v>-3.0346475962823121</v>
      </c>
      <c r="AF101">
        <v>2.4</v>
      </c>
      <c r="AG101">
        <v>1.62</v>
      </c>
      <c r="AJ101" t="s">
        <v>465</v>
      </c>
    </row>
    <row r="102" spans="1:36" ht="15" x14ac:dyDescent="0.25">
      <c r="A102">
        <v>10.81</v>
      </c>
      <c r="B102">
        <v>5.22</v>
      </c>
      <c r="C102">
        <v>1.34</v>
      </c>
      <c r="D102" s="20">
        <f t="shared" si="28"/>
        <v>3.0346475962823138E-2</v>
      </c>
      <c r="E102" s="17">
        <f>IF(OR($A102="",$B102="",$C102=""),"",A102*'MPTO_working_3-way'!$I101)</f>
        <v>11.138045405158119</v>
      </c>
      <c r="F102" s="21">
        <f>IF(OR($A102="",$B102="",$C102=""),"",B102*'MPTO_working_3-way'!$I101)</f>
        <v>5.3784086045259363</v>
      </c>
      <c r="G102" s="22">
        <f>IF(OR($A102="",$B102="",$C102=""),"",C102*'MPTO_working_3-way'!$I101)</f>
        <v>1.3806642777901832</v>
      </c>
      <c r="H102" s="17">
        <f>IF(OR($A102="",$B102="",$C102=""),"",'MPTO_working_3-way'!E101)</f>
        <v>12.137182294416611</v>
      </c>
      <c r="I102" s="21">
        <f>IF(OR($A102="",$B102="",$C102=""),"",'MPTO_working_3-way'!F101)</f>
        <v>5.5109964173393902</v>
      </c>
      <c r="J102" s="22">
        <f>IF(OR($A102="",$B102="",$C102=""),"",'MPTO_working_3-way'!G101)</f>
        <v>1.358412960662049</v>
      </c>
      <c r="K102" s="17">
        <f>IF(OR($A102="",$B102="",$C102=""),"",'OddsRatio_working_3-way'!H101)</f>
        <v>11.534888966958802</v>
      </c>
      <c r="L102" s="21">
        <f>IF(OR($A102="",$B102="",$C102=""),"",'OddsRatio_working_3-way'!I101)</f>
        <v>5.5318278736560789</v>
      </c>
      <c r="M102" s="22">
        <f>IF(OR($A102="",$B102="",$C102=""),"",'OddsRatio_working_3-way'!J101)</f>
        <v>1.3651235727590205</v>
      </c>
      <c r="N102" s="23">
        <f t="shared" si="29"/>
        <v>8.9782359796889679</v>
      </c>
      <c r="O102" s="24">
        <f t="shared" si="30"/>
        <v>18.592860333417192</v>
      </c>
      <c r="P102" s="24">
        <f t="shared" si="31"/>
        <v>72.428903686893833</v>
      </c>
      <c r="Q102" t="s">
        <v>420</v>
      </c>
      <c r="R102" t="s">
        <v>423</v>
      </c>
      <c r="S102" s="48" t="s">
        <v>491</v>
      </c>
      <c r="T102" s="35">
        <v>100</v>
      </c>
      <c r="U102" s="35">
        <f t="shared" si="32"/>
        <v>44.751381215469614</v>
      </c>
      <c r="V102" s="35">
        <f t="shared" si="33"/>
        <v>72.972972972972968</v>
      </c>
      <c r="W102" s="35">
        <f t="shared" si="34"/>
        <v>79.253112033195009</v>
      </c>
      <c r="X102" s="35">
        <f t="shared" si="35"/>
        <v>47.773914993832001</v>
      </c>
      <c r="Y102" s="35">
        <f t="shared" si="36"/>
        <v>75.99550675133537</v>
      </c>
      <c r="Z102" s="35">
        <f t="shared" si="37"/>
        <v>82.275645811557425</v>
      </c>
      <c r="AA102" s="35">
        <f t="shared" si="38"/>
        <v>-3.0225337783623871</v>
      </c>
      <c r="AB102" s="35">
        <f t="shared" si="39"/>
        <v>-3.0225337783624013</v>
      </c>
      <c r="AC102" s="35">
        <f t="shared" si="40"/>
        <v>-3.0225337783624155</v>
      </c>
      <c r="AF102">
        <v>1.78</v>
      </c>
      <c r="AG102">
        <v>2.12</v>
      </c>
      <c r="AJ102" t="s">
        <v>465</v>
      </c>
    </row>
    <row r="103" spans="1:36" ht="15" x14ac:dyDescent="0.25">
      <c r="A103">
        <v>1.81</v>
      </c>
      <c r="B103">
        <v>3.7</v>
      </c>
      <c r="C103">
        <v>4.82</v>
      </c>
      <c r="D103" s="20">
        <f t="shared" si="28"/>
        <v>3.0225337783623907E-2</v>
      </c>
      <c r="E103" s="17">
        <f>IF(OR($A103="",$B103="",$C103=""),"",A103*'MPTO_working_3-way'!$I102)</f>
        <v>1.8647078613883594</v>
      </c>
      <c r="F103" s="21">
        <f>IF(OR($A103="",$B103="",$C103=""),"",B103*'MPTO_working_3-way'!$I102)</f>
        <v>3.8118337497994088</v>
      </c>
      <c r="G103" s="22">
        <f>IF(OR($A103="",$B103="",$C103=""),"",C103*'MPTO_working_3-way'!$I102)</f>
        <v>4.9656861281170679</v>
      </c>
      <c r="H103" s="17">
        <f>IF(OR($A103="",$B103="",$C103=""),"",'MPTO_working_3-way'!E102)</f>
        <v>1.8436201722792793</v>
      </c>
      <c r="I103" s="21">
        <f>IF(OR($A103="",$B103="",$C103=""),"",'MPTO_working_3-way'!F102)</f>
        <v>3.8432690636243931</v>
      </c>
      <c r="J103" s="22">
        <f>IF(OR($A103="",$B103="",$C103=""),"",'MPTO_working_3-way'!G102)</f>
        <v>5.0660160896955011</v>
      </c>
      <c r="K103" s="17">
        <f>IF(OR($A103="",$B103="",$C103=""),"",'OddsRatio_working_3-way'!H102)</f>
        <v>1.8515080676637314</v>
      </c>
      <c r="L103" s="21">
        <f>IF(OR($A103="",$B103="",$C103=""),"",'OddsRatio_working_3-way'!I102)</f>
        <v>3.8383602255457729</v>
      </c>
      <c r="M103" s="22">
        <f>IF(OR($A103="",$B103="",$C103=""),"",'OddsRatio_working_3-way'!J102)</f>
        <v>5.0157540968832786</v>
      </c>
      <c r="N103" s="23">
        <f t="shared" si="29"/>
        <v>53.627703336621039</v>
      </c>
      <c r="O103" s="24">
        <f t="shared" si="30"/>
        <v>26.234092713320024</v>
      </c>
      <c r="P103" s="24">
        <f t="shared" si="31"/>
        <v>20.138203950058937</v>
      </c>
      <c r="Q103" t="s">
        <v>328</v>
      </c>
      <c r="R103" t="s">
        <v>333</v>
      </c>
      <c r="S103" s="48" t="s">
        <v>491</v>
      </c>
      <c r="T103" s="35">
        <v>100</v>
      </c>
      <c r="U103" s="35">
        <f t="shared" si="32"/>
        <v>12.280701754385953</v>
      </c>
      <c r="V103" s="35">
        <f t="shared" si="33"/>
        <v>88.67497168742922</v>
      </c>
      <c r="W103" s="35">
        <f t="shared" si="34"/>
        <v>96.066089693154993</v>
      </c>
      <c r="X103" s="35">
        <f t="shared" si="35"/>
        <v>15.258938619415785</v>
      </c>
      <c r="Y103" s="35">
        <f t="shared" si="36"/>
        <v>91.653208552459049</v>
      </c>
      <c r="Z103" s="35">
        <f t="shared" si="37"/>
        <v>99.044326558184821</v>
      </c>
      <c r="AA103" s="35">
        <f t="shared" si="38"/>
        <v>-2.9782368650298316</v>
      </c>
      <c r="AB103" s="35">
        <f t="shared" si="39"/>
        <v>-2.9782368650298281</v>
      </c>
      <c r="AC103" s="35">
        <f t="shared" si="40"/>
        <v>-2.9782368650298281</v>
      </c>
      <c r="AF103">
        <v>2.0699999999999998</v>
      </c>
      <c r="AG103">
        <v>1.81</v>
      </c>
      <c r="AJ103" t="s">
        <v>473</v>
      </c>
    </row>
    <row r="104" spans="1:36" ht="15" x14ac:dyDescent="0.25">
      <c r="A104">
        <v>1.1399999999999999</v>
      </c>
      <c r="B104">
        <v>8.83</v>
      </c>
      <c r="C104">
        <v>25.42</v>
      </c>
      <c r="D104" s="20">
        <f t="shared" si="28"/>
        <v>2.9782368650298263E-2</v>
      </c>
      <c r="E104" s="17">
        <f>IF(OR($A104="",$B104="",$C104=""),"",A104*'MPTO_working_3-way'!$I103)</f>
        <v>1.1739519002613399</v>
      </c>
      <c r="F104" s="21">
        <f>IF(OR($A104="",$B104="",$C104=""),"",B104*'MPTO_working_3-way'!$I103)</f>
        <v>9.0929783151821333</v>
      </c>
      <c r="G104" s="22">
        <f>IF(OR($A104="",$B104="",$C104=""),"",C104*'MPTO_working_3-way'!$I103)</f>
        <v>26.177067811090584</v>
      </c>
      <c r="H104" s="17">
        <f>IF(OR($A104="",$B104="",$C104=""),"",'MPTO_working_3-way'!E103)</f>
        <v>1.1530494061446064</v>
      </c>
      <c r="I104" s="21">
        <f>IF(OR($A104="",$B104="",$C104=""),"",'MPTO_working_3-way'!F103)</f>
        <v>9.6784034072286733</v>
      </c>
      <c r="J104" s="22">
        <f>IF(OR($A104="",$B104="",$C104=""),"",'MPTO_working_3-way'!G103)</f>
        <v>34.000136239999279</v>
      </c>
      <c r="K104" s="17">
        <f>IF(OR($A104="",$B104="",$C104=""),"",'OddsRatio_working_3-way'!H103)</f>
        <v>1.1581510777325761</v>
      </c>
      <c r="L104" s="21">
        <f>IF(OR($A104="",$B104="",$C104=""),"",'OddsRatio_working_3-way'!I103)</f>
        <v>9.8451638474719267</v>
      </c>
      <c r="M104" s="22">
        <f>IF(OR($A104="",$B104="",$C104=""),"",'OddsRatio_working_3-way'!J103)</f>
        <v>28.586066558782179</v>
      </c>
      <c r="N104" s="23">
        <f t="shared" si="29"/>
        <v>85.182365629919289</v>
      </c>
      <c r="O104" s="24">
        <f t="shared" si="30"/>
        <v>10.997496808392752</v>
      </c>
      <c r="P104" s="24">
        <f t="shared" si="31"/>
        <v>3.8201375616879614</v>
      </c>
      <c r="Q104" t="s">
        <v>426</v>
      </c>
      <c r="R104" t="s">
        <v>335</v>
      </c>
      <c r="S104" s="48" t="s">
        <v>491</v>
      </c>
      <c r="T104" s="35">
        <v>100</v>
      </c>
      <c r="U104" s="35">
        <f t="shared" si="32"/>
        <v>55.357142857142868</v>
      </c>
      <c r="V104" s="35">
        <f t="shared" si="33"/>
        <v>70.059880239520965</v>
      </c>
      <c r="W104" s="35">
        <f t="shared" si="34"/>
        <v>71.751412429378533</v>
      </c>
      <c r="X104" s="35">
        <f t="shared" si="35"/>
        <v>58.18870733110051</v>
      </c>
      <c r="Y104" s="35">
        <f t="shared" si="36"/>
        <v>72.89144471347862</v>
      </c>
      <c r="Z104" s="35">
        <f t="shared" si="37"/>
        <v>74.582976903336188</v>
      </c>
      <c r="AA104" s="35">
        <f t="shared" si="38"/>
        <v>-2.8315644739576413</v>
      </c>
      <c r="AB104" s="35">
        <f t="shared" si="39"/>
        <v>-2.8315644739576555</v>
      </c>
      <c r="AC104" s="35">
        <f t="shared" si="40"/>
        <v>-2.8315644739576555</v>
      </c>
      <c r="AF104">
        <v>1.66</v>
      </c>
      <c r="AG104">
        <v>2.2999999999999998</v>
      </c>
      <c r="AJ104" t="s">
        <v>473</v>
      </c>
    </row>
    <row r="105" spans="1:36" ht="15" x14ac:dyDescent="0.25">
      <c r="A105">
        <v>2.2400000000000002</v>
      </c>
      <c r="B105">
        <v>3.34</v>
      </c>
      <c r="C105">
        <v>3.54</v>
      </c>
      <c r="D105" s="20">
        <f t="shared" si="28"/>
        <v>2.8315644739576484E-2</v>
      </c>
      <c r="E105" s="17">
        <f>IF(OR($A105="",$B105="",$C105=""),"",A105*'MPTO_working_3-way'!$I104)</f>
        <v>2.3034270442166513</v>
      </c>
      <c r="F105" s="21">
        <f>IF(OR($A105="",$B105="",$C105=""),"",B105*'MPTO_working_3-way'!$I104)</f>
        <v>3.4345742534301853</v>
      </c>
      <c r="G105" s="22">
        <f>IF(OR($A105="",$B105="",$C105=""),"",C105*'MPTO_working_3-way'!$I104)</f>
        <v>3.6402373823781007</v>
      </c>
      <c r="H105" s="17">
        <f>IF(OR($A105="",$B105="",$C105=""),"",'MPTO_working_3-way'!E104)</f>
        <v>2.2883817637717772</v>
      </c>
      <c r="I105" s="21">
        <f>IF(OR($A105="",$B105="",$C105=""),"",'MPTO_working_3-way'!F104)</f>
        <v>3.4487200410575793</v>
      </c>
      <c r="J105" s="22">
        <f>IF(OR($A105="",$B105="",$C105=""),"",'MPTO_working_3-way'!G104)</f>
        <v>3.6623687523461772</v>
      </c>
      <c r="K105" s="17">
        <f>IF(OR($A105="",$B105="",$C105=""),"",'OddsRatio_working_3-way'!H104)</f>
        <v>2.2947623453200627</v>
      </c>
      <c r="L105" s="21">
        <f>IF(OR($A105="",$B105="",$C105=""),"",'OddsRatio_working_3-way'!I104)</f>
        <v>3.4433418452007625</v>
      </c>
      <c r="M105" s="22">
        <f>IF(OR($A105="",$B105="",$C105=""),"",'OddsRatio_working_3-way'!J104)</f>
        <v>3.6521744815427093</v>
      </c>
      <c r="N105" s="23">
        <f t="shared" si="29"/>
        <v>43.413573809978409</v>
      </c>
      <c r="O105" s="24">
        <f t="shared" si="30"/>
        <v>29.115690219865765</v>
      </c>
      <c r="P105" s="24">
        <f t="shared" si="31"/>
        <v>27.470735970155829</v>
      </c>
      <c r="Q105" t="s">
        <v>330</v>
      </c>
      <c r="R105" t="s">
        <v>327</v>
      </c>
      <c r="S105" s="48" t="s">
        <v>491</v>
      </c>
      <c r="T105" s="35">
        <v>100</v>
      </c>
      <c r="U105" s="35">
        <f t="shared" si="32"/>
        <v>50.495049504950494</v>
      </c>
      <c r="V105" s="35">
        <f t="shared" si="33"/>
        <v>71.264367816091948</v>
      </c>
      <c r="W105" s="35">
        <f t="shared" si="34"/>
        <v>75.308641975308646</v>
      </c>
      <c r="X105" s="35">
        <f t="shared" si="35"/>
        <v>53.426990208599399</v>
      </c>
      <c r="Y105" s="35">
        <f t="shared" si="36"/>
        <v>74.196308519740867</v>
      </c>
      <c r="Z105" s="35">
        <f t="shared" si="37"/>
        <v>78.240582678957551</v>
      </c>
      <c r="AA105" s="35">
        <f t="shared" si="38"/>
        <v>-2.9319407036489054</v>
      </c>
      <c r="AB105" s="35">
        <f t="shared" si="39"/>
        <v>-2.9319407036489196</v>
      </c>
      <c r="AC105" s="35">
        <f t="shared" si="40"/>
        <v>-2.9319407036489054</v>
      </c>
      <c r="AF105">
        <v>2.27</v>
      </c>
      <c r="AG105">
        <v>1.68</v>
      </c>
      <c r="AJ105" t="s">
        <v>473</v>
      </c>
    </row>
    <row r="106" spans="1:36" ht="15" x14ac:dyDescent="0.25">
      <c r="A106">
        <v>2.02</v>
      </c>
      <c r="B106">
        <v>3.48</v>
      </c>
      <c r="C106">
        <v>4.05</v>
      </c>
      <c r="D106" s="20">
        <f t="shared" si="28"/>
        <v>2.9319407036489054E-2</v>
      </c>
      <c r="E106" s="17">
        <f>IF(OR($A106="",$B106="",$C106=""),"",A106*'MPTO_working_3-way'!$I105)</f>
        <v>2.0792252022137081</v>
      </c>
      <c r="F106" s="21">
        <f>IF(OR($A106="",$B106="",$C106=""),"",B106*'MPTO_working_3-way'!$I105)</f>
        <v>3.5820315364869817</v>
      </c>
      <c r="G106" s="22">
        <f>IF(OR($A106="",$B106="",$C106=""),"",C106*'MPTO_working_3-way'!$I105)</f>
        <v>4.1687435984977803</v>
      </c>
      <c r="H106" s="17">
        <f>IF(OR($A106="",$B106="",$C106=""),"",'MPTO_working_3-way'!E105)</f>
        <v>2.0606814246918015</v>
      </c>
      <c r="I106" s="21">
        <f>IF(OR($A106="",$B106="",$C106=""),"",'MPTO_working_3-way'!F105)</f>
        <v>3.6025236752729421</v>
      </c>
      <c r="J106" s="22">
        <f>IF(OR($A106="",$B106="",$C106=""),"",'MPTO_working_3-way'!G105)</f>
        <v>4.2169103706512452</v>
      </c>
      <c r="K106" s="17">
        <f>IF(OR($A106="",$B106="",$C106=""),"",'OddsRatio_working_3-way'!H105)</f>
        <v>2.0680909084699746</v>
      </c>
      <c r="L106" s="21">
        <f>IF(OR($A106="",$B106="",$C106=""),"",'OddsRatio_working_3-way'!I105)</f>
        <v>3.596926914711311</v>
      </c>
      <c r="M106" s="22">
        <f>IF(OR($A106="",$B106="",$C106=""),"",'OddsRatio_working_3-way'!J105)</f>
        <v>4.1938012459151182</v>
      </c>
      <c r="N106" s="23">
        <f t="shared" si="29"/>
        <v>48.094838353023071</v>
      </c>
      <c r="O106" s="24">
        <f t="shared" si="30"/>
        <v>27.917118814111099</v>
      </c>
      <c r="P106" s="24">
        <f t="shared" si="31"/>
        <v>23.988042832865833</v>
      </c>
      <c r="Q106" t="s">
        <v>334</v>
      </c>
      <c r="R106" t="s">
        <v>329</v>
      </c>
      <c r="S106" s="48" t="s">
        <v>491</v>
      </c>
      <c r="T106" s="35">
        <v>100</v>
      </c>
      <c r="U106" s="35">
        <f t="shared" si="32"/>
        <v>53.488372093023258</v>
      </c>
      <c r="V106" s="35">
        <f t="shared" si="33"/>
        <v>69.696969696969703</v>
      </c>
      <c r="W106" s="35">
        <f t="shared" si="34"/>
        <v>74.093264248704671</v>
      </c>
      <c r="X106" s="35">
        <f t="shared" si="35"/>
        <v>56.209766054325641</v>
      </c>
      <c r="Y106" s="35">
        <f t="shared" si="36"/>
        <v>72.418363658272085</v>
      </c>
      <c r="Z106" s="35">
        <f t="shared" si="37"/>
        <v>76.814658210007053</v>
      </c>
      <c r="AA106" s="35">
        <f t="shared" si="38"/>
        <v>-2.7213939613023825</v>
      </c>
      <c r="AB106" s="35">
        <f t="shared" si="39"/>
        <v>-2.7213939613023825</v>
      </c>
      <c r="AC106" s="35">
        <f t="shared" si="40"/>
        <v>-2.7213939613023825</v>
      </c>
      <c r="AF106">
        <v>2.13</v>
      </c>
      <c r="AG106">
        <v>1.78</v>
      </c>
      <c r="AJ106" t="s">
        <v>473</v>
      </c>
    </row>
    <row r="107" spans="1:36" ht="15" x14ac:dyDescent="0.25">
      <c r="A107">
        <v>2.15</v>
      </c>
      <c r="B107">
        <v>3.3</v>
      </c>
      <c r="C107">
        <v>3.86</v>
      </c>
      <c r="D107" s="20">
        <f t="shared" si="28"/>
        <v>2.7213939613023985E-2</v>
      </c>
      <c r="E107" s="17">
        <f>IF(OR($A107="",$B107="",$C107=""),"",A107*'MPTO_working_3-way'!$I106)</f>
        <v>2.2085099701680013</v>
      </c>
      <c r="F107" s="21">
        <f>IF(OR($A107="",$B107="",$C107=""),"",B107*'MPTO_working_3-way'!$I106)</f>
        <v>3.3898060007229791</v>
      </c>
      <c r="G107" s="22">
        <f>IF(OR($A107="",$B107="",$C107=""),"",C107*'MPTO_working_3-way'!$I106)</f>
        <v>3.9650458069062724</v>
      </c>
      <c r="H107" s="17">
        <f>IF(OR($A107="",$B107="",$C107=""),"",'MPTO_working_3-way'!E106)</f>
        <v>2.1927662288790377</v>
      </c>
      <c r="I107" s="21">
        <f>IF(OR($A107="",$B107="",$C107=""),"",'MPTO_working_3-way'!F106)</f>
        <v>3.4018350675107758</v>
      </c>
      <c r="J107" s="22">
        <f>IF(OR($A107="",$B107="",$C107=""),"",'MPTO_working_3-way'!G106)</f>
        <v>4.000063292063663</v>
      </c>
      <c r="K107" s="17">
        <f>IF(OR($A107="",$B107="",$C107=""),"",'OddsRatio_working_3-way'!H106)</f>
        <v>2.1993386554202359</v>
      </c>
      <c r="L107" s="21">
        <f>IF(OR($A107="",$B107="",$C107=""),"",'OddsRatio_working_3-way'!I106)</f>
        <v>3.3986773108404718</v>
      </c>
      <c r="M107" s="22">
        <f>IF(OR($A107="",$B107="",$C107=""),"",'OddsRatio_working_3-way'!J106)</f>
        <v>3.9827030908711953</v>
      </c>
      <c r="N107" s="23">
        <f t="shared" si="29"/>
        <v>45.279397127825959</v>
      </c>
      <c r="O107" s="24">
        <f t="shared" si="30"/>
        <v>29.500213280250243</v>
      </c>
      <c r="P107" s="24">
        <f t="shared" si="31"/>
        <v>25.220389591923787</v>
      </c>
      <c r="Q107" t="s">
        <v>336</v>
      </c>
      <c r="R107" t="s">
        <v>331</v>
      </c>
      <c r="S107" s="48" t="s">
        <v>491</v>
      </c>
      <c r="T107" s="35">
        <v>100</v>
      </c>
      <c r="U107" s="35">
        <f t="shared" si="32"/>
        <v>65.753424657534239</v>
      </c>
      <c r="V107" s="35">
        <f t="shared" si="33"/>
        <v>68.35443037974683</v>
      </c>
      <c r="W107" s="35">
        <f t="shared" si="34"/>
        <v>60.317460317460316</v>
      </c>
      <c r="X107" s="35">
        <f t="shared" si="35"/>
        <v>71.328109302792839</v>
      </c>
      <c r="Y107" s="35">
        <f t="shared" si="36"/>
        <v>73.92911502500543</v>
      </c>
      <c r="Z107" s="35">
        <f t="shared" si="37"/>
        <v>65.892144962718916</v>
      </c>
      <c r="AA107" s="35">
        <f t="shared" si="38"/>
        <v>-5.5746846452585999</v>
      </c>
      <c r="AB107" s="35">
        <f t="shared" si="39"/>
        <v>-5.5746846452585999</v>
      </c>
      <c r="AC107" s="35">
        <f t="shared" si="40"/>
        <v>-5.5746846452585999</v>
      </c>
      <c r="AF107">
        <v>2.36</v>
      </c>
      <c r="AG107">
        <v>1.64</v>
      </c>
      <c r="AJ107" t="s">
        <v>473</v>
      </c>
    </row>
    <row r="108" spans="1:36" s="35" customFormat="1" ht="15" x14ac:dyDescent="0.25">
      <c r="A108">
        <v>2.92</v>
      </c>
      <c r="B108">
        <v>3.16</v>
      </c>
      <c r="C108">
        <v>2.52</v>
      </c>
      <c r="D108" s="20">
        <f t="shared" si="28"/>
        <v>5.5746846452585874E-2</v>
      </c>
      <c r="E108" s="17">
        <f>IF(OR($A108="",$B108="",$C108=""),"",A108*'MPTO_working_3-way'!$I107)</f>
        <v>3.0827807916415506</v>
      </c>
      <c r="F108" s="21">
        <f>IF(OR($A108="",$B108="",$C108=""),"",B108*'MPTO_working_3-way'!$I107)</f>
        <v>3.3361600347901716</v>
      </c>
      <c r="G108" s="22">
        <f>IF(OR($A108="",$B108="",$C108=""),"",C108*'MPTO_working_3-way'!$I107)</f>
        <v>2.6604820530605164</v>
      </c>
      <c r="H108" s="17">
        <f>IF(OR($A108="",$B108="",$C108=""),"",'MPTO_working_3-way'!E107)</f>
        <v>3.0875302035856218</v>
      </c>
      <c r="I108" s="21">
        <f>IF(OR($A108="",$B108="",$C108=""),"",'MPTO_working_3-way'!F107)</f>
        <v>3.3571307569816828</v>
      </c>
      <c r="J108" s="22">
        <f>IF(OR($A108="",$B108="",$C108=""),"",'MPTO_working_3-way'!G107)</f>
        <v>2.6438022562828816</v>
      </c>
      <c r="K108" s="17">
        <f>IF(OR($A108="",$B108="",$C108=""),"",'OddsRatio_working_3-way'!H107)</f>
        <v>3.0859945812408918</v>
      </c>
      <c r="L108" s="21">
        <f>IF(OR($A108="",$B108="",$C108=""),"",'OddsRatio_working_3-way'!I107)</f>
        <v>3.3467439038960034</v>
      </c>
      <c r="M108" s="22">
        <f>IF(OR($A108="",$B108="",$C108=""),"",'OddsRatio_working_3-way'!J107)</f>
        <v>2.6514123768157059</v>
      </c>
      <c r="N108" s="23">
        <f t="shared" si="29"/>
        <v>32.438245453952945</v>
      </c>
      <c r="O108" s="24">
        <f t="shared" si="30"/>
        <v>29.974581242260317</v>
      </c>
      <c r="P108" s="24">
        <f t="shared" si="31"/>
        <v>37.587173303786749</v>
      </c>
      <c r="Q108" t="s">
        <v>129</v>
      </c>
      <c r="R108" t="s">
        <v>489</v>
      </c>
      <c r="S108" s="48" t="s">
        <v>491</v>
      </c>
      <c r="T108" s="35">
        <v>100</v>
      </c>
      <c r="U108" s="35">
        <f t="shared" si="32"/>
        <v>64.157706093189958</v>
      </c>
      <c r="V108" s="35">
        <f t="shared" si="33"/>
        <v>67.320261437908499</v>
      </c>
      <c r="W108" s="35">
        <f t="shared" si="34"/>
        <v>63.235294117647051</v>
      </c>
      <c r="X108" s="35">
        <f t="shared" si="35"/>
        <v>69.444444444444443</v>
      </c>
      <c r="Y108" s="35">
        <f t="shared" si="36"/>
        <v>72.60699978916297</v>
      </c>
      <c r="Z108" s="35">
        <f t="shared" si="37"/>
        <v>68.522032468901543</v>
      </c>
      <c r="AA108" s="35">
        <f t="shared" si="38"/>
        <v>-5.2867383512544848</v>
      </c>
      <c r="AB108" s="35">
        <f t="shared" si="39"/>
        <v>-5.2867383512544706</v>
      </c>
      <c r="AC108" s="35">
        <f t="shared" si="40"/>
        <v>-5.2867383512544919</v>
      </c>
      <c r="AD108" s="36"/>
      <c r="AE108" s="36"/>
      <c r="AF108">
        <v>2.23</v>
      </c>
      <c r="AG108">
        <v>1.65</v>
      </c>
      <c r="AH108" s="36"/>
      <c r="AI108" s="36"/>
      <c r="AJ108" t="s">
        <v>167</v>
      </c>
    </row>
    <row r="109" spans="1:36" ht="15" x14ac:dyDescent="0.25">
      <c r="A109">
        <v>2.79</v>
      </c>
      <c r="B109">
        <v>3.06</v>
      </c>
      <c r="C109">
        <v>2.72</v>
      </c>
      <c r="D109" s="20">
        <f t="shared" si="28"/>
        <v>5.286738351254483E-2</v>
      </c>
      <c r="E109" s="17">
        <f>IF(OR($A109="",$B109="",$C109=""),"",A109*'MPTO_working_3-way'!$I108)</f>
        <v>2.9375</v>
      </c>
      <c r="F109" s="21">
        <f>IF(OR($A109="",$B109="",$C109=""),"",B109*'MPTO_working_3-way'!$I108)</f>
        <v>3.2217741935483875</v>
      </c>
      <c r="G109" s="22">
        <f>IF(OR($A109="",$B109="",$C109=""),"",C109*'MPTO_working_3-way'!$I108)</f>
        <v>2.8637992831541221</v>
      </c>
      <c r="H109" s="17">
        <f>IF(OR($A109="",$B109="",$C109=""),"",'MPTO_working_3-way'!E108)</f>
        <v>2.9342681858019284</v>
      </c>
      <c r="I109" s="21">
        <f>IF(OR($A109="",$B109="",$C109=""),"",'MPTO_working_3-way'!F108)</f>
        <v>3.2344149570949594</v>
      </c>
      <c r="J109" s="22">
        <f>IF(OR($A109="",$B109="",$C109=""),"",'MPTO_working_3-way'!G108)</f>
        <v>2.8569420740889471</v>
      </c>
      <c r="K109" s="17">
        <f>IF(OR($A109="",$B109="",$C109=""),"",'OddsRatio_working_3-way'!H108)</f>
        <v>2.9360043368943223</v>
      </c>
      <c r="L109" s="21">
        <f>IF(OR($A109="",$B109="",$C109=""),"",'OddsRatio_working_3-way'!I108)</f>
        <v>3.2280273374314539</v>
      </c>
      <c r="M109" s="22">
        <f>IF(OR($A109="",$B109="",$C109=""),"",'OddsRatio_working_3-way'!J108)</f>
        <v>2.8602946700883991</v>
      </c>
      <c r="N109" s="23">
        <f t="shared" si="29"/>
        <v>34.042553191489361</v>
      </c>
      <c r="O109" s="24">
        <f t="shared" si="30"/>
        <v>31.038798498122649</v>
      </c>
      <c r="P109" s="24">
        <f t="shared" si="31"/>
        <v>34.918648310387987</v>
      </c>
      <c r="Q109" t="s">
        <v>132</v>
      </c>
      <c r="R109" t="s">
        <v>128</v>
      </c>
      <c r="S109" s="48" t="s">
        <v>491</v>
      </c>
      <c r="T109" s="35">
        <v>100</v>
      </c>
      <c r="U109" s="35">
        <f t="shared" si="32"/>
        <v>38.650306748466257</v>
      </c>
      <c r="V109" s="35">
        <f t="shared" si="33"/>
        <v>73.614775725593674</v>
      </c>
      <c r="W109" s="35">
        <f t="shared" si="34"/>
        <v>81.549815498154985</v>
      </c>
      <c r="X109" s="35">
        <f t="shared" si="35"/>
        <v>44.835408776251349</v>
      </c>
      <c r="Y109" s="35">
        <f t="shared" si="36"/>
        <v>79.799877753378752</v>
      </c>
      <c r="Z109" s="35">
        <f t="shared" si="37"/>
        <v>87.734917525940077</v>
      </c>
      <c r="AA109" s="35">
        <f t="shared" si="38"/>
        <v>-6.1851020277850921</v>
      </c>
      <c r="AB109" s="35">
        <f t="shared" si="39"/>
        <v>-6.1851020277850779</v>
      </c>
      <c r="AC109" s="35">
        <f t="shared" si="40"/>
        <v>-6.1851020277850921</v>
      </c>
      <c r="AF109">
        <v>2.2599999999999998</v>
      </c>
      <c r="AG109">
        <v>1.63</v>
      </c>
      <c r="AJ109" t="s">
        <v>167</v>
      </c>
    </row>
    <row r="110" spans="1:36" ht="15" x14ac:dyDescent="0.25">
      <c r="A110">
        <v>1.63</v>
      </c>
      <c r="B110">
        <v>3.79</v>
      </c>
      <c r="C110">
        <v>5.42</v>
      </c>
      <c r="D110" s="20">
        <f t="shared" si="28"/>
        <v>6.1851020277850832E-2</v>
      </c>
      <c r="E110" s="17">
        <f>IF(OR($A110="",$B110="",$C110=""),"",A110*'MPTO_working_3-way'!$I109)</f>
        <v>1.7308171630528968</v>
      </c>
      <c r="F110" s="21">
        <f>IF(OR($A110="",$B110="",$C110=""),"",B110*'MPTO_working_3-way'!$I109)</f>
        <v>4.0244153668530549</v>
      </c>
      <c r="G110" s="22">
        <f>IF(OR($A110="",$B110="",$C110=""),"",C110*'MPTO_working_3-way'!$I109)</f>
        <v>5.7552325299059515</v>
      </c>
      <c r="H110" s="17">
        <f>IF(OR($A110="",$B110="",$C110=""),"",'MPTO_working_3-way'!E109)</f>
        <v>1.6866821704660979</v>
      </c>
      <c r="I110" s="21">
        <f>IF(OR($A110="",$B110="",$C110=""),"",'MPTO_working_3-way'!F109)</f>
        <v>4.1112464481197719</v>
      </c>
      <c r="J110" s="22">
        <f>IF(OR($A110="",$B110="",$C110=""),"",'MPTO_working_3-way'!G109)</f>
        <v>6.1018457266840356</v>
      </c>
      <c r="K110" s="17">
        <f>IF(OR($A110="",$B110="",$C110=""),"",'OddsRatio_working_3-way'!H109)</f>
        <v>1.7016199351700596</v>
      </c>
      <c r="L110" s="21">
        <f>IF(OR($A110="",$B110="",$C110=""),"",'OddsRatio_working_3-way'!I109)</f>
        <v>4.1071739986102642</v>
      </c>
      <c r="M110" s="22">
        <f>IF(OR($A110="",$B110="",$C110=""),"",'OddsRatio_working_3-way'!J109)</f>
        <v>5.9224763705581971</v>
      </c>
      <c r="N110" s="23">
        <f t="shared" si="29"/>
        <v>57.7761777122751</v>
      </c>
      <c r="O110" s="24">
        <f t="shared" si="30"/>
        <v>24.84832972849826</v>
      </c>
      <c r="P110" s="24">
        <f t="shared" si="31"/>
        <v>17.375492559226647</v>
      </c>
      <c r="Q110" t="s">
        <v>130</v>
      </c>
      <c r="R110" t="s">
        <v>480</v>
      </c>
      <c r="S110" s="48" t="s">
        <v>491</v>
      </c>
      <c r="T110" s="35">
        <v>100</v>
      </c>
      <c r="U110" s="35">
        <f t="shared" si="32"/>
        <v>53.488372093023258</v>
      </c>
      <c r="V110" s="35">
        <f t="shared" si="33"/>
        <v>68.944099378881987</v>
      </c>
      <c r="W110" s="35">
        <f t="shared" si="34"/>
        <v>71.988795518207283</v>
      </c>
      <c r="X110" s="35">
        <f t="shared" si="35"/>
        <v>59.06710510291073</v>
      </c>
      <c r="Y110" s="35">
        <f t="shared" si="36"/>
        <v>74.522832388769473</v>
      </c>
      <c r="Z110" s="35">
        <f t="shared" si="37"/>
        <v>77.567528528094755</v>
      </c>
      <c r="AA110" s="35">
        <f t="shared" si="38"/>
        <v>-5.5787330098874719</v>
      </c>
      <c r="AB110" s="35">
        <f t="shared" si="39"/>
        <v>-5.5787330098874861</v>
      </c>
      <c r="AC110" s="35">
        <f t="shared" si="40"/>
        <v>-5.5787330098874719</v>
      </c>
      <c r="AF110">
        <v>2.09</v>
      </c>
      <c r="AG110">
        <v>1.73</v>
      </c>
      <c r="AJ110" t="s">
        <v>167</v>
      </c>
    </row>
    <row r="111" spans="1:36" ht="15" x14ac:dyDescent="0.25">
      <c r="A111">
        <v>2.15</v>
      </c>
      <c r="B111">
        <v>3.22</v>
      </c>
      <c r="C111">
        <v>3.57</v>
      </c>
      <c r="D111" s="20">
        <f t="shared" si="28"/>
        <v>5.578733009887471E-2</v>
      </c>
      <c r="E111" s="17">
        <f>IF(OR($A111="",$B111="",$C111=""),"",A111*'MPTO_working_3-way'!$I110)</f>
        <v>2.2699427597125807</v>
      </c>
      <c r="F111" s="21">
        <f>IF(OR($A111="",$B111="",$C111=""),"",B111*'MPTO_working_3-way'!$I110)</f>
        <v>3.3996352029183767</v>
      </c>
      <c r="G111" s="22">
        <f>IF(OR($A111="",$B111="",$C111=""),"",C111*'MPTO_working_3-way'!$I110)</f>
        <v>3.7691607684529824</v>
      </c>
      <c r="H111" s="17">
        <f>IF(OR($A111="",$B111="",$C111=""),"",'MPTO_working_3-way'!E110)</f>
        <v>2.2395388222757382</v>
      </c>
      <c r="I111" s="21">
        <f>IF(OR($A111="",$B111="",$C111=""),"",'MPTO_working_3-way'!F110)</f>
        <v>3.4250888431155073</v>
      </c>
      <c r="J111" s="22">
        <f>IF(OR($A111="",$B111="",$C111=""),"",'MPTO_working_3-way'!G110)</f>
        <v>3.8238538932791335</v>
      </c>
      <c r="K111" s="17">
        <f>IF(OR($A111="",$B111="",$C111=""),"",'OddsRatio_working_3-way'!H110)</f>
        <v>2.2520239445955879</v>
      </c>
      <c r="L111" s="21">
        <f>IF(OR($A111="",$B111="",$C111=""),"",'OddsRatio_working_3-way'!I110)</f>
        <v>3.4169505713062653</v>
      </c>
      <c r="M111" s="22">
        <f>IF(OR($A111="",$B111="",$C111=""),"",'OddsRatio_working_3-way'!J110)</f>
        <v>3.7980013370527472</v>
      </c>
      <c r="N111" s="23">
        <f t="shared" si="29"/>
        <v>44.053974300507015</v>
      </c>
      <c r="O111" s="24">
        <f t="shared" si="30"/>
        <v>29.414920728599402</v>
      </c>
      <c r="P111" s="24">
        <f t="shared" si="31"/>
        <v>26.531104970893583</v>
      </c>
      <c r="Q111" t="s">
        <v>481</v>
      </c>
      <c r="R111" t="s">
        <v>107</v>
      </c>
      <c r="S111" s="48" t="s">
        <v>491</v>
      </c>
      <c r="T111" s="35">
        <v>100</v>
      </c>
      <c r="U111" s="35">
        <f t="shared" si="32"/>
        <v>46.236559139784944</v>
      </c>
      <c r="V111" s="35">
        <f t="shared" si="33"/>
        <v>72.14484679665739</v>
      </c>
      <c r="W111" s="35">
        <f t="shared" si="34"/>
        <v>75.124378109452735</v>
      </c>
      <c r="X111" s="35">
        <f t="shared" si="35"/>
        <v>52.730775093889882</v>
      </c>
      <c r="Y111" s="35">
        <f t="shared" si="36"/>
        <v>78.639062750762307</v>
      </c>
      <c r="Z111" s="35">
        <f t="shared" si="37"/>
        <v>81.618594063557666</v>
      </c>
      <c r="AA111" s="35">
        <f t="shared" si="38"/>
        <v>-6.4942159541049378</v>
      </c>
      <c r="AB111" s="35">
        <f t="shared" si="39"/>
        <v>-6.4942159541049165</v>
      </c>
      <c r="AC111" s="35">
        <f t="shared" si="40"/>
        <v>-6.4942159541049307</v>
      </c>
      <c r="AF111">
        <v>2.2599999999999998</v>
      </c>
      <c r="AG111">
        <v>1.63</v>
      </c>
      <c r="AJ111" t="s">
        <v>167</v>
      </c>
    </row>
    <row r="112" spans="1:36" ht="15" x14ac:dyDescent="0.25">
      <c r="A112">
        <v>1.86</v>
      </c>
      <c r="B112">
        <v>3.59</v>
      </c>
      <c r="C112">
        <v>4.0199999999999996</v>
      </c>
      <c r="D112" s="20">
        <f t="shared" si="28"/>
        <v>6.4942159541049316E-2</v>
      </c>
      <c r="E112" s="17">
        <f>IF(OR($A112="",$B112="",$C112=""),"",A112*'MPTO_working_3-way'!$I111)</f>
        <v>1.9807924167463518</v>
      </c>
      <c r="F112" s="21">
        <f>IF(OR($A112="",$B112="",$C112=""),"",B112*'MPTO_working_3-way'!$I111)</f>
        <v>3.8231423527523667</v>
      </c>
      <c r="G112" s="22">
        <f>IF(OR($A112="",$B112="",$C112=""),"",C112*'MPTO_working_3-way'!$I111)</f>
        <v>4.2810674813550174</v>
      </c>
      <c r="H112" s="17">
        <f>IF(OR($A112="",$B112="",$C112=""),"",'MPTO_working_3-way'!E111)</f>
        <v>1.9380332395812607</v>
      </c>
      <c r="I112" s="21">
        <f>IF(OR($A112="",$B112="",$C112=""),"",'MPTO_working_3-way'!F111)</f>
        <v>3.8925023883008922</v>
      </c>
      <c r="J112" s="22">
        <f>IF(OR($A112="",$B112="",$C112=""),"",'MPTO_working_3-way'!G111)</f>
        <v>4.4031752947189737</v>
      </c>
      <c r="K112" s="17">
        <f>IF(OR($A112="",$B112="",$C112=""),"",'OddsRatio_working_3-way'!H111)</f>
        <v>1.9537569936196892</v>
      </c>
      <c r="L112" s="21">
        <f>IF(OR($A112="",$B112="",$C112=""),"",'OddsRatio_working_3-way'!I111)</f>
        <v>3.8723611784592964</v>
      </c>
      <c r="M112" s="22">
        <f>IF(OR($A112="",$B112="",$C112=""),"",'OddsRatio_working_3-way'!J111)</f>
        <v>4.34923967526914</v>
      </c>
      <c r="N112" s="23">
        <f t="shared" si="29"/>
        <v>50.484845940727062</v>
      </c>
      <c r="O112" s="24">
        <f t="shared" si="30"/>
        <v>26.156493997145496</v>
      </c>
      <c r="P112" s="24">
        <f t="shared" si="31"/>
        <v>23.358660062127452</v>
      </c>
      <c r="Q112" t="s">
        <v>135</v>
      </c>
      <c r="R112" t="s">
        <v>137</v>
      </c>
      <c r="S112" s="48" t="s">
        <v>491</v>
      </c>
      <c r="T112" s="35">
        <v>100</v>
      </c>
      <c r="U112" s="35">
        <f t="shared" si="32"/>
        <v>63.099630996309962</v>
      </c>
      <c r="V112" s="35">
        <f t="shared" si="33"/>
        <v>71.509971509971507</v>
      </c>
      <c r="W112" s="35">
        <f t="shared" si="34"/>
        <v>58.847736625514408</v>
      </c>
      <c r="X112" s="35">
        <f t="shared" si="35"/>
        <v>69.642291864514078</v>
      </c>
      <c r="Y112" s="35">
        <f t="shared" si="36"/>
        <v>78.05263237817563</v>
      </c>
      <c r="Z112" s="35">
        <f t="shared" si="37"/>
        <v>65.390397493718538</v>
      </c>
      <c r="AA112" s="35">
        <f t="shared" si="38"/>
        <v>-6.5426608682041163</v>
      </c>
      <c r="AB112" s="35">
        <f t="shared" si="39"/>
        <v>-6.5426608682041234</v>
      </c>
      <c r="AC112" s="35">
        <f t="shared" si="40"/>
        <v>-6.5426608682041305</v>
      </c>
      <c r="AF112">
        <v>1.85</v>
      </c>
      <c r="AG112">
        <v>1.96</v>
      </c>
      <c r="AJ112" t="s">
        <v>169</v>
      </c>
    </row>
    <row r="113" spans="1:36" s="35" customFormat="1" ht="15" x14ac:dyDescent="0.25">
      <c r="A113">
        <v>2.71</v>
      </c>
      <c r="B113">
        <v>3.51</v>
      </c>
      <c r="C113">
        <v>2.4300000000000002</v>
      </c>
      <c r="D113" s="20">
        <f t="shared" si="28"/>
        <v>6.5426608682041199E-2</v>
      </c>
      <c r="E113" s="17">
        <f>IF(OR($A113="",$B113="",$C113=""),"",A113*'MPTO_working_3-way'!$I112)</f>
        <v>2.8873061095283314</v>
      </c>
      <c r="F113" s="21">
        <f>IF(OR($A113="",$B113="",$C113=""),"",B113*'MPTO_working_3-way'!$I112)</f>
        <v>3.7396473964739645</v>
      </c>
      <c r="G113" s="22">
        <f>IF(OR($A113="",$B113="",$C113=""),"",C113*'MPTO_working_3-way'!$I112)</f>
        <v>2.5889866590973605</v>
      </c>
      <c r="H113" s="17">
        <f>IF(OR($A113="",$B113="",$C113=""),"",'MPTO_working_3-way'!E112)</f>
        <v>2.8802272989798006</v>
      </c>
      <c r="I113" s="21">
        <f>IF(OR($A113="",$B113="",$C113=""),"",'MPTO_working_3-way'!F112)</f>
        <v>3.8009602050647557</v>
      </c>
      <c r="J113" s="22">
        <f>IF(OR($A113="",$B113="",$C113=""),"",'MPTO_working_3-way'!G112)</f>
        <v>2.5659858385894943</v>
      </c>
      <c r="K113" s="17">
        <f>IF(OR($A113="",$B113="",$C113=""),"",'OddsRatio_working_3-way'!H112)</f>
        <v>2.8856853282007022</v>
      </c>
      <c r="L113" s="21">
        <f>IF(OR($A113="",$B113="",$C113=""),"",'OddsRatio_working_3-way'!I112)</f>
        <v>3.7678772946103871</v>
      </c>
      <c r="M113" s="22">
        <f>IF(OR($A113="",$B113="",$C113=""),"",'OddsRatio_working_3-way'!J112)</f>
        <v>2.5769181399573124</v>
      </c>
      <c r="N113" s="23">
        <f t="shared" si="29"/>
        <v>34.634360267514531</v>
      </c>
      <c r="O113" s="24">
        <f t="shared" si="30"/>
        <v>26.740488981471334</v>
      </c>
      <c r="P113" s="24">
        <f t="shared" si="31"/>
        <v>38.625150751014139</v>
      </c>
      <c r="Q113" t="s">
        <v>139</v>
      </c>
      <c r="R113" t="s">
        <v>136</v>
      </c>
      <c r="S113" s="48" t="s">
        <v>491</v>
      </c>
      <c r="T113" s="35">
        <v>100</v>
      </c>
      <c r="U113" s="35">
        <f t="shared" si="32"/>
        <v>73.118279569892465</v>
      </c>
      <c r="V113" s="35">
        <f t="shared" si="33"/>
        <v>72.222222222222229</v>
      </c>
      <c r="W113" s="35">
        <f t="shared" si="34"/>
        <v>48.186528497409334</v>
      </c>
      <c r="X113" s="35">
        <f t="shared" si="35"/>
        <v>79.591249280368459</v>
      </c>
      <c r="Y113" s="35">
        <f t="shared" si="36"/>
        <v>78.695191932698208</v>
      </c>
      <c r="Z113" s="35">
        <f t="shared" si="37"/>
        <v>54.659498207885306</v>
      </c>
      <c r="AA113" s="35">
        <f t="shared" si="38"/>
        <v>-6.4729697104759936</v>
      </c>
      <c r="AB113" s="35">
        <f t="shared" si="39"/>
        <v>-6.4729697104759794</v>
      </c>
      <c r="AC113" s="35">
        <f t="shared" si="40"/>
        <v>-6.4729697104759722</v>
      </c>
      <c r="AD113" s="36"/>
      <c r="AE113" s="36"/>
      <c r="AF113">
        <v>1.89</v>
      </c>
      <c r="AG113">
        <v>1.93</v>
      </c>
      <c r="AH113" s="36"/>
      <c r="AI113" s="36"/>
      <c r="AJ113" t="s">
        <v>169</v>
      </c>
    </row>
    <row r="114" spans="1:36" ht="15" x14ac:dyDescent="0.25">
      <c r="A114">
        <v>3.72</v>
      </c>
      <c r="B114">
        <v>3.6</v>
      </c>
      <c r="C114">
        <v>1.93</v>
      </c>
      <c r="D114" s="20">
        <f t="shared" si="28"/>
        <v>6.4729697104759953E-2</v>
      </c>
      <c r="E114" s="17">
        <f>IF(OR($A114="",$B114="",$C114=""),"",A114*'MPTO_working_3-way'!$I113)</f>
        <v>3.9607944732297073</v>
      </c>
      <c r="F114" s="21">
        <f>IF(OR($A114="",$B114="",$C114=""),"",B114*'MPTO_working_3-way'!$I113)</f>
        <v>3.8330269095771361</v>
      </c>
      <c r="G114" s="22">
        <f>IF(OR($A114="",$B114="",$C114=""),"",C114*'MPTO_working_3-way'!$I113)</f>
        <v>2.0549283154121865</v>
      </c>
      <c r="H114" s="17">
        <f>IF(OR($A114="",$B114="",$C114=""),"",'MPTO_working_3-way'!E113)</f>
        <v>4.0446425218142448</v>
      </c>
      <c r="I114" s="21">
        <f>IF(OR($A114="",$B114="",$C114=""),"",'MPTO_working_3-way'!F113)</f>
        <v>3.9031821586488524</v>
      </c>
      <c r="J114" s="22">
        <f>IF(OR($A114="",$B114="",$C114=""),"",'MPTO_working_3-way'!G113)</f>
        <v>2.0138628302862953</v>
      </c>
      <c r="K114" s="17">
        <f>IF(OR($A114="",$B114="",$C114=""),"",'OddsRatio_working_3-way'!H113)</f>
        <v>4.0105286174329464</v>
      </c>
      <c r="L114" s="21">
        <f>IF(OR($A114="",$B114="",$C114=""),"",'OddsRatio_working_3-way'!I113)</f>
        <v>3.8777111784285503</v>
      </c>
      <c r="M114" s="22">
        <f>IF(OR($A114="",$B114="",$C114=""),"",'OddsRatio_working_3-way'!J113)</f>
        <v>2.0293351522840584</v>
      </c>
      <c r="N114" s="23">
        <f t="shared" si="29"/>
        <v>25.247459992151043</v>
      </c>
      <c r="O114" s="24">
        <f t="shared" si="30"/>
        <v>26.08904199188941</v>
      </c>
      <c r="P114" s="24">
        <f t="shared" si="31"/>
        <v>48.663498015959533</v>
      </c>
      <c r="Q114" t="s">
        <v>140</v>
      </c>
      <c r="R114" t="s">
        <v>142</v>
      </c>
      <c r="S114" s="48" t="s">
        <v>491</v>
      </c>
      <c r="T114" s="35">
        <v>100</v>
      </c>
      <c r="U114" s="35">
        <f t="shared" si="32"/>
        <v>62.264150943396231</v>
      </c>
      <c r="V114" s="35">
        <f t="shared" si="33"/>
        <v>71.181556195965413</v>
      </c>
      <c r="W114" s="35">
        <f t="shared" si="34"/>
        <v>60.15936254980079</v>
      </c>
      <c r="X114" s="35">
        <f t="shared" si="35"/>
        <v>68.659081254233783</v>
      </c>
      <c r="Y114" s="35">
        <f t="shared" si="36"/>
        <v>77.576486506802979</v>
      </c>
      <c r="Z114" s="35">
        <f t="shared" si="37"/>
        <v>66.55429286063837</v>
      </c>
      <c r="AA114" s="35">
        <f t="shared" si="38"/>
        <v>-6.3949303108375517</v>
      </c>
      <c r="AB114" s="35">
        <f t="shared" si="39"/>
        <v>-6.3949303108375659</v>
      </c>
      <c r="AC114" s="35">
        <f t="shared" si="40"/>
        <v>-6.3949303108375801</v>
      </c>
      <c r="AF114">
        <v>1.89</v>
      </c>
      <c r="AG114">
        <v>1.93</v>
      </c>
      <c r="AJ114" t="s">
        <v>169</v>
      </c>
    </row>
    <row r="115" spans="1:36" ht="15" x14ac:dyDescent="0.25">
      <c r="A115">
        <v>2.65</v>
      </c>
      <c r="B115">
        <v>3.47</v>
      </c>
      <c r="C115">
        <v>2.5099999999999998</v>
      </c>
      <c r="D115" s="20">
        <f t="shared" si="28"/>
        <v>6.3949303108375766E-2</v>
      </c>
      <c r="E115" s="17">
        <f>IF(OR($A115="",$B115="",$C115=""),"",A115*'MPTO_working_3-way'!$I114)</f>
        <v>2.8194656532371956</v>
      </c>
      <c r="F115" s="21">
        <f>IF(OR($A115="",$B115="",$C115=""),"",B115*'MPTO_working_3-way'!$I114)</f>
        <v>3.6919040817860642</v>
      </c>
      <c r="G115" s="22">
        <f>IF(OR($A115="",$B115="",$C115=""),"",C115*'MPTO_working_3-way'!$I114)</f>
        <v>2.6705127508020228</v>
      </c>
      <c r="H115" s="17">
        <f>IF(OR($A115="",$B115="",$C115=""),"",'MPTO_working_3-way'!E114)</f>
        <v>2.8086569622771655</v>
      </c>
      <c r="I115" s="21">
        <f>IF(OR($A115="",$B115="",$C115=""),"",'MPTO_working_3-way'!F114)</f>
        <v>3.7471708344370942</v>
      </c>
      <c r="J115" s="22">
        <f>IF(OR($A115="",$B115="",$C115=""),"",'MPTO_working_3-way'!G114)</f>
        <v>2.6518872384888765</v>
      </c>
      <c r="K115" s="17">
        <f>IF(OR($A115="",$B115="",$C115=""),"",'OddsRatio_working_3-way'!H114)</f>
        <v>2.8151993789190461</v>
      </c>
      <c r="L115" s="21">
        <f>IF(OR($A115="",$B115="",$C115=""),"",'OddsRatio_working_3-way'!I114)</f>
        <v>3.7172984642000273</v>
      </c>
      <c r="M115" s="22">
        <f>IF(OR($A115="",$B115="",$C115=""),"",'OddsRatio_working_3-way'!J114)</f>
        <v>2.661182461919855</v>
      </c>
      <c r="N115" s="23">
        <f t="shared" si="29"/>
        <v>35.467713495705851</v>
      </c>
      <c r="O115" s="24">
        <f t="shared" si="30"/>
        <v>27.086294168190346</v>
      </c>
      <c r="P115" s="24">
        <f t="shared" si="31"/>
        <v>37.445992336103792</v>
      </c>
      <c r="Q115" t="s">
        <v>141</v>
      </c>
      <c r="R115" t="s">
        <v>133</v>
      </c>
      <c r="S115" s="48" t="s">
        <v>491</v>
      </c>
      <c r="T115" s="35">
        <v>100</v>
      </c>
      <c r="U115" s="35">
        <f t="shared" si="32"/>
        <v>35.897435897435898</v>
      </c>
      <c r="V115" s="35">
        <f t="shared" si="33"/>
        <v>75.669099756691011</v>
      </c>
      <c r="W115" s="35">
        <f t="shared" si="34"/>
        <v>81.981981981981988</v>
      </c>
      <c r="X115" s="35">
        <f t="shared" si="35"/>
        <v>42.348918261327015</v>
      </c>
      <c r="Y115" s="35">
        <f t="shared" si="36"/>
        <v>82.120582120582114</v>
      </c>
      <c r="Z115" s="35">
        <f t="shared" si="37"/>
        <v>88.433464345873091</v>
      </c>
      <c r="AA115" s="35">
        <f t="shared" si="38"/>
        <v>-6.4514823638911167</v>
      </c>
      <c r="AB115" s="35">
        <f t="shared" si="39"/>
        <v>-6.4514823638911025</v>
      </c>
      <c r="AC115" s="35">
        <f t="shared" si="40"/>
        <v>-6.4514823638911025</v>
      </c>
      <c r="AF115">
        <v>1.89</v>
      </c>
      <c r="AG115">
        <v>1.93</v>
      </c>
      <c r="AJ115" t="s">
        <v>169</v>
      </c>
    </row>
    <row r="116" spans="1:36" ht="15" x14ac:dyDescent="0.25">
      <c r="A116">
        <v>1.56</v>
      </c>
      <c r="B116">
        <v>4.1100000000000003</v>
      </c>
      <c r="C116">
        <v>5.55</v>
      </c>
      <c r="D116" s="20">
        <f t="shared" si="28"/>
        <v>6.4514823638911034E-2</v>
      </c>
      <c r="E116" s="17">
        <f>IF(OR($A116="",$B116="",$C116=""),"",A116*'MPTO_working_3-way'!$I115)</f>
        <v>1.6606431248767013</v>
      </c>
      <c r="F116" s="21">
        <f>IF(OR($A116="",$B116="",$C116=""),"",B116*'MPTO_working_3-way'!$I115)</f>
        <v>4.3751559251559247</v>
      </c>
      <c r="G116" s="22">
        <f>IF(OR($A116="",$B116="",$C116=""),"",C116*'MPTO_working_3-way'!$I115)</f>
        <v>5.9080572711959558</v>
      </c>
      <c r="H116" s="17">
        <f>IF(OR($A116="",$B116="",$C116=""),"",'MPTO_working_3-way'!E115)</f>
        <v>1.6141510692094352</v>
      </c>
      <c r="I116" s="21">
        <f>IF(OR($A116="",$B116="",$C116=""),"",'MPTO_working_3-way'!F115)</f>
        <v>4.5084837243245701</v>
      </c>
      <c r="J116" s="22">
        <f>IF(OR($A116="",$B116="",$C116=""),"",'MPTO_working_3-way'!G115)</f>
        <v>6.3021805198393261</v>
      </c>
      <c r="K116" s="17">
        <f>IF(OR($A116="",$B116="",$C116=""),"",'OddsRatio_working_3-way'!H115)</f>
        <v>1.6290938917256259</v>
      </c>
      <c r="L116" s="21">
        <f>IF(OR($A116="",$B116="",$C116=""),"",'OddsRatio_working_3-way'!I115)</f>
        <v>4.4937178629762426</v>
      </c>
      <c r="M116" s="22">
        <f>IF(OR($A116="",$B116="",$C116=""),"",'OddsRatio_working_3-way'!J115)</f>
        <v>6.1113878702707076</v>
      </c>
      <c r="N116" s="23">
        <f t="shared" si="29"/>
        <v>60.217634061156133</v>
      </c>
      <c r="O116" s="24">
        <f t="shared" si="30"/>
        <v>22.856328256789187</v>
      </c>
      <c r="P116" s="24">
        <f t="shared" si="31"/>
        <v>16.926037682054698</v>
      </c>
      <c r="Q116" t="s">
        <v>134</v>
      </c>
      <c r="R116" t="s">
        <v>138</v>
      </c>
      <c r="S116" s="48" t="s">
        <v>491</v>
      </c>
      <c r="T116" s="35">
        <v>100</v>
      </c>
      <c r="U116" s="35">
        <f t="shared" si="32"/>
        <v>66.101694915254228</v>
      </c>
      <c r="V116" s="35">
        <f t="shared" si="33"/>
        <v>68.944099378881987</v>
      </c>
      <c r="W116" s="35">
        <f t="shared" si="34"/>
        <v>54.545454545454554</v>
      </c>
      <c r="X116" s="35">
        <f t="shared" si="35"/>
        <v>76.510446075663467</v>
      </c>
      <c r="Y116" s="35">
        <f t="shared" si="36"/>
        <v>79.352850539291225</v>
      </c>
      <c r="Z116" s="35">
        <f t="shared" si="37"/>
        <v>64.954205705863771</v>
      </c>
      <c r="AA116" s="35">
        <f t="shared" si="38"/>
        <v>-10.408751160409238</v>
      </c>
      <c r="AB116" s="35">
        <f t="shared" si="39"/>
        <v>-10.408751160409238</v>
      </c>
      <c r="AC116" s="35">
        <f t="shared" si="40"/>
        <v>-10.408751160409217</v>
      </c>
      <c r="AF116">
        <v>1.88</v>
      </c>
      <c r="AG116">
        <v>1.94</v>
      </c>
      <c r="AJ116" t="s">
        <v>169</v>
      </c>
    </row>
    <row r="117" spans="1:36" ht="15" x14ac:dyDescent="0.25">
      <c r="A117">
        <v>2.95</v>
      </c>
      <c r="B117">
        <v>3.22</v>
      </c>
      <c r="C117">
        <v>2.2000000000000002</v>
      </c>
      <c r="D117" s="20">
        <f t="shared" si="28"/>
        <v>0.10408751160409224</v>
      </c>
      <c r="E117" s="17">
        <f>IF(OR($A117="",$B117="",$C117=""),"",A117*'MPTO_working_3-way'!$I116)</f>
        <v>3.2570581592320722</v>
      </c>
      <c r="F117" s="21">
        <f>IF(OR($A117="",$B117="",$C117=""),"",B117*'MPTO_working_3-way'!$I116)</f>
        <v>3.5551617873651771</v>
      </c>
      <c r="G117" s="22">
        <f>IF(OR($A117="",$B117="",$C117=""),"",C117*'MPTO_working_3-way'!$I116)</f>
        <v>2.428992525529003</v>
      </c>
      <c r="H117" s="17">
        <f>IF(OR($A117="",$B117="",$C117=""),"",'MPTO_working_3-way'!E116)</f>
        <v>3.286368783024407</v>
      </c>
      <c r="I117" s="21">
        <f>IF(OR($A117="",$B117="",$C117=""),"",'MPTO_working_3-way'!F116)</f>
        <v>3.6249855447880286</v>
      </c>
      <c r="J117" s="22">
        <f>IF(OR($A117="",$B117="",$C117=""),"",'MPTO_working_3-way'!G116)</f>
        <v>2.3818051956933037</v>
      </c>
      <c r="K117" s="17">
        <f>IF(OR($A117="",$B117="",$C117=""),"",'OddsRatio_working_3-way'!H116)</f>
        <v>3.2769487366765722</v>
      </c>
      <c r="L117" s="21">
        <f>IF(OR($A117="",$B117="",$C117=""),"",'OddsRatio_working_3-way'!I116)</f>
        <v>3.592218561754867</v>
      </c>
      <c r="M117" s="22">
        <f>IF(OR($A117="",$B117="",$C117=""),"",'OddsRatio_working_3-way'!J116)</f>
        <v>2.4011992225701984</v>
      </c>
      <c r="N117" s="23">
        <f t="shared" si="29"/>
        <v>30.702552767303775</v>
      </c>
      <c r="O117" s="24">
        <f t="shared" si="30"/>
        <v>28.128115112902531</v>
      </c>
      <c r="P117" s="24">
        <f t="shared" si="31"/>
        <v>41.169332119793701</v>
      </c>
      <c r="Q117" t="s">
        <v>101</v>
      </c>
      <c r="R117" t="s">
        <v>109</v>
      </c>
      <c r="S117" s="48" t="s">
        <v>491</v>
      </c>
      <c r="T117" s="35">
        <v>100</v>
      </c>
      <c r="U117" s="35">
        <f t="shared" si="32"/>
        <v>40.476190476190474</v>
      </c>
      <c r="V117" s="35">
        <f t="shared" si="33"/>
        <v>74.226804123711347</v>
      </c>
      <c r="W117" s="35">
        <f t="shared" si="34"/>
        <v>78.94736842105263</v>
      </c>
      <c r="X117" s="35">
        <f t="shared" si="35"/>
        <v>46.825827455236031</v>
      </c>
      <c r="Y117" s="35">
        <f t="shared" si="36"/>
        <v>80.576441102756888</v>
      </c>
      <c r="Z117" s="35">
        <f t="shared" si="37"/>
        <v>85.297005400098186</v>
      </c>
      <c r="AA117" s="35">
        <f t="shared" si="38"/>
        <v>-6.349636979045556</v>
      </c>
      <c r="AB117" s="35">
        <f t="shared" si="39"/>
        <v>-6.3496369790455418</v>
      </c>
      <c r="AC117" s="35">
        <f t="shared" si="40"/>
        <v>-6.349636979045556</v>
      </c>
      <c r="AF117">
        <v>1.97</v>
      </c>
      <c r="AG117">
        <v>1.85</v>
      </c>
      <c r="AJ117" t="s">
        <v>100</v>
      </c>
    </row>
    <row r="118" spans="1:36" ht="15" x14ac:dyDescent="0.25">
      <c r="A118">
        <v>1.68</v>
      </c>
      <c r="B118">
        <v>3.88</v>
      </c>
      <c r="C118">
        <v>4.75</v>
      </c>
      <c r="D118" s="20">
        <f t="shared" si="28"/>
        <v>6.3496369790455587E-2</v>
      </c>
      <c r="E118" s="17">
        <f>IF(OR($A118="",$B118="",$C118=""),"",A118*'MPTO_working_3-way'!$I117)</f>
        <v>1.7866739012479653</v>
      </c>
      <c r="F118" s="21">
        <f>IF(OR($A118="",$B118="",$C118=""),"",B118*'MPTO_working_3-way'!$I117)</f>
        <v>4.1263659147869678</v>
      </c>
      <c r="G118" s="22">
        <f>IF(OR($A118="",$B118="",$C118=""),"",C118*'MPTO_working_3-way'!$I117)</f>
        <v>5.051607756504664</v>
      </c>
      <c r="H118" s="17">
        <f>IF(OR($A118="",$B118="",$C118=""),"",'MPTO_working_3-way'!E117)</f>
        <v>1.7419398394719077</v>
      </c>
      <c r="I118" s="21">
        <f>IF(OR($A118="",$B118="",$C118=""),"",'MPTO_working_3-way'!F117)</f>
        <v>4.2271411668335315</v>
      </c>
      <c r="J118" s="22">
        <f>IF(OR($A118="",$B118="",$C118=""),"",'MPTO_working_3-way'!G117)</f>
        <v>5.2809223841902995</v>
      </c>
      <c r="K118" s="17">
        <f>IF(OR($A118="",$B118="",$C118=""),"",'OddsRatio_working_3-way'!H117)</f>
        <v>1.7571967673098228</v>
      </c>
      <c r="L118" s="21">
        <f>IF(OR($A118="",$B118="",$C118=""),"",'OddsRatio_working_3-way'!I117)</f>
        <v>4.2069510144886584</v>
      </c>
      <c r="M118" s="22">
        <f>IF(OR($A118="",$B118="",$C118=""),"",'OddsRatio_working_3-way'!J117)</f>
        <v>5.1757174667821086</v>
      </c>
      <c r="N118" s="23">
        <f t="shared" si="29"/>
        <v>55.969922619987614</v>
      </c>
      <c r="O118" s="24">
        <f t="shared" si="30"/>
        <v>24.234399484943086</v>
      </c>
      <c r="P118" s="24">
        <f t="shared" si="31"/>
        <v>19.7956778950693</v>
      </c>
      <c r="Q118" t="s">
        <v>146</v>
      </c>
      <c r="R118" t="s">
        <v>98</v>
      </c>
      <c r="S118" s="48" t="s">
        <v>491</v>
      </c>
      <c r="T118" s="35">
        <v>100</v>
      </c>
      <c r="U118" s="35">
        <f t="shared" si="32"/>
        <v>68.152866242038215</v>
      </c>
      <c r="V118" s="35">
        <f t="shared" si="33"/>
        <v>71.014492753623188</v>
      </c>
      <c r="W118" s="35">
        <f t="shared" si="34"/>
        <v>54.545454545454554</v>
      </c>
      <c r="X118" s="35">
        <f t="shared" si="35"/>
        <v>74.440052700922266</v>
      </c>
      <c r="Y118" s="35">
        <f t="shared" si="36"/>
        <v>77.301679212507239</v>
      </c>
      <c r="Z118" s="35">
        <f t="shared" si="37"/>
        <v>60.832641004338598</v>
      </c>
      <c r="AA118" s="35">
        <f t="shared" si="38"/>
        <v>-6.2871864588840509</v>
      </c>
      <c r="AB118" s="35">
        <f t="shared" si="39"/>
        <v>-6.2871864588840509</v>
      </c>
      <c r="AC118" s="35">
        <f t="shared" si="40"/>
        <v>-6.2871864588840438</v>
      </c>
      <c r="AF118">
        <v>1.89</v>
      </c>
      <c r="AG118">
        <v>1.92</v>
      </c>
      <c r="AJ118" t="s">
        <v>100</v>
      </c>
    </row>
    <row r="119" spans="1:36" ht="15" x14ac:dyDescent="0.25">
      <c r="A119">
        <v>3.14</v>
      </c>
      <c r="B119">
        <v>3.45</v>
      </c>
      <c r="C119">
        <v>2.2000000000000002</v>
      </c>
      <c r="D119" s="20">
        <f t="shared" si="28"/>
        <v>6.287186458884042E-2</v>
      </c>
      <c r="E119" s="17">
        <f>IF(OR($A119="",$B119="",$C119=""),"",A119*'MPTO_working_3-way'!$I118)</f>
        <v>3.3374176548089589</v>
      </c>
      <c r="F119" s="21">
        <f>IF(OR($A119="",$B119="",$C119=""),"",B119*'MPTO_working_3-way'!$I118)</f>
        <v>3.6669079328314997</v>
      </c>
      <c r="G119" s="22">
        <f>IF(OR($A119="",$B119="",$C119=""),"",C119*'MPTO_working_3-way'!$I118)</f>
        <v>2.3383181020954491</v>
      </c>
      <c r="H119" s="17">
        <f>IF(OR($A119="",$B119="",$C119=""),"",'MPTO_working_3-way'!E118)</f>
        <v>3.3611858064273488</v>
      </c>
      <c r="I119" s="21">
        <f>IF(OR($A119="",$B119="",$C119=""),"",'MPTO_working_3-way'!F118)</f>
        <v>3.7188852363515315</v>
      </c>
      <c r="J119" s="22">
        <f>IF(OR($A119="",$B119="",$C119=""),"",'MPTO_working_3-way'!G118)</f>
        <v>2.3063360063998761</v>
      </c>
      <c r="K119" s="17">
        <f>IF(OR($A119="",$B119="",$C119=""),"",'OddsRatio_working_3-way'!H118)</f>
        <v>3.3533571312351809</v>
      </c>
      <c r="L119" s="21">
        <f>IF(OR($A119="",$B119="",$C119=""),"",'OddsRatio_working_3-way'!I118)</f>
        <v>3.6942640053860711</v>
      </c>
      <c r="M119" s="22">
        <f>IF(OR($A119="",$B119="",$C119=""),"",'OddsRatio_working_3-way'!J118)</f>
        <v>2.3196395128421576</v>
      </c>
      <c r="N119" s="23">
        <f t="shared" si="29"/>
        <v>29.963286092140066</v>
      </c>
      <c r="O119" s="24">
        <f t="shared" si="30"/>
        <v>27.270932849078207</v>
      </c>
      <c r="P119" s="24">
        <f t="shared" si="31"/>
        <v>42.765781058781734</v>
      </c>
      <c r="Q119" t="s">
        <v>108</v>
      </c>
      <c r="R119" t="s">
        <v>99</v>
      </c>
      <c r="S119" s="48" t="s">
        <v>491</v>
      </c>
      <c r="T119" s="35">
        <v>100</v>
      </c>
      <c r="U119" s="35">
        <f t="shared" si="32"/>
        <v>62.121212121212118</v>
      </c>
      <c r="V119" s="35">
        <f t="shared" si="33"/>
        <v>71.428571428571431</v>
      </c>
      <c r="W119" s="35">
        <f t="shared" si="34"/>
        <v>60</v>
      </c>
      <c r="X119" s="35">
        <f t="shared" si="35"/>
        <v>68.571428571428569</v>
      </c>
      <c r="Y119" s="35">
        <f t="shared" si="36"/>
        <v>77.878787878787875</v>
      </c>
      <c r="Z119" s="35">
        <f t="shared" si="37"/>
        <v>66.450216450216445</v>
      </c>
      <c r="AA119" s="35">
        <f t="shared" si="38"/>
        <v>-6.4502164502164518</v>
      </c>
      <c r="AB119" s="35">
        <f t="shared" si="39"/>
        <v>-6.4502164502164447</v>
      </c>
      <c r="AC119" s="35">
        <f t="shared" si="40"/>
        <v>-6.4502164502164447</v>
      </c>
      <c r="AF119">
        <v>2</v>
      </c>
      <c r="AG119">
        <v>1.83</v>
      </c>
      <c r="AJ119" t="s">
        <v>100</v>
      </c>
    </row>
    <row r="120" spans="1:36" ht="15" x14ac:dyDescent="0.25">
      <c r="A120">
        <v>2.64</v>
      </c>
      <c r="B120">
        <v>3.5</v>
      </c>
      <c r="C120">
        <v>2.5</v>
      </c>
      <c r="D120" s="20">
        <f t="shared" si="28"/>
        <v>6.4502164502164394E-2</v>
      </c>
      <c r="E120" s="17">
        <f>IF(OR($A120="",$B120="",$C120=""),"",A120*'MPTO_working_3-way'!$I119)</f>
        <v>2.8102857142857141</v>
      </c>
      <c r="F120" s="21">
        <f>IF(OR($A120="",$B120="",$C120=""),"",B120*'MPTO_working_3-way'!$I119)</f>
        <v>3.7257575757575756</v>
      </c>
      <c r="G120" s="22">
        <f>IF(OR($A120="",$B120="",$C120=""),"",C120*'MPTO_working_3-way'!$I119)</f>
        <v>2.6612554112554108</v>
      </c>
      <c r="H120" s="17">
        <f>IF(OR($A120="",$B120="",$C120=""),"",'MPTO_working_3-way'!E119)</f>
        <v>2.7988691437802906</v>
      </c>
      <c r="I120" s="21">
        <f>IF(OR($A120="",$B120="",$C120=""),"",'MPTO_working_3-way'!F119)</f>
        <v>3.784817039868924</v>
      </c>
      <c r="J120" s="22">
        <f>IF(OR($A120="",$B120="",$C120=""),"",'MPTO_working_3-way'!G119)</f>
        <v>2.642012962256957</v>
      </c>
      <c r="K120" s="17">
        <f>IF(OR($A120="",$B120="",$C120=""),"",'OddsRatio_working_3-way'!H119)</f>
        <v>2.8058013026211688</v>
      </c>
      <c r="L120" s="21">
        <f>IF(OR($A120="",$B120="",$C120=""),"",'OddsRatio_working_3-way'!I119)</f>
        <v>3.7527458881420244</v>
      </c>
      <c r="M120" s="22">
        <f>IF(OR($A120="",$B120="",$C120=""),"",'OddsRatio_working_3-way'!J119)</f>
        <v>2.6516475328852152</v>
      </c>
      <c r="N120" s="23">
        <f t="shared" si="29"/>
        <v>35.583570557137051</v>
      </c>
      <c r="O120" s="24">
        <f t="shared" si="30"/>
        <v>26.840178934526232</v>
      </c>
      <c r="P120" s="24">
        <f t="shared" si="31"/>
        <v>37.576250508336727</v>
      </c>
      <c r="Q120" t="s">
        <v>144</v>
      </c>
      <c r="R120" t="s">
        <v>143</v>
      </c>
      <c r="S120" s="48" t="s">
        <v>491</v>
      </c>
      <c r="T120" s="35">
        <v>100</v>
      </c>
      <c r="U120" s="35">
        <f t="shared" si="32"/>
        <v>30.555555555555554</v>
      </c>
      <c r="V120" s="35">
        <f t="shared" si="33"/>
        <v>77.116704805491992</v>
      </c>
      <c r="W120" s="35">
        <f t="shared" si="34"/>
        <v>85.935302390998586</v>
      </c>
      <c r="X120" s="35">
        <f t="shared" si="35"/>
        <v>36.947992803509408</v>
      </c>
      <c r="Y120" s="35">
        <f t="shared" si="36"/>
        <v>83.509142053445856</v>
      </c>
      <c r="Z120" s="35">
        <f t="shared" si="37"/>
        <v>92.327739638952437</v>
      </c>
      <c r="AA120" s="35">
        <f t="shared" si="38"/>
        <v>-6.392437247953854</v>
      </c>
      <c r="AB120" s="35">
        <f t="shared" si="39"/>
        <v>-6.3924372479538647</v>
      </c>
      <c r="AC120" s="35">
        <f t="shared" si="40"/>
        <v>-6.3924372479538505</v>
      </c>
      <c r="AF120">
        <v>1.91</v>
      </c>
      <c r="AG120">
        <v>1.91</v>
      </c>
      <c r="AJ120" t="s">
        <v>100</v>
      </c>
    </row>
    <row r="121" spans="1:36" ht="15" x14ac:dyDescent="0.25">
      <c r="A121">
        <v>1.44</v>
      </c>
      <c r="B121">
        <v>4.37</v>
      </c>
      <c r="C121">
        <v>7.11</v>
      </c>
      <c r="D121" s="20">
        <f t="shared" si="28"/>
        <v>6.3924372479538416E-2</v>
      </c>
      <c r="E121" s="17">
        <f>IF(OR($A121="",$B121="",$C121=""),"",A121*'MPTO_working_3-way'!$I120)</f>
        <v>1.5320510963705352</v>
      </c>
      <c r="F121" s="21">
        <f>IF(OR($A121="",$B121="",$C121=""),"",B121*'MPTO_working_3-way'!$I120)</f>
        <v>4.6493495077355833</v>
      </c>
      <c r="G121" s="22">
        <f>IF(OR($A121="",$B121="",$C121=""),"",C121*'MPTO_working_3-way'!$I120)</f>
        <v>7.5645022883295185</v>
      </c>
      <c r="H121" s="17">
        <f>IF(OR($A121="",$B121="",$C121=""),"",'MPTO_working_3-way'!E120)</f>
        <v>1.4855831870388536</v>
      </c>
      <c r="I121" s="21">
        <f>IF(OR($A121="",$B121="",$C121=""),"",'MPTO_working_3-way'!F120)</f>
        <v>4.818700541387237</v>
      </c>
      <c r="J121" s="22">
        <f>IF(OR($A121="",$B121="",$C121=""),"",'MPTO_working_3-way'!G120)</f>
        <v>8.3795007562596471</v>
      </c>
      <c r="K121" s="17">
        <f>IF(OR($A121="",$B121="",$C121=""),"",'OddsRatio_working_3-way'!H120)</f>
        <v>1.4996170841902816</v>
      </c>
      <c r="L121" s="21">
        <f>IF(OR($A121="",$B121="",$C121=""),"",'OddsRatio_working_3-way'!I120)</f>
        <v>4.8266126675482957</v>
      </c>
      <c r="M121" s="22">
        <f>IF(OR($A121="",$B121="",$C121=""),"",'OddsRatio_working_3-way'!J120)</f>
        <v>7.9378645100059595</v>
      </c>
      <c r="N121" s="23">
        <f t="shared" si="29"/>
        <v>65.271974437995141</v>
      </c>
      <c r="O121" s="24">
        <f t="shared" si="30"/>
        <v>21.50838516949954</v>
      </c>
      <c r="P121" s="24">
        <f t="shared" si="31"/>
        <v>13.219640392505344</v>
      </c>
      <c r="Q121" t="s">
        <v>102</v>
      </c>
      <c r="R121" t="s">
        <v>145</v>
      </c>
      <c r="S121" s="48" t="s">
        <v>491</v>
      </c>
      <c r="T121" s="35">
        <v>100</v>
      </c>
      <c r="U121" s="35">
        <f t="shared" si="32"/>
        <v>72.067039106145245</v>
      </c>
      <c r="V121" s="35">
        <f t="shared" si="33"/>
        <v>69.230769230769241</v>
      </c>
      <c r="W121" s="35">
        <f t="shared" si="34"/>
        <v>56.521739130434774</v>
      </c>
      <c r="X121" s="35">
        <f t="shared" si="35"/>
        <v>74.247491638795992</v>
      </c>
      <c r="Y121" s="35">
        <f t="shared" si="36"/>
        <v>71.41122176341996</v>
      </c>
      <c r="Z121" s="35">
        <f t="shared" si="37"/>
        <v>58.702191663085522</v>
      </c>
      <c r="AA121" s="35">
        <f t="shared" si="38"/>
        <v>-2.1804525326507473</v>
      </c>
      <c r="AB121" s="35">
        <f t="shared" si="39"/>
        <v>-2.1804525326507189</v>
      </c>
      <c r="AC121" s="35">
        <f t="shared" si="40"/>
        <v>-2.1804525326507473</v>
      </c>
      <c r="AF121">
        <v>1.95</v>
      </c>
      <c r="AG121">
        <v>1.87</v>
      </c>
      <c r="AJ121" t="s">
        <v>100</v>
      </c>
    </row>
    <row r="122" spans="1:36" ht="15" x14ac:dyDescent="0.25">
      <c r="A122">
        <v>3.58</v>
      </c>
      <c r="B122">
        <v>3.25</v>
      </c>
      <c r="C122">
        <v>2.2999999999999998</v>
      </c>
      <c r="D122" s="20">
        <f t="shared" si="28"/>
        <v>2.1804525326507562E-2</v>
      </c>
      <c r="E122" s="17">
        <f>IF(OR($A122="",$B122="",$C122=""),"",A122*'MPTO_working_3-way'!$I121)</f>
        <v>3.6580602006688974</v>
      </c>
      <c r="F122" s="21">
        <f>IF(OR($A122="",$B122="",$C122=""),"",B122*'MPTO_working_3-way'!$I121)</f>
        <v>3.3208647073111495</v>
      </c>
      <c r="G122" s="22">
        <f>IF(OR($A122="",$B122="",$C122=""),"",C122*'MPTO_working_3-way'!$I121)</f>
        <v>2.350150408250967</v>
      </c>
      <c r="H122" s="17">
        <f>IF(OR($A122="",$B122="",$C122=""),"",'MPTO_working_3-way'!E121)</f>
        <v>3.6756404093125483</v>
      </c>
      <c r="I122" s="21">
        <f>IF(OR($A122="",$B122="",$C122=""),"",'MPTO_working_3-way'!F121)</f>
        <v>3.3286274022016302</v>
      </c>
      <c r="J122" s="22">
        <f>IF(OR($A122="",$B122="",$C122=""),"",'MPTO_working_3-way'!G121)</f>
        <v>2.3391023119618897</v>
      </c>
      <c r="K122" s="17">
        <f>IF(OR($A122="",$B122="",$C122=""),"",'OddsRatio_working_3-way'!H121)</f>
        <v>3.66710734424852</v>
      </c>
      <c r="L122" s="21">
        <f>IF(OR($A122="",$B122="",$C122=""),"",'OddsRatio_working_3-way'!I121)</f>
        <v>3.3259657071934763</v>
      </c>
      <c r="M122" s="22">
        <f>IF(OR($A122="",$B122="",$C122=""),"",'OddsRatio_working_3-way'!J121)</f>
        <v>2.3438912974895638</v>
      </c>
      <c r="N122" s="23">
        <f t="shared" si="29"/>
        <v>27.336892919836153</v>
      </c>
      <c r="O122" s="24">
        <f t="shared" si="30"/>
        <v>30.112638970157985</v>
      </c>
      <c r="P122" s="24">
        <f t="shared" si="31"/>
        <v>42.550468110005852</v>
      </c>
      <c r="Q122" t="s">
        <v>434</v>
      </c>
      <c r="R122" t="s">
        <v>429</v>
      </c>
      <c r="S122" s="48" t="s">
        <v>491</v>
      </c>
      <c r="T122" s="35">
        <v>100</v>
      </c>
      <c r="U122" s="35">
        <f t="shared" si="32"/>
        <v>77.827050997782706</v>
      </c>
      <c r="V122" s="35">
        <f t="shared" si="33"/>
        <v>70.760233918128648</v>
      </c>
      <c r="W122" s="35">
        <f t="shared" si="34"/>
        <v>48.979591836734699</v>
      </c>
      <c r="X122" s="35">
        <f t="shared" si="35"/>
        <v>80.260174245136653</v>
      </c>
      <c r="Y122" s="35">
        <f t="shared" si="36"/>
        <v>73.19335716548261</v>
      </c>
      <c r="Z122" s="35">
        <f t="shared" si="37"/>
        <v>51.412715084088646</v>
      </c>
      <c r="AA122" s="35">
        <f t="shared" si="38"/>
        <v>-2.4331232473539472</v>
      </c>
      <c r="AB122" s="35">
        <f t="shared" si="39"/>
        <v>-2.4331232473539615</v>
      </c>
      <c r="AC122" s="35">
        <f t="shared" si="40"/>
        <v>-2.4331232473539472</v>
      </c>
      <c r="AF122">
        <v>2.2400000000000002</v>
      </c>
      <c r="AG122">
        <v>1.72</v>
      </c>
      <c r="AJ122" t="s">
        <v>474</v>
      </c>
    </row>
    <row r="123" spans="1:36" ht="15" x14ac:dyDescent="0.25">
      <c r="A123">
        <v>4.51</v>
      </c>
      <c r="B123">
        <v>3.42</v>
      </c>
      <c r="C123">
        <v>1.96</v>
      </c>
      <c r="D123" s="20">
        <f t="shared" si="28"/>
        <v>2.4331232473539632E-2</v>
      </c>
      <c r="E123" s="17">
        <f>IF(OR($A123="",$B123="",$C123=""),"",A123*'MPTO_working_3-way'!$I122)</f>
        <v>4.6197338584556631</v>
      </c>
      <c r="F123" s="21">
        <f>IF(OR($A123="",$B123="",$C123=""),"",B123*'MPTO_working_3-way'!$I122)</f>
        <v>3.5032128150595057</v>
      </c>
      <c r="G123" s="22">
        <f>IF(OR($A123="",$B123="",$C123=""),"",C123*'MPTO_working_3-way'!$I122)</f>
        <v>2.0076892156481376</v>
      </c>
      <c r="H123" s="17">
        <f>IF(OR($A123="",$B123="",$C123=""),"",'MPTO_working_3-way'!E122)</f>
        <v>4.6812298028618935</v>
      </c>
      <c r="I123" s="21">
        <f>IF(OR($A123="",$B123="",$C123=""),"",'MPTO_working_3-way'!F122)</f>
        <v>3.5175689378275004</v>
      </c>
      <c r="J123" s="22">
        <f>IF(OR($A123="",$B123="",$C123=""),"",'MPTO_working_3-way'!G122)</f>
        <v>1.9916602381990993</v>
      </c>
      <c r="K123" s="17">
        <f>IF(OR($A123="",$B123="",$C123=""),"",'OddsRatio_working_3-way'!H122)</f>
        <v>4.6491390437763682</v>
      </c>
      <c r="L123" s="21">
        <f>IF(OR($A123="",$B123="",$C123=""),"",'OddsRatio_working_3-way'!I122)</f>
        <v>3.5159306227745897</v>
      </c>
      <c r="M123" s="22">
        <f>IF(OR($A123="",$B123="",$C123=""),"",'OddsRatio_working_3-way'!J122)</f>
        <v>1.998055123084135</v>
      </c>
      <c r="N123" s="23">
        <f t="shared" si="29"/>
        <v>21.646268608518746</v>
      </c>
      <c r="O123" s="24">
        <f t="shared" si="30"/>
        <v>28.545225562695769</v>
      </c>
      <c r="P123" s="24">
        <f t="shared" si="31"/>
        <v>49.808505828785478</v>
      </c>
      <c r="Q123" t="s">
        <v>338</v>
      </c>
      <c r="R123" t="s">
        <v>343</v>
      </c>
      <c r="S123" s="48" t="s">
        <v>491</v>
      </c>
      <c r="T123" s="35">
        <v>100</v>
      </c>
      <c r="U123" s="35">
        <f t="shared" si="32"/>
        <v>58.15899581589958</v>
      </c>
      <c r="V123" s="35">
        <f t="shared" si="33"/>
        <v>69.969969969969966</v>
      </c>
      <c r="W123" s="35">
        <f t="shared" si="34"/>
        <v>69.6048632218845</v>
      </c>
      <c r="X123" s="35">
        <f t="shared" si="35"/>
        <v>60.425166808145534</v>
      </c>
      <c r="Y123" s="35">
        <f t="shared" si="36"/>
        <v>72.236140962215913</v>
      </c>
      <c r="Z123" s="35">
        <f t="shared" si="37"/>
        <v>71.871034214130447</v>
      </c>
      <c r="AA123" s="35">
        <f t="shared" si="38"/>
        <v>-2.2661709922459536</v>
      </c>
      <c r="AB123" s="35">
        <f t="shared" si="39"/>
        <v>-2.2661709922459465</v>
      </c>
      <c r="AC123" s="35">
        <f t="shared" si="40"/>
        <v>-2.2661709922459465</v>
      </c>
      <c r="AF123">
        <v>2.35</v>
      </c>
      <c r="AG123">
        <v>1.66</v>
      </c>
      <c r="AJ123" t="s">
        <v>474</v>
      </c>
    </row>
    <row r="124" spans="1:36" ht="15" x14ac:dyDescent="0.25">
      <c r="A124">
        <v>2.39</v>
      </c>
      <c r="B124">
        <v>3.33</v>
      </c>
      <c r="C124">
        <v>3.29</v>
      </c>
      <c r="D124" s="20">
        <f t="shared" si="28"/>
        <v>2.2661709922459528E-2</v>
      </c>
      <c r="E124" s="17">
        <f>IF(OR($A124="",$B124="",$C124=""),"",A124*'MPTO_working_3-way'!$I123)</f>
        <v>2.4441614867146786</v>
      </c>
      <c r="F124" s="21">
        <f>IF(OR($A124="",$B124="",$C124=""),"",B124*'MPTO_working_3-way'!$I123)</f>
        <v>3.4054634940417903</v>
      </c>
      <c r="G124" s="22">
        <f>IF(OR($A124="",$B124="",$C124=""),"",C124*'MPTO_working_3-way'!$I123)</f>
        <v>3.364557025644892</v>
      </c>
      <c r="H124" s="17">
        <f>IF(OR($A124="",$B124="",$C124=""),"",'MPTO_working_3-way'!E123)</f>
        <v>2.4339419719255817</v>
      </c>
      <c r="I124" s="21">
        <f>IF(OR($A124="",$B124="",$C124=""),"",'MPTO_working_3-way'!F123)</f>
        <v>3.4159259012999827</v>
      </c>
      <c r="J124" s="22">
        <f>IF(OR($A124="",$B124="",$C124=""),"",'MPTO_working_3-way'!G123)</f>
        <v>3.3738480245631068</v>
      </c>
      <c r="K124" s="17">
        <f>IF(OR($A124="",$B124="",$C124=""),"",'OddsRatio_working_3-way'!H123)</f>
        <v>2.4384477941524616</v>
      </c>
      <c r="L124" s="21">
        <f>IF(OR($A124="",$B124="",$C124=""),"",'OddsRatio_working_3-way'!I123)</f>
        <v>3.4112110506296651</v>
      </c>
      <c r="M124" s="22">
        <f>IF(OR($A124="",$B124="",$C124=""),"",'OddsRatio_working_3-way'!J123)</f>
        <v>3.369816869502976</v>
      </c>
      <c r="N124" s="23">
        <f t="shared" si="29"/>
        <v>40.913826906918118</v>
      </c>
      <c r="O124" s="24">
        <f t="shared" si="30"/>
        <v>29.364578470731022</v>
      </c>
      <c r="P124" s="24">
        <f t="shared" si="31"/>
        <v>29.72159462235085</v>
      </c>
      <c r="Q124" t="s">
        <v>340</v>
      </c>
      <c r="R124" t="s">
        <v>427</v>
      </c>
      <c r="S124" s="48" t="s">
        <v>491</v>
      </c>
      <c r="T124" s="35">
        <v>100</v>
      </c>
      <c r="U124" s="35">
        <f t="shared" si="32"/>
        <v>29.078014184397166</v>
      </c>
      <c r="V124" s="35">
        <f t="shared" si="33"/>
        <v>78.94736842105263</v>
      </c>
      <c r="W124" s="35">
        <f t="shared" si="34"/>
        <v>89.528795811518322</v>
      </c>
      <c r="X124" s="35">
        <f t="shared" si="35"/>
        <v>31.523835767429041</v>
      </c>
      <c r="Y124" s="35">
        <f t="shared" si="36"/>
        <v>81.393190004084516</v>
      </c>
      <c r="Z124" s="35">
        <f t="shared" si="37"/>
        <v>91.974617394550208</v>
      </c>
      <c r="AA124" s="35">
        <f t="shared" si="38"/>
        <v>-2.4458215830318757</v>
      </c>
      <c r="AB124" s="35">
        <f t="shared" si="39"/>
        <v>-2.4458215830318863</v>
      </c>
      <c r="AC124" s="35">
        <f t="shared" si="40"/>
        <v>-2.4458215830318863</v>
      </c>
      <c r="AF124">
        <v>2</v>
      </c>
      <c r="AG124">
        <v>1.91</v>
      </c>
      <c r="AJ124" t="s">
        <v>474</v>
      </c>
    </row>
    <row r="125" spans="1:36" ht="15" x14ac:dyDescent="0.25">
      <c r="A125">
        <v>1.41</v>
      </c>
      <c r="B125">
        <v>4.75</v>
      </c>
      <c r="C125">
        <v>9.5500000000000007</v>
      </c>
      <c r="D125" s="20">
        <f t="shared" si="28"/>
        <v>2.4458215830318819E-2</v>
      </c>
      <c r="E125" s="17">
        <f>IF(OR($A125="",$B125="",$C125=""),"",A125*'MPTO_working_3-way'!$I124)</f>
        <v>1.4444860843207494</v>
      </c>
      <c r="F125" s="21">
        <f>IF(OR($A125="",$B125="",$C125=""),"",B125*'MPTO_working_3-way'!$I124)</f>
        <v>4.8661765251940148</v>
      </c>
      <c r="G125" s="22">
        <f>IF(OR($A125="",$B125="",$C125=""),"",C125*'MPTO_working_3-way'!$I124)</f>
        <v>9.7835759611795456</v>
      </c>
      <c r="H125" s="17">
        <f>IF(OR($A125="",$B125="",$C125=""),"",'MPTO_working_3-way'!E124)</f>
        <v>1.4263969484800476</v>
      </c>
      <c r="I125" s="21">
        <f>IF(OR($A125="",$B125="",$C125=""),"",'MPTO_working_3-way'!F124)</f>
        <v>4.9413565443559939</v>
      </c>
      <c r="J125" s="22">
        <f>IF(OR($A125="",$B125="",$C125=""),"",'MPTO_working_3-way'!G124)</f>
        <v>10.356329903862374</v>
      </c>
      <c r="K125" s="17">
        <f>IF(OR($A125="",$B125="",$C125=""),"",'OddsRatio_working_3-way'!H124)</f>
        <v>1.4321934584037983</v>
      </c>
      <c r="L125" s="21">
        <f>IF(OR($A125="",$B125="",$C125=""),"",'OddsRatio_working_3-way'!I124)</f>
        <v>4.9529889488152321</v>
      </c>
      <c r="M125" s="22">
        <f>IF(OR($A125="",$B125="",$C125=""),"",'OddsRatio_working_3-way'!J124)</f>
        <v>10.012814803298726</v>
      </c>
      <c r="N125" s="23">
        <f t="shared" si="29"/>
        <v>69.228773530915447</v>
      </c>
      <c r="O125" s="24">
        <f t="shared" si="30"/>
        <v>20.550014879703323</v>
      </c>
      <c r="P125" s="24">
        <f t="shared" si="31"/>
        <v>10.221211589381232</v>
      </c>
      <c r="Q125" t="s">
        <v>342</v>
      </c>
      <c r="R125" t="s">
        <v>337</v>
      </c>
      <c r="S125" s="48" t="s">
        <v>491</v>
      </c>
      <c r="T125" s="35">
        <v>100</v>
      </c>
      <c r="U125" s="35">
        <f t="shared" si="32"/>
        <v>68.35443037974683</v>
      </c>
      <c r="V125" s="35">
        <f t="shared" si="33"/>
        <v>68.652037617554868</v>
      </c>
      <c r="W125" s="35">
        <f t="shared" si="34"/>
        <v>59.183673469387763</v>
      </c>
      <c r="X125" s="35">
        <f t="shared" si="35"/>
        <v>72.164288913057391</v>
      </c>
      <c r="Y125" s="35">
        <f t="shared" si="36"/>
        <v>72.4618961508654</v>
      </c>
      <c r="Z125" s="35">
        <f t="shared" si="37"/>
        <v>62.993532002698302</v>
      </c>
      <c r="AA125" s="35">
        <f t="shared" si="38"/>
        <v>-3.8098585333105603</v>
      </c>
      <c r="AB125" s="35">
        <f t="shared" si="39"/>
        <v>-3.8098585333105319</v>
      </c>
      <c r="AC125" s="35">
        <f t="shared" si="40"/>
        <v>-3.809858533310539</v>
      </c>
      <c r="AF125">
        <v>2.09</v>
      </c>
      <c r="AG125">
        <v>1.83</v>
      </c>
      <c r="AJ125" t="s">
        <v>474</v>
      </c>
    </row>
    <row r="126" spans="1:36" ht="15" x14ac:dyDescent="0.25">
      <c r="A126">
        <v>3.16</v>
      </c>
      <c r="B126">
        <v>3.19</v>
      </c>
      <c r="C126">
        <v>2.4500000000000002</v>
      </c>
      <c r="D126" s="20">
        <f t="shared" si="28"/>
        <v>3.8098585333105506E-2</v>
      </c>
      <c r="E126" s="17">
        <f>IF(OR($A126="",$B126="",$C126=""),"",A126*'MPTO_working_3-way'!$I125)</f>
        <v>3.2803915296526136</v>
      </c>
      <c r="F126" s="21">
        <f>IF(OR($A126="",$B126="",$C126=""),"",B126*'MPTO_working_3-way'!$I125)</f>
        <v>3.3115344872126067</v>
      </c>
      <c r="G126" s="22">
        <f>IF(OR($A126="",$B126="",$C126=""),"",C126*'MPTO_working_3-way'!$I125)</f>
        <v>2.5433415340661085</v>
      </c>
      <c r="H126" s="17">
        <f>IF(OR($A126="",$B126="",$C126=""),"",'MPTO_working_3-way'!E125)</f>
        <v>3.2921142223395266</v>
      </c>
      <c r="I126" s="21">
        <f>IF(OR($A126="",$B126="",$C126=""),"",'MPTO_working_3-way'!F125)</f>
        <v>3.3246880872763303</v>
      </c>
      <c r="J126" s="22">
        <f>IF(OR($A126="",$B126="",$C126=""),"",'MPTO_working_3-way'!G125)</f>
        <v>2.5286768590607327</v>
      </c>
      <c r="K126" s="17">
        <f>IF(OR($A126="",$B126="",$C126=""),"",'OddsRatio_working_3-way'!H125)</f>
        <v>3.2869428635137492</v>
      </c>
      <c r="L126" s="21">
        <f>IF(OR($A126="",$B126="",$C126=""),"",'OddsRatio_working_3-way'!I125)</f>
        <v>3.3187059588403298</v>
      </c>
      <c r="M126" s="22">
        <f>IF(OR($A126="",$B126="",$C126=""),"",'OddsRatio_working_3-way'!J125)</f>
        <v>2.5352162741180266</v>
      </c>
      <c r="N126" s="23">
        <f t="shared" si="29"/>
        <v>30.484166019837815</v>
      </c>
      <c r="O126" s="24">
        <f t="shared" si="30"/>
        <v>30.197481072942789</v>
      </c>
      <c r="P126" s="24">
        <f t="shared" si="31"/>
        <v>39.318352907219392</v>
      </c>
      <c r="Q126" t="s">
        <v>147</v>
      </c>
      <c r="R126" t="s">
        <v>165</v>
      </c>
      <c r="S126" s="48" t="s">
        <v>491</v>
      </c>
      <c r="T126" s="35">
        <v>100</v>
      </c>
      <c r="U126" s="35">
        <f t="shared" si="32"/>
        <v>65.753424657534239</v>
      </c>
      <c r="V126" s="35">
        <f t="shared" si="33"/>
        <v>66.666666666666657</v>
      </c>
      <c r="W126" s="35">
        <f t="shared" si="34"/>
        <v>63.768115942028999</v>
      </c>
      <c r="X126" s="35">
        <f t="shared" si="35"/>
        <v>69.565217391304344</v>
      </c>
      <c r="Y126" s="35">
        <f t="shared" si="36"/>
        <v>70.478459400436776</v>
      </c>
      <c r="Z126" s="35">
        <f t="shared" si="37"/>
        <v>67.579908675799089</v>
      </c>
      <c r="AA126" s="35">
        <f t="shared" si="38"/>
        <v>-3.8117927337701047</v>
      </c>
      <c r="AB126" s="35">
        <f t="shared" si="39"/>
        <v>-3.811792733770119</v>
      </c>
      <c r="AC126" s="35">
        <f t="shared" si="40"/>
        <v>-3.8117927337700905</v>
      </c>
      <c r="AF126">
        <v>2.27</v>
      </c>
      <c r="AG126">
        <v>1.66</v>
      </c>
      <c r="AJ126" t="s">
        <v>168</v>
      </c>
    </row>
    <row r="127" spans="1:36" ht="15" x14ac:dyDescent="0.25">
      <c r="A127">
        <v>2.92</v>
      </c>
      <c r="B127">
        <v>3</v>
      </c>
      <c r="C127">
        <v>2.76</v>
      </c>
      <c r="D127" s="20">
        <f t="shared" si="28"/>
        <v>3.811792733770103E-2</v>
      </c>
      <c r="E127" s="17">
        <f>IF(OR($A127="",$B127="",$C127=""),"",A127*'MPTO_working_3-way'!$I126)</f>
        <v>3.031304347826087</v>
      </c>
      <c r="F127" s="21">
        <f>IF(OR($A127="",$B127="",$C127=""),"",B127*'MPTO_working_3-way'!$I126)</f>
        <v>3.1143537820131031</v>
      </c>
      <c r="G127" s="22">
        <f>IF(OR($A127="",$B127="",$C127=""),"",C127*'MPTO_working_3-way'!$I126)</f>
        <v>2.8652054794520545</v>
      </c>
      <c r="H127" s="17">
        <f>IF(OR($A127="",$B127="",$C127=""),"",'MPTO_working_3-way'!E126)</f>
        <v>3.0325105358217943</v>
      </c>
      <c r="I127" s="21">
        <f>IF(OR($A127="",$B127="",$C127=""),"",'MPTO_working_3-way'!F126)</f>
        <v>3.1188854489164086</v>
      </c>
      <c r="J127" s="22">
        <f>IF(OR($A127="",$B127="",$C127=""),"",'MPTO_working_3-way'!G126)</f>
        <v>2.8603066439522995</v>
      </c>
      <c r="K127" s="17">
        <f>IF(OR($A127="",$B127="",$C127=""),"",'OddsRatio_working_3-way'!H126)</f>
        <v>3.031986450477314</v>
      </c>
      <c r="L127" s="21">
        <f>IF(OR($A127="",$B127="",$C127=""),"",'OddsRatio_working_3-way'!I126)</f>
        <v>3.1166525525805349</v>
      </c>
      <c r="M127" s="22">
        <f>IF(OR($A127="",$B127="",$C127=""),"",'OddsRatio_working_3-way'!J126)</f>
        <v>2.8626542462708704</v>
      </c>
      <c r="N127" s="23">
        <f t="shared" si="29"/>
        <v>32.989099254159491</v>
      </c>
      <c r="O127" s="24">
        <f t="shared" si="30"/>
        <v>32.109389940715246</v>
      </c>
      <c r="P127" s="24">
        <f t="shared" si="31"/>
        <v>34.90151080512527</v>
      </c>
      <c r="Q127" t="s">
        <v>160</v>
      </c>
      <c r="R127" t="s">
        <v>164</v>
      </c>
      <c r="S127" s="48" t="s">
        <v>491</v>
      </c>
      <c r="T127" s="35">
        <v>100</v>
      </c>
      <c r="U127" s="35">
        <f t="shared" si="32"/>
        <v>73.333333333333329</v>
      </c>
      <c r="V127" s="35">
        <f t="shared" si="33"/>
        <v>71.590909090909093</v>
      </c>
      <c r="W127" s="35">
        <f t="shared" si="34"/>
        <v>50.980392156862742</v>
      </c>
      <c r="X127" s="35">
        <f t="shared" si="35"/>
        <v>77.428698752228158</v>
      </c>
      <c r="Y127" s="35">
        <f t="shared" si="36"/>
        <v>75.686274509803923</v>
      </c>
      <c r="Z127" s="35">
        <f t="shared" si="37"/>
        <v>55.075757575757578</v>
      </c>
      <c r="AA127" s="35">
        <f t="shared" si="38"/>
        <v>-4.0953654188948292</v>
      </c>
      <c r="AB127" s="35">
        <f t="shared" si="39"/>
        <v>-4.0953654188948292</v>
      </c>
      <c r="AC127" s="35">
        <f t="shared" si="40"/>
        <v>-4.0953654188948363</v>
      </c>
      <c r="AF127">
        <v>2.4500000000000002</v>
      </c>
      <c r="AG127">
        <v>1.57</v>
      </c>
      <c r="AJ127" t="s">
        <v>168</v>
      </c>
    </row>
    <row r="128" spans="1:36" ht="15" x14ac:dyDescent="0.25">
      <c r="A128">
        <v>3.75</v>
      </c>
      <c r="B128">
        <v>3.52</v>
      </c>
      <c r="C128">
        <v>2.04</v>
      </c>
      <c r="D128" s="20">
        <f t="shared" si="28"/>
        <v>4.0953654188948363E-2</v>
      </c>
      <c r="E128" s="17">
        <f>IF(OR($A128="",$B128="",$C128=""),"",A128*'MPTO_working_3-way'!$I127)</f>
        <v>3.9035762032085564</v>
      </c>
      <c r="F128" s="21">
        <f>IF(OR($A128="",$B128="",$C128=""),"",B128*'MPTO_working_3-way'!$I127)</f>
        <v>3.6641568627450982</v>
      </c>
      <c r="G128" s="22">
        <f>IF(OR($A128="",$B128="",$C128=""),"",C128*'MPTO_working_3-way'!$I127)</f>
        <v>2.1235454545454546</v>
      </c>
      <c r="H128" s="17">
        <f>IF(OR($A128="",$B128="",$C128=""),"",'MPTO_working_3-way'!E127)</f>
        <v>3.9523278342041923</v>
      </c>
      <c r="I128" s="21">
        <f>IF(OR($A128="",$B128="",$C128=""),"",'MPTO_working_3-way'!F127)</f>
        <v>3.6976820828298367</v>
      </c>
      <c r="J128" s="22">
        <f>IF(OR($A128="",$B128="",$C128=""),"",'MPTO_working_3-way'!G127)</f>
        <v>2.0984383279822949</v>
      </c>
      <c r="K128" s="17">
        <f>IF(OR($A128="",$B128="",$C128=""),"",'OddsRatio_working_3-way'!H127)</f>
        <v>3.9308942039823522</v>
      </c>
      <c r="L128" s="21">
        <f>IF(OR($A128="",$B128="",$C128=""),"",'OddsRatio_working_3-way'!I127)</f>
        <v>3.6857648705583732</v>
      </c>
      <c r="M128" s="22">
        <f>IF(OR($A128="",$B128="",$C128=""),"",'OddsRatio_working_3-way'!J127)</f>
        <v>2.1084108989605985</v>
      </c>
      <c r="N128" s="23">
        <f t="shared" si="29"/>
        <v>25.617534997217344</v>
      </c>
      <c r="O128" s="24">
        <f t="shared" si="30"/>
        <v>27.291408022603708</v>
      </c>
      <c r="P128" s="24">
        <f t="shared" si="31"/>
        <v>47.091056980178948</v>
      </c>
      <c r="Q128" t="s">
        <v>152</v>
      </c>
      <c r="R128" t="s">
        <v>155</v>
      </c>
      <c r="S128" s="48" t="s">
        <v>491</v>
      </c>
      <c r="T128" s="35">
        <v>100</v>
      </c>
      <c r="U128" s="35">
        <f t="shared" si="32"/>
        <v>35.483870967741936</v>
      </c>
      <c r="V128" s="35">
        <f t="shared" si="33"/>
        <v>74.358974358974365</v>
      </c>
      <c r="W128" s="35">
        <f t="shared" si="34"/>
        <v>85.590778097982707</v>
      </c>
      <c r="X128" s="35">
        <f t="shared" si="35"/>
        <v>40.050247543042936</v>
      </c>
      <c r="Y128" s="35">
        <f t="shared" si="36"/>
        <v>78.925350934275357</v>
      </c>
      <c r="Z128" s="35">
        <f t="shared" si="37"/>
        <v>90.157154673283713</v>
      </c>
      <c r="AA128" s="35">
        <f t="shared" si="38"/>
        <v>-4.5663765753009997</v>
      </c>
      <c r="AB128" s="35">
        <f t="shared" si="39"/>
        <v>-4.5663765753009926</v>
      </c>
      <c r="AC128" s="35">
        <f t="shared" si="40"/>
        <v>-4.5663765753010068</v>
      </c>
      <c r="AF128">
        <v>2.15</v>
      </c>
      <c r="AG128">
        <v>1.73</v>
      </c>
      <c r="AJ128" t="s">
        <v>168</v>
      </c>
    </row>
    <row r="129" spans="1:36" ht="15" x14ac:dyDescent="0.25">
      <c r="A129">
        <v>1.55</v>
      </c>
      <c r="B129">
        <v>3.9</v>
      </c>
      <c r="C129">
        <v>6.94</v>
      </c>
      <c r="D129" s="20">
        <f t="shared" si="28"/>
        <v>4.5663765753010122E-2</v>
      </c>
      <c r="E129" s="17">
        <f>IF(OR($A129="",$B129="",$C129=""),"",A129*'MPTO_working_3-way'!$I128)</f>
        <v>1.6207788369171658</v>
      </c>
      <c r="F129" s="21">
        <f>IF(OR($A129="",$B129="",$C129=""),"",B129*'MPTO_working_3-way'!$I128)</f>
        <v>4.0780886864367396</v>
      </c>
      <c r="G129" s="22">
        <f>IF(OR($A129="",$B129="",$C129=""),"",C129*'MPTO_working_3-way'!$I128)</f>
        <v>7.2569065343258909</v>
      </c>
      <c r="H129" s="17">
        <f>IF(OR($A129="",$B129="",$C129=""),"",'MPTO_working_3-way'!E128)</f>
        <v>1.5874526848994039</v>
      </c>
      <c r="I129" s="21">
        <f>IF(OR($A129="",$B129="",$C129=""),"",'MPTO_working_3-way'!F128)</f>
        <v>4.1461260471812178</v>
      </c>
      <c r="J129" s="22">
        <f>IF(OR($A129="",$B129="",$C129=""),"",'MPTO_working_3-way'!G128)</f>
        <v>7.7596998637425809</v>
      </c>
      <c r="K129" s="17">
        <f>IF(OR($A129="",$B129="",$C129=""),"",'OddsRatio_working_3-way'!H128)</f>
        <v>1.598722686825542</v>
      </c>
      <c r="L129" s="21">
        <f>IF(OR($A129="",$B129="",$C129=""),"",'OddsRatio_working_3-way'!I128)</f>
        <v>4.1569014396255834</v>
      </c>
      <c r="M129" s="22">
        <f>IF(OR($A129="",$B129="",$C129=""),"",'OddsRatio_working_3-way'!J128)</f>
        <v>7.4662050177158532</v>
      </c>
      <c r="N129" s="23">
        <f t="shared" si="29"/>
        <v>61.698732561320313</v>
      </c>
      <c r="O129" s="24">
        <f t="shared" si="30"/>
        <v>24.521291146165765</v>
      </c>
      <c r="P129" s="24">
        <f t="shared" si="31"/>
        <v>13.779976292513901</v>
      </c>
      <c r="Q129" t="s">
        <v>156</v>
      </c>
      <c r="R129" t="s">
        <v>159</v>
      </c>
      <c r="S129" s="48" t="s">
        <v>491</v>
      </c>
      <c r="T129" s="35">
        <v>100</v>
      </c>
      <c r="U129" s="35">
        <f t="shared" si="32"/>
        <v>63.503649635036496</v>
      </c>
      <c r="V129" s="35">
        <f t="shared" si="33"/>
        <v>72.14484679665739</v>
      </c>
      <c r="W129" s="35">
        <f t="shared" si="34"/>
        <v>61.685823754789276</v>
      </c>
      <c r="X129" s="35">
        <f t="shared" si="35"/>
        <v>66.169329448553356</v>
      </c>
      <c r="Y129" s="35">
        <f t="shared" si="36"/>
        <v>74.810526610174236</v>
      </c>
      <c r="Z129" s="35">
        <f t="shared" si="37"/>
        <v>64.351503568306128</v>
      </c>
      <c r="AA129" s="35">
        <f t="shared" si="38"/>
        <v>-2.66567981351686</v>
      </c>
      <c r="AB129" s="35">
        <f t="shared" si="39"/>
        <v>-2.6656798135168458</v>
      </c>
      <c r="AC129" s="35">
        <f t="shared" si="40"/>
        <v>-2.6656798135168529</v>
      </c>
      <c r="AF129">
        <v>2.1</v>
      </c>
      <c r="AG129">
        <v>1.76</v>
      </c>
      <c r="AJ129" t="s">
        <v>168</v>
      </c>
    </row>
    <row r="130" spans="1:36" ht="15" x14ac:dyDescent="0.25">
      <c r="A130">
        <v>2.74</v>
      </c>
      <c r="B130">
        <v>3.59</v>
      </c>
      <c r="C130">
        <v>2.61</v>
      </c>
      <c r="D130" s="20">
        <f t="shared" si="28"/>
        <v>2.6656798135168636E-2</v>
      </c>
      <c r="E130" s="17">
        <f>IF(OR($A130="",$B130="",$C130=""),"",A130*'MPTO_working_3-way'!$I129)</f>
        <v>2.8130396268903621</v>
      </c>
      <c r="F130" s="21">
        <f>IF(OR($A130="",$B130="",$C130=""),"",B130*'MPTO_working_3-way'!$I129)</f>
        <v>3.6856979053052554</v>
      </c>
      <c r="G130" s="22">
        <f>IF(OR($A130="",$B130="",$C130=""),"",C130*'MPTO_working_3-way'!$I129)</f>
        <v>2.67957424313279</v>
      </c>
      <c r="H130" s="17">
        <f>IF(OR($A130="",$B130="",$C130=""),"",'MPTO_working_3-way'!E129)</f>
        <v>2.8083742012765871</v>
      </c>
      <c r="I130" s="21">
        <f>IF(OR($A130="",$B130="",$C130=""),"",'MPTO_working_3-way'!F129)</f>
        <v>3.7082919231003677</v>
      </c>
      <c r="J130" s="22">
        <f>IF(OR($A130="",$B130="",$C130=""),"",'MPTO_working_3-way'!G129)</f>
        <v>2.6719666866328362</v>
      </c>
      <c r="K130" s="17">
        <f>IF(OR($A130="",$B130="",$C130=""),"",'OddsRatio_working_3-way'!H129)</f>
        <v>2.811180439873596</v>
      </c>
      <c r="L130" s="21">
        <f>IF(OR($A130="",$B130="",$C130=""),"",'OddsRatio_working_3-way'!I129)</f>
        <v>3.6959524938348358</v>
      </c>
      <c r="M130" s="22">
        <f>IF(OR($A130="",$B130="",$C130=""),"",'OddsRatio_working_3-way'!J129)</f>
        <v>2.6758623610324648</v>
      </c>
      <c r="N130" s="23">
        <f t="shared" si="29"/>
        <v>35.548734914389989</v>
      </c>
      <c r="O130" s="24">
        <f t="shared" si="30"/>
        <v>27.131903527974533</v>
      </c>
      <c r="P130" s="24">
        <f t="shared" si="31"/>
        <v>37.319361557635467</v>
      </c>
      <c r="Q130" t="s">
        <v>352</v>
      </c>
      <c r="R130" t="s">
        <v>437</v>
      </c>
      <c r="S130" s="48" t="s">
        <v>491</v>
      </c>
      <c r="T130" s="35">
        <v>100</v>
      </c>
      <c r="U130" s="35">
        <f t="shared" si="32"/>
        <v>52.38095238095238</v>
      </c>
      <c r="V130" s="35">
        <f t="shared" si="33"/>
        <v>72.899728997289984</v>
      </c>
      <c r="W130" s="35">
        <f t="shared" si="34"/>
        <v>71.83098591549296</v>
      </c>
      <c r="X130" s="35">
        <f t="shared" si="35"/>
        <v>55.269285087217071</v>
      </c>
      <c r="Y130" s="35">
        <f t="shared" si="36"/>
        <v>75.788061703554661</v>
      </c>
      <c r="Z130" s="35">
        <f t="shared" si="37"/>
        <v>74.719318621757651</v>
      </c>
      <c r="AA130" s="35">
        <f t="shared" si="38"/>
        <v>-2.8883327062646913</v>
      </c>
      <c r="AB130" s="35">
        <f t="shared" si="39"/>
        <v>-2.8883327062646771</v>
      </c>
      <c r="AC130" s="35">
        <f t="shared" si="40"/>
        <v>-2.8883327062646913</v>
      </c>
      <c r="AF130">
        <v>1.81</v>
      </c>
      <c r="AG130">
        <v>2.08</v>
      </c>
      <c r="AJ130" t="s">
        <v>475</v>
      </c>
    </row>
    <row r="131" spans="1:36" ht="15" x14ac:dyDescent="0.25">
      <c r="A131">
        <v>2.1</v>
      </c>
      <c r="B131">
        <v>3.69</v>
      </c>
      <c r="C131">
        <v>3.55</v>
      </c>
      <c r="D131" s="20">
        <f t="shared" si="28"/>
        <v>2.8883327062646957E-2</v>
      </c>
      <c r="E131" s="17">
        <f>IF(OR($A131="",$B131="",$C131=""),"",A131*'MPTO_working_3-way'!$I130)</f>
        <v>2.1606549868315588</v>
      </c>
      <c r="F131" s="21">
        <f>IF(OR($A131="",$B131="",$C131=""),"",B131*'MPTO_working_3-way'!$I130)</f>
        <v>3.7965794768611674</v>
      </c>
      <c r="G131" s="22">
        <f>IF(OR($A131="",$B131="",$C131=""),"",C131*'MPTO_working_3-way'!$I130)</f>
        <v>3.6525358110723967</v>
      </c>
      <c r="H131" s="17">
        <f>IF(OR($A131="",$B131="",$C131=""),"",'MPTO_working_3-way'!E130)</f>
        <v>2.1433346448870836</v>
      </c>
      <c r="I131" s="21">
        <f>IF(OR($A131="",$B131="",$C131=""),"",'MPTO_working_3-way'!F130)</f>
        <v>3.8259215732634235</v>
      </c>
      <c r="J131" s="22">
        <f>IF(OR($A131="",$B131="",$C131=""),"",'MPTO_working_3-way'!G130)</f>
        <v>3.6756278268073195</v>
      </c>
      <c r="K131" s="17">
        <f>IF(OR($A131="",$B131="",$C131=""),"",'OddsRatio_working_3-way'!H130)</f>
        <v>2.1503781694409372</v>
      </c>
      <c r="L131" s="21">
        <f>IF(OR($A131="",$B131="",$C131=""),"",'OddsRatio_working_3-way'!I130)</f>
        <v>3.8131975234510187</v>
      </c>
      <c r="M131" s="22">
        <f>IF(OR($A131="",$B131="",$C131=""),"",'OddsRatio_working_3-way'!J130)</f>
        <v>3.6667857564312629</v>
      </c>
      <c r="N131" s="23">
        <f t="shared" si="29"/>
        <v>46.28226191107106</v>
      </c>
      <c r="O131" s="24">
        <f t="shared" si="30"/>
        <v>26.339498648577031</v>
      </c>
      <c r="P131" s="24">
        <f t="shared" si="31"/>
        <v>27.378239440351898</v>
      </c>
      <c r="Q131" t="s">
        <v>442</v>
      </c>
      <c r="R131" t="s">
        <v>349</v>
      </c>
      <c r="S131" s="48" t="s">
        <v>491</v>
      </c>
      <c r="T131" s="35">
        <v>100</v>
      </c>
      <c r="U131" s="35">
        <f t="shared" si="32"/>
        <v>72.067039106145245</v>
      </c>
      <c r="V131" s="35">
        <f t="shared" si="33"/>
        <v>73.40425531914893</v>
      </c>
      <c r="W131" s="35">
        <f t="shared" si="34"/>
        <v>51.690821256038639</v>
      </c>
      <c r="X131" s="35">
        <f t="shared" si="35"/>
        <v>74.904923424812424</v>
      </c>
      <c r="Y131" s="35">
        <f t="shared" si="36"/>
        <v>76.242139637816095</v>
      </c>
      <c r="Z131" s="35">
        <f t="shared" si="37"/>
        <v>54.528705574705818</v>
      </c>
      <c r="AA131" s="35">
        <f t="shared" si="38"/>
        <v>-2.8378843186671787</v>
      </c>
      <c r="AB131" s="35">
        <f t="shared" si="39"/>
        <v>-2.8378843186671645</v>
      </c>
      <c r="AC131" s="35">
        <f t="shared" si="40"/>
        <v>-2.8378843186671787</v>
      </c>
      <c r="AF131">
        <v>1.81</v>
      </c>
      <c r="AG131">
        <v>2.0699999999999998</v>
      </c>
      <c r="AJ131" t="s">
        <v>475</v>
      </c>
    </row>
    <row r="132" spans="1:36" ht="15" x14ac:dyDescent="0.25">
      <c r="A132">
        <v>3.58</v>
      </c>
      <c r="B132">
        <v>3.76</v>
      </c>
      <c r="C132">
        <v>2.0699999999999998</v>
      </c>
      <c r="D132" s="20">
        <f t="shared" ref="D132:D195" si="41">IF(OR($A132="",$B132="",$C132=""),"",(1/A132)+(1/B132)+(1/C132)-1)</f>
        <v>2.837884318667161E-2</v>
      </c>
      <c r="E132" s="17">
        <f>IF(OR($A132="",$B132="",$C132=""),"",A132*'MPTO_working_3-way'!$I131)</f>
        <v>3.6815962586082844</v>
      </c>
      <c r="F132" s="21">
        <f>IF(OR($A132="",$B132="",$C132=""),"",B132*'MPTO_working_3-way'!$I131)</f>
        <v>3.866704450381885</v>
      </c>
      <c r="G132" s="22">
        <f>IF(OR($A132="",$B132="",$C132=""),"",C132*'MPTO_working_3-way'!$I131)</f>
        <v>2.1287442053964098</v>
      </c>
      <c r="H132" s="17">
        <f>IF(OR($A132="",$B132="",$C132=""),"",'MPTO_working_3-way'!E131)</f>
        <v>3.7054879024007246</v>
      </c>
      <c r="I132" s="21">
        <f>IF(OR($A132="",$B132="",$C132=""),"",'MPTO_working_3-way'!F131)</f>
        <v>3.8986684237940517</v>
      </c>
      <c r="J132" s="22">
        <f>IF(OR($A132="",$B132="",$C132=""),"",'MPTO_working_3-way'!G131)</f>
        <v>2.1113430567289222</v>
      </c>
      <c r="K132" s="17">
        <f>IF(OR($A132="",$B132="",$C132=""),"",'OddsRatio_working_3-way'!H131)</f>
        <v>3.6966023705343698</v>
      </c>
      <c r="L132" s="21">
        <f>IF(OR($A132="",$B132="",$C132=""),"",'OddsRatio_working_3-way'!I131)</f>
        <v>3.8847374196414179</v>
      </c>
      <c r="M132" s="22">
        <f>IF(OR($A132="",$B132="",$C132=""),"",'OddsRatio_working_3-way'!J131)</f>
        <v>2.1183583474696799</v>
      </c>
      <c r="N132" s="23">
        <f t="shared" si="29"/>
        <v>27.162131036552594</v>
      </c>
      <c r="O132" s="24">
        <f t="shared" si="30"/>
        <v>25.861816252887849</v>
      </c>
      <c r="P132" s="24">
        <f t="shared" si="31"/>
        <v>46.976052710559571</v>
      </c>
      <c r="Q132" t="s">
        <v>440</v>
      </c>
      <c r="R132" t="s">
        <v>441</v>
      </c>
      <c r="S132" s="48" t="s">
        <v>491</v>
      </c>
      <c r="T132" s="35">
        <v>100</v>
      </c>
      <c r="U132" s="35">
        <f t="shared" si="32"/>
        <v>46.808510638297875</v>
      </c>
      <c r="V132" s="35">
        <f t="shared" si="33"/>
        <v>74.683544303797461</v>
      </c>
      <c r="W132" s="35">
        <f t="shared" si="34"/>
        <v>75.728155339805824</v>
      </c>
      <c r="X132" s="35">
        <f t="shared" si="35"/>
        <v>49.588300356396701</v>
      </c>
      <c r="Y132" s="35">
        <f t="shared" si="36"/>
        <v>77.463334021896301</v>
      </c>
      <c r="Z132" s="35">
        <f t="shared" si="37"/>
        <v>78.507945057904664</v>
      </c>
      <c r="AA132" s="35">
        <f t="shared" si="38"/>
        <v>-2.7797897180988258</v>
      </c>
      <c r="AB132" s="35">
        <f t="shared" si="39"/>
        <v>-2.77978971809884</v>
      </c>
      <c r="AC132" s="35">
        <f t="shared" si="40"/>
        <v>-2.77978971809884</v>
      </c>
      <c r="AF132">
        <v>1.89</v>
      </c>
      <c r="AG132">
        <v>2</v>
      </c>
      <c r="AJ132" t="s">
        <v>475</v>
      </c>
    </row>
    <row r="133" spans="1:36" ht="15" x14ac:dyDescent="0.25">
      <c r="A133">
        <v>1.88</v>
      </c>
      <c r="B133">
        <v>3.95</v>
      </c>
      <c r="C133">
        <v>4.12</v>
      </c>
      <c r="D133" s="20">
        <f t="shared" si="41"/>
        <v>2.779789718098824E-2</v>
      </c>
      <c r="E133" s="17">
        <f>IF(OR($A133="",$B133="",$C133=""),"",A133*'MPTO_working_3-way'!$I132)</f>
        <v>1.9322600467002577</v>
      </c>
      <c r="F133" s="21">
        <f>IF(OR($A133="",$B133="",$C133=""),"",B133*'MPTO_working_3-way'!$I132)</f>
        <v>4.0598016938649035</v>
      </c>
      <c r="G133" s="22">
        <f>IF(OR($A133="",$B133="",$C133=""),"",C133*'MPTO_working_3-way'!$I132)</f>
        <v>4.2345273363856712</v>
      </c>
      <c r="H133" s="17">
        <f>IF(OR($A133="",$B133="",$C133=""),"",'MPTO_working_3-way'!E132)</f>
        <v>1.9133302426106154</v>
      </c>
      <c r="I133" s="21">
        <f>IF(OR($A133="",$B133="",$C133=""),"",'MPTO_working_3-way'!F132)</f>
        <v>4.1000646823595837</v>
      </c>
      <c r="J133" s="22">
        <f>IF(OR($A133="",$B133="",$C133=""),"",'MPTO_working_3-way'!G132)</f>
        <v>4.2835269783904053</v>
      </c>
      <c r="K133" s="17">
        <f>IF(OR($A133="",$B133="",$C133=""),"",'OddsRatio_working_3-way'!H132)</f>
        <v>1.9204908505470706</v>
      </c>
      <c r="L133" s="21">
        <f>IF(OR($A133="",$B133="",$C133=""),"",'OddsRatio_working_3-way'!I132)</f>
        <v>4.0857363739930221</v>
      </c>
      <c r="M133" s="22">
        <f>IF(OR($A133="",$B133="",$C133=""),"",'OddsRatio_working_3-way'!J132)</f>
        <v>4.2635584701214322</v>
      </c>
      <c r="N133" s="23">
        <f t="shared" ref="N133:N196" si="42">(1/E133)* 100</f>
        <v>51.752868445823907</v>
      </c>
      <c r="O133" s="24">
        <f t="shared" ref="O133:O196" si="43">(1/F133)* 100</f>
        <v>24.631744981809859</v>
      </c>
      <c r="P133" s="24">
        <f t="shared" ref="P133:P196" si="44">(1/G133)* 100</f>
        <v>23.615386572366248</v>
      </c>
      <c r="Q133" t="s">
        <v>444</v>
      </c>
      <c r="R133" t="s">
        <v>439</v>
      </c>
      <c r="S133" s="48" t="s">
        <v>491</v>
      </c>
      <c r="T133" s="35">
        <v>100</v>
      </c>
      <c r="U133" s="35">
        <f t="shared" ref="U133:U196" si="45">(1/A134)*((T133*A134)-T133)</f>
        <v>69.512195121951223</v>
      </c>
      <c r="V133" s="35">
        <f t="shared" ref="V133:V196" si="46">(1/B134)*((T133*B134)-T133)</f>
        <v>72.14484679665739</v>
      </c>
      <c r="W133" s="35">
        <f t="shared" ref="W133:W196" si="47">(1/C134)*((T133*C134)-T133)</f>
        <v>55.55555555555555</v>
      </c>
      <c r="X133" s="35">
        <f t="shared" ref="X133:X196" si="48">((1/B134)+(1/C134))*T133</f>
        <v>72.299597647787067</v>
      </c>
      <c r="Y133" s="35">
        <f t="shared" ref="Y133:Y196" si="49">((1/A134)+(1/C134))*T133</f>
        <v>74.93224932249322</v>
      </c>
      <c r="Z133" s="35">
        <f t="shared" ref="Z133:Z196" si="50">((1/A134)+(1/B134))*T133</f>
        <v>58.342958081391401</v>
      </c>
      <c r="AA133" s="35">
        <f t="shared" ref="AA133:AA196" si="51">U133-X133</f>
        <v>-2.7874025258358444</v>
      </c>
      <c r="AB133" s="35">
        <f t="shared" ref="AB133:AB196" si="52">V133-Y133</f>
        <v>-2.7874025258358301</v>
      </c>
      <c r="AC133" s="35">
        <f t="shared" ref="AC133:AC196" si="53">W133-Z133</f>
        <v>-2.7874025258358515</v>
      </c>
      <c r="AF133">
        <v>1.7</v>
      </c>
      <c r="AG133">
        <v>2.2400000000000002</v>
      </c>
      <c r="AJ133" t="s">
        <v>475</v>
      </c>
    </row>
    <row r="134" spans="1:36" s="35" customFormat="1" ht="15" x14ac:dyDescent="0.25">
      <c r="A134">
        <v>3.28</v>
      </c>
      <c r="B134">
        <v>3.59</v>
      </c>
      <c r="C134">
        <v>2.25</v>
      </c>
      <c r="D134" s="20">
        <f t="shared" si="41"/>
        <v>2.787402525835847E-2</v>
      </c>
      <c r="E134" s="17">
        <f>IF(OR($A134="",$B134="",$C134=""),"",A134*'MPTO_working_3-way'!$I133)</f>
        <v>3.3714268028474157</v>
      </c>
      <c r="F134" s="21">
        <f>IF(OR($A134="",$B134="",$C134=""),"",B134*'MPTO_working_3-way'!$I133)</f>
        <v>3.6900677506775068</v>
      </c>
      <c r="G134" s="22">
        <f>IF(OR($A134="",$B134="",$C134=""),"",C134*'MPTO_working_3-way'!$I133)</f>
        <v>2.3127165568313064</v>
      </c>
      <c r="H134" s="17">
        <f>IF(OR($A134="",$B134="",$C134=""),"",'MPTO_working_3-way'!E133)</f>
        <v>3.3831020686132631</v>
      </c>
      <c r="I134" s="21">
        <f>IF(OR($A134="",$B134="",$C134=""),"",'MPTO_working_3-way'!F133)</f>
        <v>3.7138798682335352</v>
      </c>
      <c r="J134" s="22">
        <f>IF(OR($A134="",$B134="",$C134=""),"",'MPTO_working_3-way'!G133)</f>
        <v>2.2980417554521773</v>
      </c>
      <c r="K134" s="17">
        <f>IF(OR($A134="",$B134="",$C134=""),"",'OddsRatio_working_3-way'!H133)</f>
        <v>3.3790436084267945</v>
      </c>
      <c r="L134" s="21">
        <f>IF(OR($A134="",$B134="",$C134=""),"",'OddsRatio_working_3-way'!I133)</f>
        <v>3.7025100639585067</v>
      </c>
      <c r="M134" s="22">
        <f>IF(OR($A134="",$B134="",$C134=""),"",'OddsRatio_working_3-way'!J133)</f>
        <v>2.3043002239181987</v>
      </c>
      <c r="N134" s="23">
        <f t="shared" si="42"/>
        <v>29.661032508711955</v>
      </c>
      <c r="O134" s="24">
        <f t="shared" si="43"/>
        <v>27.099773434143508</v>
      </c>
      <c r="P134" s="24">
        <f t="shared" si="44"/>
        <v>43.239194057144537</v>
      </c>
      <c r="Q134" t="s">
        <v>438</v>
      </c>
      <c r="R134" t="s">
        <v>443</v>
      </c>
      <c r="S134" s="48" t="s">
        <v>491</v>
      </c>
      <c r="T134" s="35">
        <v>100</v>
      </c>
      <c r="U134" s="35">
        <f t="shared" si="45"/>
        <v>33.774834437086092</v>
      </c>
      <c r="V134" s="35">
        <f t="shared" si="46"/>
        <v>77.375565610859724</v>
      </c>
      <c r="W134" s="35">
        <f t="shared" si="47"/>
        <v>84.051036682615631</v>
      </c>
      <c r="X134" s="35">
        <f t="shared" si="48"/>
        <v>38.573397706524645</v>
      </c>
      <c r="Y134" s="35">
        <f t="shared" si="49"/>
        <v>82.174128880298284</v>
      </c>
      <c r="Z134" s="35">
        <f t="shared" si="50"/>
        <v>88.849599952054177</v>
      </c>
      <c r="AA134" s="35">
        <f t="shared" si="51"/>
        <v>-4.7985632694385529</v>
      </c>
      <c r="AB134" s="35">
        <f t="shared" si="52"/>
        <v>-4.79856326943856</v>
      </c>
      <c r="AC134" s="35">
        <f t="shared" si="53"/>
        <v>-4.7985632694385458</v>
      </c>
      <c r="AD134" s="36"/>
      <c r="AE134" s="36"/>
      <c r="AF134">
        <v>1.86</v>
      </c>
      <c r="AG134">
        <v>2.0299999999999998</v>
      </c>
      <c r="AH134" s="36"/>
      <c r="AI134" s="36"/>
      <c r="AJ134" t="s">
        <v>475</v>
      </c>
    </row>
    <row r="135" spans="1:36" ht="15" x14ac:dyDescent="0.25">
      <c r="A135">
        <v>1.51</v>
      </c>
      <c r="B135">
        <v>4.42</v>
      </c>
      <c r="C135">
        <v>6.27</v>
      </c>
      <c r="D135" s="20">
        <f t="shared" si="41"/>
        <v>4.7985632694385494E-2</v>
      </c>
      <c r="E135" s="17">
        <f>IF(OR($A135="",$B135="",$C135=""),"",A135*'MPTO_working_3-way'!$I134)</f>
        <v>1.5824583053685222</v>
      </c>
      <c r="F135" s="21">
        <f>IF(OR($A135="",$B135="",$C135=""),"",B135*'MPTO_working_3-way'!$I134)</f>
        <v>4.6320964965091838</v>
      </c>
      <c r="G135" s="22">
        <f>IF(OR($A135="",$B135="",$C135=""),"",C135*'MPTO_working_3-way'!$I134)</f>
        <v>6.5708699169937965</v>
      </c>
      <c r="H135" s="17">
        <f>IF(OR($A135="",$B135="",$C135=""),"",'MPTO_working_3-way'!E134)</f>
        <v>1.5473733502436902</v>
      </c>
      <c r="I135" s="21">
        <f>IF(OR($A135="",$B135="",$C135=""),"",'MPTO_working_3-way'!F134)</f>
        <v>4.7562621817422173</v>
      </c>
      <c r="J135" s="22">
        <f>IF(OR($A135="",$B135="",$C135=""),"",'MPTO_working_3-way'!G134)</f>
        <v>6.9689119907292625</v>
      </c>
      <c r="K135" s="17">
        <f>IF(OR($A135="",$B135="",$C135=""),"",'OddsRatio_working_3-way'!H134)</f>
        <v>1.5585699041863459</v>
      </c>
      <c r="L135" s="21">
        <f>IF(OR($A135="",$B135="",$C135=""),"",'OddsRatio_working_3-way'!I134)</f>
        <v>4.7457040633672616</v>
      </c>
      <c r="M135" s="22">
        <f>IF(OR($A135="",$B135="",$C135=""),"",'OddsRatio_working_3-way'!J134)</f>
        <v>6.771889009925574</v>
      </c>
      <c r="N135" s="23">
        <f t="shared" si="42"/>
        <v>63.192818199852695</v>
      </c>
      <c r="O135" s="24">
        <f t="shared" si="43"/>
        <v>21.588496715334294</v>
      </c>
      <c r="P135" s="24">
        <f t="shared" si="44"/>
        <v>15.218685084813011</v>
      </c>
      <c r="Q135" t="s">
        <v>358</v>
      </c>
      <c r="R135" t="s">
        <v>182</v>
      </c>
      <c r="S135" s="48" t="s">
        <v>492</v>
      </c>
      <c r="T135" s="35">
        <v>100</v>
      </c>
      <c r="U135" s="35">
        <f t="shared" si="45"/>
        <v>25.925925925925924</v>
      </c>
      <c r="V135" s="35">
        <f t="shared" si="46"/>
        <v>80.769230769230759</v>
      </c>
      <c r="W135" s="35">
        <f t="shared" si="47"/>
        <v>88.023952095808383</v>
      </c>
      <c r="X135" s="35">
        <f t="shared" si="48"/>
        <v>31.206817134960847</v>
      </c>
      <c r="Y135" s="35">
        <f t="shared" si="49"/>
        <v>86.050121978265693</v>
      </c>
      <c r="Z135" s="35">
        <f t="shared" si="50"/>
        <v>93.304843304843303</v>
      </c>
      <c r="AA135" s="35">
        <f t="shared" si="51"/>
        <v>-5.2808912090349232</v>
      </c>
      <c r="AB135" s="35">
        <f t="shared" si="52"/>
        <v>-5.2808912090349338</v>
      </c>
      <c r="AC135" s="35">
        <f t="shared" si="53"/>
        <v>-5.2808912090349196</v>
      </c>
      <c r="AF135">
        <v>1.65</v>
      </c>
      <c r="AG135">
        <v>2.2799999999999998</v>
      </c>
      <c r="AJ135" t="s">
        <v>461</v>
      </c>
    </row>
    <row r="136" spans="1:36" ht="15" x14ac:dyDescent="0.25">
      <c r="A136">
        <v>1.35</v>
      </c>
      <c r="B136">
        <v>5.2</v>
      </c>
      <c r="C136">
        <v>8.35</v>
      </c>
      <c r="D136" s="20">
        <f t="shared" si="41"/>
        <v>5.2808912090349214E-2</v>
      </c>
      <c r="E136" s="17">
        <f>IF(OR($A136="",$B136="",$C136=""),"",A136*'MPTO_working_3-way'!$I135)</f>
        <v>1.4212920313219715</v>
      </c>
      <c r="F136" s="21">
        <f>IF(OR($A136="",$B136="",$C136=""),"",B136*'MPTO_working_3-way'!$I135)</f>
        <v>5.4746063428698157</v>
      </c>
      <c r="G136" s="22">
        <f>IF(OR($A136="",$B136="",$C136=""),"",C136*'MPTO_working_3-way'!$I135)</f>
        <v>8.7909544159544151</v>
      </c>
      <c r="H136" s="17">
        <f>IF(OR($A136="",$B136="",$C136=""),"",'MPTO_working_3-way'!E135)</f>
        <v>1.3828623554529764</v>
      </c>
      <c r="I136" s="21">
        <f>IF(OR($A136="",$B136="",$C136=""),"",'MPTO_working_3-way'!F135)</f>
        <v>5.7239437536618718</v>
      </c>
      <c r="J136" s="22">
        <f>IF(OR($A136="",$B136="",$C136=""),"",'MPTO_working_3-way'!G135)</f>
        <v>9.788805700130812</v>
      </c>
      <c r="K136" s="17">
        <f>IF(OR($A136="",$B136="",$C136=""),"",'OddsRatio_working_3-way'!H135)</f>
        <v>1.3937950479564156</v>
      </c>
      <c r="L136" s="21">
        <f>IF(OR($A136="",$B136="",$C136=""),"",'OddsRatio_working_3-way'!I135)</f>
        <v>5.7255405754769901</v>
      </c>
      <c r="M136" s="22">
        <f>IF(OR($A136="",$B136="",$C136=""),"",'OddsRatio_working_3-way'!J135)</f>
        <v>9.2696960070847307</v>
      </c>
      <c r="N136" s="23">
        <f t="shared" si="42"/>
        <v>70.358517318209437</v>
      </c>
      <c r="O136" s="24">
        <f t="shared" si="43"/>
        <v>18.266153534535142</v>
      </c>
      <c r="P136" s="24">
        <f t="shared" si="44"/>
        <v>11.375329147255419</v>
      </c>
      <c r="Q136" t="s">
        <v>171</v>
      </c>
      <c r="R136" t="s">
        <v>184</v>
      </c>
      <c r="S136" s="48" t="s">
        <v>492</v>
      </c>
      <c r="T136" s="35">
        <v>100</v>
      </c>
      <c r="U136" s="35">
        <f t="shared" si="45"/>
        <v>19.35483870967742</v>
      </c>
      <c r="V136" s="35">
        <f t="shared" si="46"/>
        <v>84.025559105431313</v>
      </c>
      <c r="W136" s="35">
        <f t="shared" si="47"/>
        <v>91.02333931777379</v>
      </c>
      <c r="X136" s="35">
        <f t="shared" si="48"/>
        <v>24.951101576794901</v>
      </c>
      <c r="Y136" s="35">
        <f t="shared" si="49"/>
        <v>89.621821972548801</v>
      </c>
      <c r="Z136" s="35">
        <f t="shared" si="50"/>
        <v>96.619602184891278</v>
      </c>
      <c r="AA136" s="35">
        <f t="shared" si="51"/>
        <v>-5.5962628671174812</v>
      </c>
      <c r="AB136" s="35">
        <f t="shared" si="52"/>
        <v>-5.5962628671174883</v>
      </c>
      <c r="AC136" s="35">
        <f t="shared" si="53"/>
        <v>-5.5962628671174883</v>
      </c>
      <c r="AF136">
        <v>1.46</v>
      </c>
      <c r="AG136">
        <v>2.72</v>
      </c>
      <c r="AJ136" t="s">
        <v>461</v>
      </c>
    </row>
    <row r="137" spans="1:36" ht="15" x14ac:dyDescent="0.25">
      <c r="A137">
        <v>1.24</v>
      </c>
      <c r="B137">
        <v>6.26</v>
      </c>
      <c r="C137">
        <v>11.14</v>
      </c>
      <c r="D137" s="20">
        <f t="shared" si="41"/>
        <v>5.5962628671174741E-2</v>
      </c>
      <c r="E137" s="17">
        <f>IF(OR($A137="",$B137="",$C137=""),"",A137*'MPTO_working_3-way'!$I136)</f>
        <v>1.3093936595522566</v>
      </c>
      <c r="F137" s="21">
        <f>IF(OR($A137="",$B137="",$C137=""),"",B137*'MPTO_working_3-way'!$I136)</f>
        <v>6.6103260554815533</v>
      </c>
      <c r="G137" s="22">
        <f>IF(OR($A137="",$B137="",$C137=""),"",C137*'MPTO_working_3-way'!$I136)</f>
        <v>11.763423683396887</v>
      </c>
      <c r="H137" s="17">
        <f>IF(OR($A137="",$B137="",$C137=""),"",'MPTO_working_3-way'!E136)</f>
        <v>1.2693618889228402</v>
      </c>
      <c r="I137" s="21">
        <f>IF(OR($A137="",$B137="",$C137=""),"",'MPTO_working_3-way'!F136)</f>
        <v>7.0876645176858144</v>
      </c>
      <c r="J137" s="22">
        <f>IF(OR($A137="",$B137="",$C137=""),"",'MPTO_working_3-way'!G136)</f>
        <v>14.062245662604202</v>
      </c>
      <c r="K137" s="17">
        <f>IF(OR($A137="",$B137="",$C137=""),"",'OddsRatio_working_3-way'!H136)</f>
        <v>1.2794716085065911</v>
      </c>
      <c r="L137" s="21">
        <f>IF(OR($A137="",$B137="",$C137=""),"",'OddsRatio_working_3-way'!I136)</f>
        <v>7.1250860864361227</v>
      </c>
      <c r="M137" s="22">
        <f>IF(OR($A137="",$B137="",$C137=""),"",'OddsRatio_working_3-way'!J136)</f>
        <v>12.807675459403477</v>
      </c>
      <c r="N137" s="23">
        <f t="shared" si="42"/>
        <v>76.371226689912888</v>
      </c>
      <c r="O137" s="24">
        <f t="shared" si="43"/>
        <v>15.12784682036613</v>
      </c>
      <c r="P137" s="24">
        <f t="shared" si="44"/>
        <v>8.5009264897210013</v>
      </c>
      <c r="Q137" t="s">
        <v>356</v>
      </c>
      <c r="R137" t="s">
        <v>188</v>
      </c>
      <c r="S137" s="48" t="s">
        <v>492</v>
      </c>
      <c r="T137" s="35">
        <v>100</v>
      </c>
      <c r="U137" s="35">
        <f t="shared" si="45"/>
        <v>87.261146496815286</v>
      </c>
      <c r="V137" s="35">
        <f t="shared" si="46"/>
        <v>78.308026030368765</v>
      </c>
      <c r="W137" s="35">
        <f t="shared" si="47"/>
        <v>29.078014184397166</v>
      </c>
      <c r="X137" s="35">
        <f t="shared" si="48"/>
        <v>92.613959785234073</v>
      </c>
      <c r="Y137" s="35">
        <f t="shared" si="49"/>
        <v>83.660839318787552</v>
      </c>
      <c r="Z137" s="35">
        <f t="shared" si="50"/>
        <v>34.430827472815949</v>
      </c>
      <c r="AA137" s="35">
        <f t="shared" si="51"/>
        <v>-5.3528132884187869</v>
      </c>
      <c r="AB137" s="35">
        <f t="shared" si="52"/>
        <v>-5.3528132884187869</v>
      </c>
      <c r="AC137" s="35">
        <f t="shared" si="53"/>
        <v>-5.3528132884187833</v>
      </c>
      <c r="AF137">
        <v>1.46</v>
      </c>
      <c r="AG137">
        <v>2.7</v>
      </c>
      <c r="AJ137" t="s">
        <v>461</v>
      </c>
    </row>
    <row r="138" spans="1:36" ht="15" x14ac:dyDescent="0.25">
      <c r="A138">
        <v>7.85</v>
      </c>
      <c r="B138">
        <v>4.6100000000000003</v>
      </c>
      <c r="C138">
        <v>1.41</v>
      </c>
      <c r="D138" s="20">
        <f t="shared" si="41"/>
        <v>5.3528132884187896E-2</v>
      </c>
      <c r="E138" s="17">
        <f>IF(OR($A138="",$B138="",$C138=""),"",A138*'MPTO_working_3-way'!$I137)</f>
        <v>8.2701958431408737</v>
      </c>
      <c r="F138" s="21">
        <f>IF(OR($A138="",$B138="",$C138=""),"",B138*'MPTO_working_3-way'!$I137)</f>
        <v>4.8567646925961068</v>
      </c>
      <c r="G138" s="22">
        <f>IF(OR($A138="",$B138="",$C138=""),"",C138*'MPTO_working_3-way'!$I137)</f>
        <v>1.4854746673667047</v>
      </c>
      <c r="H138" s="17">
        <f>IF(OR($A138="",$B138="",$C138=""),"",'MPTO_working_3-way'!E137)</f>
        <v>9.1285999122785313</v>
      </c>
      <c r="I138" s="21">
        <f>IF(OR($A138="",$B138="",$C138=""),"",'MPTO_working_3-way'!F137)</f>
        <v>5.023181259810559</v>
      </c>
      <c r="J138" s="22">
        <f>IF(OR($A138="",$B138="",$C138=""),"",'MPTO_working_3-way'!G137)</f>
        <v>1.446388565282569</v>
      </c>
      <c r="K138" s="17">
        <f>IF(OR($A138="",$B138="",$C138=""),"",'OddsRatio_working_3-way'!H137)</f>
        <v>8.6544390500391302</v>
      </c>
      <c r="L138" s="21">
        <f>IF(OR($A138="",$B138="",$C138=""),"",'OddsRatio_working_3-way'!I137)</f>
        <v>5.0339452511885048</v>
      </c>
      <c r="M138" s="22">
        <f>IF(OR($A138="",$B138="",$C138=""),"",'OddsRatio_working_3-way'!J137)</f>
        <v>1.4581489066446778</v>
      </c>
      <c r="N138" s="23">
        <f t="shared" si="42"/>
        <v>12.091612084729274</v>
      </c>
      <c r="O138" s="24">
        <f t="shared" si="43"/>
        <v>20.589838365536828</v>
      </c>
      <c r="P138" s="24">
        <f t="shared" si="44"/>
        <v>67.318549549733902</v>
      </c>
      <c r="Q138" t="s">
        <v>185</v>
      </c>
      <c r="R138" t="s">
        <v>357</v>
      </c>
      <c r="S138" s="48" t="s">
        <v>492</v>
      </c>
      <c r="T138" s="35">
        <v>100</v>
      </c>
      <c r="U138" s="35">
        <f t="shared" si="45"/>
        <v>85.007496251874073</v>
      </c>
      <c r="V138" s="35">
        <f t="shared" si="46"/>
        <v>78.021978021978015</v>
      </c>
      <c r="W138" s="35">
        <f t="shared" si="47"/>
        <v>31.972789115646258</v>
      </c>
      <c r="X138" s="35">
        <f t="shared" si="48"/>
        <v>90.005232862375721</v>
      </c>
      <c r="Y138" s="35">
        <f t="shared" si="49"/>
        <v>83.019714632479676</v>
      </c>
      <c r="Z138" s="35">
        <f t="shared" si="50"/>
        <v>36.970525726147919</v>
      </c>
      <c r="AA138" s="35">
        <f t="shared" si="51"/>
        <v>-4.9977366105016472</v>
      </c>
      <c r="AB138" s="35">
        <f t="shared" si="52"/>
        <v>-4.9977366105016614</v>
      </c>
      <c r="AC138" s="35">
        <f t="shared" si="53"/>
        <v>-4.9977366105016614</v>
      </c>
      <c r="AF138">
        <v>1.62</v>
      </c>
      <c r="AG138">
        <v>2.33</v>
      </c>
      <c r="AJ138" t="s">
        <v>461</v>
      </c>
    </row>
    <row r="139" spans="1:36" ht="15" x14ac:dyDescent="0.25">
      <c r="A139">
        <v>6.67</v>
      </c>
      <c r="B139">
        <v>4.55</v>
      </c>
      <c r="C139">
        <v>1.47</v>
      </c>
      <c r="D139" s="20">
        <f t="shared" si="41"/>
        <v>4.9977366105016685E-2</v>
      </c>
      <c r="E139" s="17">
        <f>IF(OR($A139="",$B139="",$C139=""),"",A139*'MPTO_working_3-way'!$I138)</f>
        <v>7.003349031920461</v>
      </c>
      <c r="F139" s="21">
        <f>IF(OR($A139="",$B139="",$C139=""),"",B139*'MPTO_working_3-way'!$I138)</f>
        <v>4.7773970157778258</v>
      </c>
      <c r="G139" s="22">
        <f>IF(OR($A139="",$B139="",$C139=""),"",C139*'MPTO_working_3-way'!$I138)</f>
        <v>1.5434667281743746</v>
      </c>
      <c r="H139" s="17">
        <f>IF(OR($A139="",$B139="",$C139=""),"",'MPTO_working_3-way'!E138)</f>
        <v>7.503794174612489</v>
      </c>
      <c r="I139" s="21">
        <f>IF(OR($A139="",$B139="",$C139=""),"",'MPTO_working_3-way'!F138)</f>
        <v>4.9231715026193585</v>
      </c>
      <c r="J139" s="22">
        <f>IF(OR($A139="",$B139="",$C139=""),"",'MPTO_working_3-way'!G138)</f>
        <v>1.5069023962433752</v>
      </c>
      <c r="K139" s="17">
        <f>IF(OR($A139="",$B139="",$C139=""),"",'OddsRatio_working_3-way'!H138)</f>
        <v>7.2524068061133926</v>
      </c>
      <c r="L139" s="21">
        <f>IF(OR($A139="",$B139="",$C139=""),"",'OddsRatio_working_3-way'!I138)</f>
        <v>4.9146462366318424</v>
      </c>
      <c r="M139" s="22">
        <f>IF(OR($A139="",$B139="",$C139=""),"",'OddsRatio_working_3-way'!J138)</f>
        <v>1.5182771073850607</v>
      </c>
      <c r="N139" s="23">
        <f t="shared" si="42"/>
        <v>14.278882795104384</v>
      </c>
      <c r="O139" s="24">
        <f t="shared" si="43"/>
        <v>20.931900712823346</v>
      </c>
      <c r="P139" s="24">
        <f t="shared" si="44"/>
        <v>64.789216492072256</v>
      </c>
      <c r="Q139" t="s">
        <v>187</v>
      </c>
      <c r="R139" t="s">
        <v>359</v>
      </c>
      <c r="S139" s="48" t="s">
        <v>492</v>
      </c>
      <c r="T139" s="35">
        <v>100</v>
      </c>
      <c r="U139" s="35">
        <f t="shared" si="45"/>
        <v>47.916666666666671</v>
      </c>
      <c r="V139" s="35">
        <f t="shared" si="46"/>
        <v>73.118279569892465</v>
      </c>
      <c r="W139" s="35">
        <f t="shared" si="47"/>
        <v>74.489795918367349</v>
      </c>
      <c r="X139" s="35">
        <f t="shared" si="48"/>
        <v>52.391924511740172</v>
      </c>
      <c r="Y139" s="35">
        <f t="shared" si="49"/>
        <v>77.593537414965994</v>
      </c>
      <c r="Z139" s="35">
        <f t="shared" si="50"/>
        <v>78.965053763440864</v>
      </c>
      <c r="AA139" s="35">
        <f t="shared" si="51"/>
        <v>-4.4752578450735001</v>
      </c>
      <c r="AB139" s="35">
        <f t="shared" si="52"/>
        <v>-4.4752578450735285</v>
      </c>
      <c r="AC139" s="35">
        <f t="shared" si="53"/>
        <v>-4.4752578450735143</v>
      </c>
      <c r="AF139">
        <v>1.58</v>
      </c>
      <c r="AG139">
        <v>2.41</v>
      </c>
      <c r="AJ139" t="s">
        <v>461</v>
      </c>
    </row>
    <row r="140" spans="1:36" ht="15" x14ac:dyDescent="0.25">
      <c r="A140">
        <v>1.92</v>
      </c>
      <c r="B140">
        <v>3.72</v>
      </c>
      <c r="C140">
        <v>3.92</v>
      </c>
      <c r="D140" s="20">
        <f t="shared" si="41"/>
        <v>4.4752578450735214E-2</v>
      </c>
      <c r="E140" s="17">
        <f>IF(OR($A140="",$B140="",$C140=""),"",A140*'MPTO_working_3-way'!$I139)</f>
        <v>2.0059249506254115</v>
      </c>
      <c r="F140" s="21">
        <f>IF(OR($A140="",$B140="",$C140=""),"",B140*'MPTO_working_3-way'!$I139)</f>
        <v>3.8864795918367352</v>
      </c>
      <c r="G140" s="22">
        <f>IF(OR($A140="",$B140="",$C140=""),"",C140*'MPTO_working_3-way'!$I139)</f>
        <v>4.095430107526882</v>
      </c>
      <c r="H140" s="17">
        <f>IF(OR($A140="",$B140="",$C140=""),"",'MPTO_working_3-way'!E139)</f>
        <v>1.9766134716524191</v>
      </c>
      <c r="I140" s="21">
        <f>IF(OR($A140="",$B140="",$C140=""),"",'MPTO_working_3-way'!F139)</f>
        <v>3.9385634802023879</v>
      </c>
      <c r="J140" s="22">
        <f>IF(OR($A140="",$B140="",$C140=""),"",'MPTO_working_3-way'!G139)</f>
        <v>4.1634657479490649</v>
      </c>
      <c r="K140" s="17">
        <f>IF(OR($A140="",$B140="",$C140=""),"",'OddsRatio_working_3-way'!H139)</f>
        <v>1.9877494789062904</v>
      </c>
      <c r="L140" s="21">
        <f>IF(OR($A140="",$B140="",$C140=""),"",'OddsRatio_working_3-way'!I139)</f>
        <v>3.9203028072012072</v>
      </c>
      <c r="M140" s="22">
        <f>IF(OR($A140="",$B140="",$C140=""),"",'OddsRatio_working_3-way'!J139)</f>
        <v>4.1350309547895305</v>
      </c>
      <c r="N140" s="23">
        <f t="shared" si="42"/>
        <v>49.852313751230717</v>
      </c>
      <c r="O140" s="24">
        <f t="shared" si="43"/>
        <v>25.730226452248111</v>
      </c>
      <c r="P140" s="24">
        <f t="shared" si="44"/>
        <v>24.417459796521168</v>
      </c>
      <c r="Q140" t="s">
        <v>183</v>
      </c>
      <c r="R140" t="s">
        <v>353</v>
      </c>
      <c r="S140" s="48" t="s">
        <v>492</v>
      </c>
      <c r="T140" s="35">
        <v>100</v>
      </c>
      <c r="U140" s="35">
        <f t="shared" si="45"/>
        <v>13.793103448275851</v>
      </c>
      <c r="V140" s="35">
        <f t="shared" si="46"/>
        <v>86.684420772303596</v>
      </c>
      <c r="W140" s="35">
        <f t="shared" si="47"/>
        <v>93.993993993993996</v>
      </c>
      <c r="X140" s="35">
        <f t="shared" si="48"/>
        <v>19.321585233702411</v>
      </c>
      <c r="Y140" s="35">
        <f t="shared" si="49"/>
        <v>92.212902557730146</v>
      </c>
      <c r="Z140" s="35">
        <f t="shared" si="50"/>
        <v>99.522475779420546</v>
      </c>
      <c r="AA140" s="35">
        <f t="shared" si="51"/>
        <v>-5.5284817854265604</v>
      </c>
      <c r="AB140" s="35">
        <f t="shared" si="52"/>
        <v>-5.5284817854265498</v>
      </c>
      <c r="AC140" s="35">
        <f t="shared" si="53"/>
        <v>-5.5284817854265498</v>
      </c>
      <c r="AF140">
        <v>1.88</v>
      </c>
      <c r="AG140">
        <v>1.95</v>
      </c>
      <c r="AJ140" t="s">
        <v>461</v>
      </c>
    </row>
    <row r="141" spans="1:36" ht="15" x14ac:dyDescent="0.25">
      <c r="A141">
        <v>1.1599999999999999</v>
      </c>
      <c r="B141">
        <v>7.51</v>
      </c>
      <c r="C141">
        <v>16.649999999999999</v>
      </c>
      <c r="D141" s="20">
        <f t="shared" si="41"/>
        <v>5.5284817854265533E-2</v>
      </c>
      <c r="E141" s="17">
        <f>IF(OR($A141="",$B141="",$C141=""),"",A141*'MPTO_working_3-way'!$I140)</f>
        <v>1.224130388710948</v>
      </c>
      <c r="F141" s="21">
        <f>IF(OR($A141="",$B141="",$C141=""),"",B141*'MPTO_working_3-way'!$I140)</f>
        <v>7.9251889820855341</v>
      </c>
      <c r="G141" s="22">
        <f>IF(OR($A141="",$B141="",$C141=""),"",C141*'MPTO_working_3-way'!$I140)</f>
        <v>17.570492217273518</v>
      </c>
      <c r="H141" s="17">
        <f>IF(OR($A141="",$B141="",$C141=""),"",'MPTO_working_3-way'!E140)</f>
        <v>1.1853387448198138</v>
      </c>
      <c r="I141" s="21">
        <f>IF(OR($A141="",$B141="",$C141=""),"",'MPTO_working_3-way'!F140)</f>
        <v>8.7163045359417239</v>
      </c>
      <c r="J141" s="22">
        <f>IF(OR($A141="",$B141="",$C141=""),"",'MPTO_working_3-way'!G140)</f>
        <v>24.020107265244125</v>
      </c>
      <c r="K141" s="17">
        <f>IF(OR($A141="",$B141="",$C141=""),"",'OddsRatio_working_3-way'!H140)</f>
        <v>1.1940172500922053</v>
      </c>
      <c r="L141" s="21">
        <f>IF(OR($A141="",$B141="",$C141=""),"",'OddsRatio_working_3-way'!I140)</f>
        <v>8.8940768631265996</v>
      </c>
      <c r="M141" s="22">
        <f>IF(OR($A141="",$B141="",$C141=""),"",'OddsRatio_working_3-way'!J140)</f>
        <v>19.977312274643825</v>
      </c>
      <c r="N141" s="23">
        <f t="shared" si="42"/>
        <v>81.690644168472517</v>
      </c>
      <c r="O141" s="24">
        <f t="shared" si="43"/>
        <v>12.617995637207471</v>
      </c>
      <c r="P141" s="24">
        <f t="shared" si="44"/>
        <v>5.6913601943200085</v>
      </c>
      <c r="Q141" t="s">
        <v>354</v>
      </c>
      <c r="R141" t="s">
        <v>170</v>
      </c>
      <c r="S141" s="48" t="s">
        <v>492</v>
      </c>
      <c r="T141" s="35">
        <v>100</v>
      </c>
      <c r="U141" s="35">
        <f t="shared" si="45"/>
        <v>76.019184652278184</v>
      </c>
      <c r="V141" s="35">
        <f t="shared" si="46"/>
        <v>76.076555023923447</v>
      </c>
      <c r="W141" s="35">
        <f t="shared" si="47"/>
        <v>45.355191256830594</v>
      </c>
      <c r="X141" s="35">
        <f t="shared" si="48"/>
        <v>78.568253719245945</v>
      </c>
      <c r="Y141" s="35">
        <f t="shared" si="49"/>
        <v>78.625624090891222</v>
      </c>
      <c r="Z141" s="35">
        <f t="shared" si="50"/>
        <v>47.904260323798383</v>
      </c>
      <c r="AA141" s="35">
        <f t="shared" si="51"/>
        <v>-2.5490690669677605</v>
      </c>
      <c r="AB141" s="35">
        <f t="shared" si="52"/>
        <v>-2.5490690669677747</v>
      </c>
      <c r="AC141" s="35">
        <f t="shared" si="53"/>
        <v>-2.5490690669677889</v>
      </c>
      <c r="AF141">
        <v>1.46</v>
      </c>
      <c r="AG141">
        <v>2.68</v>
      </c>
      <c r="AJ141" t="s">
        <v>461</v>
      </c>
    </row>
    <row r="142" spans="1:36" ht="15" x14ac:dyDescent="0.25">
      <c r="A142">
        <v>4.17</v>
      </c>
      <c r="B142">
        <v>4.18</v>
      </c>
      <c r="C142">
        <v>1.83</v>
      </c>
      <c r="D142" s="20">
        <f t="shared" si="41"/>
        <v>2.5490690669677685E-2</v>
      </c>
      <c r="E142" s="17">
        <f>IF(OR($A142="",$B142="",$C142=""),"",A142*'MPTO_working_3-way'!$I141)</f>
        <v>4.2762961800925563</v>
      </c>
      <c r="F142" s="21">
        <f>IF(OR($A142="",$B142="",$C142=""),"",B142*'MPTO_working_3-way'!$I141)</f>
        <v>4.2865510869992525</v>
      </c>
      <c r="G142" s="22">
        <f>IF(OR($A142="",$B142="",$C142=""),"",C142*'MPTO_working_3-way'!$I141)</f>
        <v>1.8766479639255103</v>
      </c>
      <c r="H142" s="17">
        <f>IF(OR($A142="",$B142="",$C142=""),"",'MPTO_working_3-way'!E141)</f>
        <v>4.3231791429159241</v>
      </c>
      <c r="I142" s="21">
        <f>IF(OR($A142="",$B142="",$C142=""),"",'MPTO_working_3-way'!F141)</f>
        <v>4.3339282555346639</v>
      </c>
      <c r="J142" s="22">
        <f>IF(OR($A142="",$B142="",$C142=""),"",'MPTO_working_3-way'!G141)</f>
        <v>1.858904706564257</v>
      </c>
      <c r="K142" s="17">
        <f>IF(OR($A142="",$B142="",$C142=""),"",'OddsRatio_working_3-way'!H141)</f>
        <v>4.3055908745378497</v>
      </c>
      <c r="L142" s="21">
        <f>IF(OR($A142="",$B142="",$C142=""),"",'OddsRatio_working_3-way'!I141)</f>
        <v>4.3160186060032686</v>
      </c>
      <c r="M142" s="22">
        <f>IF(OR($A142="",$B142="",$C142=""),"",'OddsRatio_working_3-way'!J141)</f>
        <v>1.8655017116297841</v>
      </c>
      <c r="N142" s="23">
        <f t="shared" si="42"/>
        <v>23.384722617093281</v>
      </c>
      <c r="O142" s="24">
        <f t="shared" si="43"/>
        <v>23.3287783046122</v>
      </c>
      <c r="P142" s="24">
        <f t="shared" si="44"/>
        <v>53.286499078294526</v>
      </c>
      <c r="Q142" t="s">
        <v>197</v>
      </c>
      <c r="R142" t="s">
        <v>198</v>
      </c>
      <c r="S142" s="48" t="s">
        <v>492</v>
      </c>
      <c r="T142" s="35">
        <v>100</v>
      </c>
      <c r="U142" s="35">
        <f t="shared" si="45"/>
        <v>61.240310077519375</v>
      </c>
      <c r="V142" s="35">
        <f t="shared" si="46"/>
        <v>70.059880239520965</v>
      </c>
      <c r="W142" s="35">
        <f t="shared" si="47"/>
        <v>66.555183946488299</v>
      </c>
      <c r="X142" s="35">
        <f t="shared" si="48"/>
        <v>63.384935813990751</v>
      </c>
      <c r="Y142" s="35">
        <f t="shared" si="49"/>
        <v>72.204505975992333</v>
      </c>
      <c r="Z142" s="35">
        <f t="shared" si="50"/>
        <v>68.699809682959653</v>
      </c>
      <c r="AA142" s="35">
        <f t="shared" si="51"/>
        <v>-2.1446257364713759</v>
      </c>
      <c r="AB142" s="35">
        <f t="shared" si="52"/>
        <v>-2.1446257364713688</v>
      </c>
      <c r="AC142" s="35">
        <f t="shared" si="53"/>
        <v>-2.1446257364713546</v>
      </c>
      <c r="AF142">
        <v>1.67</v>
      </c>
      <c r="AG142">
        <v>2.33</v>
      </c>
      <c r="AJ142" t="s">
        <v>462</v>
      </c>
    </row>
    <row r="143" spans="1:36" ht="15" x14ac:dyDescent="0.25">
      <c r="A143">
        <v>2.58</v>
      </c>
      <c r="B143">
        <v>3.34</v>
      </c>
      <c r="C143">
        <v>2.99</v>
      </c>
      <c r="D143" s="20">
        <f t="shared" si="41"/>
        <v>2.1446257364713617E-2</v>
      </c>
      <c r="E143" s="17">
        <f>IF(OR($A143="",$B143="",$C143=""),"",A143*'MPTO_working_3-way'!$I142)</f>
        <v>2.6353313440009614</v>
      </c>
      <c r="F143" s="21">
        <f>IF(OR($A143="",$B143="",$C143=""),"",B143*'MPTO_working_3-way'!$I142)</f>
        <v>3.4116304995981435</v>
      </c>
      <c r="G143" s="22">
        <f>IF(OR($A143="",$B143="",$C143=""),"",C143*'MPTO_working_3-way'!$I142)</f>
        <v>3.054124309520494</v>
      </c>
      <c r="H143" s="17">
        <f>IF(OR($A143="",$B143="",$C143=""),"",'MPTO_working_3-way'!E142)</f>
        <v>2.6284790936432363</v>
      </c>
      <c r="I143" s="21">
        <f>IF(OR($A143="",$B143="",$C143=""),"",'MPTO_working_3-way'!F142)</f>
        <v>3.421699344507231</v>
      </c>
      <c r="J143" s="22">
        <f>IF(OR($A143="",$B143="",$C143=""),"",'MPTO_working_3-way'!G142)</f>
        <v>3.0553064726439292</v>
      </c>
      <c r="K143" s="17">
        <f>IF(OR($A143="",$B143="",$C143=""),"",'OddsRatio_working_3-way'!H142)</f>
        <v>2.6316844963204726</v>
      </c>
      <c r="L143" s="21">
        <f>IF(OR($A143="",$B143="",$C143=""),"",'OddsRatio_working_3-way'!I142)</f>
        <v>3.4165453932847494</v>
      </c>
      <c r="M143" s="22">
        <f>IF(OR($A143="",$B143="",$C143=""),"",'OddsRatio_working_3-way'!J142)</f>
        <v>3.0550962959985695</v>
      </c>
      <c r="N143" s="23">
        <f t="shared" si="42"/>
        <v>37.945892545026219</v>
      </c>
      <c r="O143" s="24">
        <f t="shared" si="43"/>
        <v>29.311497834181932</v>
      </c>
      <c r="P143" s="24">
        <f t="shared" si="44"/>
        <v>32.742609620791853</v>
      </c>
      <c r="Q143" t="s">
        <v>192</v>
      </c>
      <c r="R143" t="s">
        <v>194</v>
      </c>
      <c r="S143" s="48" t="s">
        <v>492</v>
      </c>
      <c r="T143" s="35">
        <v>100</v>
      </c>
      <c r="U143" s="35">
        <f t="shared" si="45"/>
        <v>33.774834437086092</v>
      </c>
      <c r="V143" s="35">
        <f t="shared" si="46"/>
        <v>79.797979797979792</v>
      </c>
      <c r="W143" s="35">
        <f t="shared" si="47"/>
        <v>83.766233766233768</v>
      </c>
      <c r="X143" s="35">
        <f t="shared" si="48"/>
        <v>36.435786435786433</v>
      </c>
      <c r="Y143" s="35">
        <f t="shared" si="49"/>
        <v>82.458931796680147</v>
      </c>
      <c r="Z143" s="35">
        <f t="shared" si="50"/>
        <v>86.427185764934109</v>
      </c>
      <c r="AA143" s="35">
        <f t="shared" si="51"/>
        <v>-2.6609519987003409</v>
      </c>
      <c r="AB143" s="35">
        <f t="shared" si="52"/>
        <v>-2.6609519987003551</v>
      </c>
      <c r="AC143" s="35">
        <f t="shared" si="53"/>
        <v>-2.6609519987003409</v>
      </c>
      <c r="AF143">
        <v>1.86</v>
      </c>
      <c r="AG143">
        <v>2.0499999999999998</v>
      </c>
      <c r="AJ143" t="s">
        <v>462</v>
      </c>
    </row>
    <row r="144" spans="1:36" ht="15" x14ac:dyDescent="0.25">
      <c r="A144">
        <v>1.51</v>
      </c>
      <c r="B144">
        <v>4.95</v>
      </c>
      <c r="C144">
        <v>6.16</v>
      </c>
      <c r="D144" s="20">
        <f t="shared" si="41"/>
        <v>2.6609519987003338E-2</v>
      </c>
      <c r="E144" s="17">
        <f>IF(OR($A144="",$B144="",$C144=""),"",A144*'MPTO_working_3-way'!$I143)</f>
        <v>1.5501803751803751</v>
      </c>
      <c r="F144" s="21">
        <f>IF(OR($A144="",$B144="",$C144=""),"",B144*'MPTO_working_3-way'!$I143)</f>
        <v>5.0817171239356664</v>
      </c>
      <c r="G144" s="22">
        <f>IF(OR($A144="",$B144="",$C144=""),"",C144*'MPTO_working_3-way'!$I143)</f>
        <v>6.3239146431199407</v>
      </c>
      <c r="H144" s="17">
        <f>IF(OR($A144="",$B144="",$C144=""),"",'MPTO_working_3-way'!E143)</f>
        <v>1.5304986702613894</v>
      </c>
      <c r="I144" s="21">
        <f>IF(OR($A144="",$B144="",$C144=""),"",'MPTO_working_3-way'!F143)</f>
        <v>5.1773136199091292</v>
      </c>
      <c r="J144" s="22">
        <f>IF(OR($A144="",$B144="",$C144=""),"",'MPTO_working_3-way'!G143)</f>
        <v>6.516023911328821</v>
      </c>
      <c r="K144" s="17">
        <f>IF(OR($A144="",$B144="",$C144=""),"",'OddsRatio_working_3-way'!H143)</f>
        <v>1.5368893365499696</v>
      </c>
      <c r="L144" s="21">
        <f>IF(OR($A144="",$B144="",$C144=""),"",'OddsRatio_working_3-way'!I143)</f>
        <v>5.1582605477889807</v>
      </c>
      <c r="M144" s="22">
        <f>IF(OR($A144="",$B144="",$C144=""),"",'OddsRatio_working_3-way'!J143)</f>
        <v>6.432056816858517</v>
      </c>
      <c r="N144" s="23">
        <f t="shared" si="42"/>
        <v>64.508622093970359</v>
      </c>
      <c r="O144" s="24">
        <f t="shared" si="43"/>
        <v>19.678387749877828</v>
      </c>
      <c r="P144" s="24">
        <f t="shared" si="44"/>
        <v>15.812990156151823</v>
      </c>
      <c r="Q144" t="s">
        <v>201</v>
      </c>
      <c r="R144" t="s">
        <v>196</v>
      </c>
      <c r="S144" s="48" t="s">
        <v>492</v>
      </c>
      <c r="T144" s="35">
        <v>100</v>
      </c>
      <c r="U144" s="35">
        <f t="shared" si="45"/>
        <v>72.972972972972968</v>
      </c>
      <c r="V144" s="35">
        <f t="shared" si="46"/>
        <v>75.308641975308646</v>
      </c>
      <c r="W144" s="35">
        <f t="shared" si="47"/>
        <v>48.717948717948723</v>
      </c>
      <c r="X144" s="35">
        <f t="shared" si="48"/>
        <v>75.973409306742639</v>
      </c>
      <c r="Y144" s="35">
        <f t="shared" si="49"/>
        <v>78.309078309078316</v>
      </c>
      <c r="Z144" s="35">
        <f t="shared" si="50"/>
        <v>51.718385051718386</v>
      </c>
      <c r="AA144" s="35">
        <f t="shared" si="51"/>
        <v>-3.0004363337696702</v>
      </c>
      <c r="AB144" s="35">
        <f t="shared" si="52"/>
        <v>-3.0004363337696702</v>
      </c>
      <c r="AC144" s="35">
        <f t="shared" si="53"/>
        <v>-3.0004363337696631</v>
      </c>
      <c r="AF144">
        <v>1.5</v>
      </c>
      <c r="AG144">
        <v>2.74</v>
      </c>
      <c r="AJ144" t="s">
        <v>462</v>
      </c>
    </row>
    <row r="145" spans="1:38" ht="15" x14ac:dyDescent="0.25">
      <c r="A145">
        <v>3.7</v>
      </c>
      <c r="B145">
        <v>4.05</v>
      </c>
      <c r="C145">
        <v>1.95</v>
      </c>
      <c r="D145" s="20">
        <f t="shared" si="41"/>
        <v>3.0004363337696738E-2</v>
      </c>
      <c r="E145" s="17">
        <f>IF(OR($A145="",$B145="",$C145=""),"",A145*'MPTO_working_3-way'!$I144)</f>
        <v>3.8110161443494781</v>
      </c>
      <c r="F145" s="21">
        <f>IF(OR($A145="",$B145="",$C145=""),"",B145*'MPTO_working_3-way'!$I144)</f>
        <v>4.1715176715176714</v>
      </c>
      <c r="G145" s="22">
        <f>IF(OR($A145="",$B145="",$C145=""),"",C145*'MPTO_working_3-way'!$I144)</f>
        <v>2.0085085085085086</v>
      </c>
      <c r="H145" s="17">
        <f>IF(OR($A145="",$B145="",$C145=""),"",'MPTO_working_3-way'!E144)</f>
        <v>3.8421813878570732</v>
      </c>
      <c r="I145" s="21">
        <f>IF(OR($A145="",$B145="",$C145=""),"",'MPTO_working_3-way'!F144)</f>
        <v>4.2209743237875115</v>
      </c>
      <c r="J145" s="22">
        <f>IF(OR($A145="",$B145="",$C145=""),"",'MPTO_working_3-way'!G144)</f>
        <v>1.9887869867791939</v>
      </c>
      <c r="K145" s="17">
        <f>IF(OR($A145="",$B145="",$C145=""),"",'OddsRatio_working_3-way'!H144)</f>
        <v>3.8319838745796178</v>
      </c>
      <c r="L145" s="21">
        <f>IF(OR($A145="",$B145="",$C145=""),"",'OddsRatio_working_3-way'!I144)</f>
        <v>4.1990928953584552</v>
      </c>
      <c r="M145" s="22">
        <f>IF(OR($A145="",$B145="",$C145=""),"",'OddsRatio_working_3-way'!J144)</f>
        <v>1.9964387706854203</v>
      </c>
      <c r="N145" s="23">
        <f t="shared" si="42"/>
        <v>26.239720907052078</v>
      </c>
      <c r="O145" s="24">
        <f t="shared" si="43"/>
        <v>23.972090705208075</v>
      </c>
      <c r="P145" s="24">
        <f t="shared" si="44"/>
        <v>49.788188387739844</v>
      </c>
      <c r="Q145" t="s">
        <v>203</v>
      </c>
      <c r="R145" t="s">
        <v>204</v>
      </c>
      <c r="S145" s="48" t="s">
        <v>492</v>
      </c>
      <c r="T145" s="35">
        <v>100</v>
      </c>
      <c r="U145" s="35">
        <f t="shared" si="45"/>
        <v>54.128440366972484</v>
      </c>
      <c r="V145" s="35">
        <f t="shared" si="46"/>
        <v>73.045822102425873</v>
      </c>
      <c r="W145" s="35">
        <f t="shared" si="47"/>
        <v>70.059880239520965</v>
      </c>
      <c r="X145" s="35">
        <f t="shared" si="48"/>
        <v>56.894297658053162</v>
      </c>
      <c r="Y145" s="35">
        <f t="shared" si="49"/>
        <v>75.811679393506566</v>
      </c>
      <c r="Z145" s="35">
        <f t="shared" si="50"/>
        <v>72.825737530601643</v>
      </c>
      <c r="AA145" s="35">
        <f t="shared" si="51"/>
        <v>-2.7658572910806782</v>
      </c>
      <c r="AB145" s="35">
        <f t="shared" si="52"/>
        <v>-2.7658572910806924</v>
      </c>
      <c r="AC145" s="35">
        <f t="shared" si="53"/>
        <v>-2.7658572910806782</v>
      </c>
      <c r="AF145">
        <v>1.58</v>
      </c>
      <c r="AG145">
        <v>2.48</v>
      </c>
      <c r="AJ145" t="s">
        <v>463</v>
      </c>
    </row>
    <row r="146" spans="1:38" ht="15" x14ac:dyDescent="0.25">
      <c r="A146">
        <v>2.1800000000000002</v>
      </c>
      <c r="B146">
        <v>3.71</v>
      </c>
      <c r="C146">
        <v>3.34</v>
      </c>
      <c r="D146" s="20">
        <f t="shared" si="41"/>
        <v>2.7658572910806978E-2</v>
      </c>
      <c r="E146" s="17">
        <f>IF(OR($A146="",$B146="",$C146=""),"",A146*'MPTO_working_3-way'!$I145)</f>
        <v>2.2402956889455594</v>
      </c>
      <c r="F146" s="21">
        <f>IF(OR($A146="",$B146="",$C146=""),"",B146*'MPTO_working_3-way'!$I145)</f>
        <v>3.8126133054990938</v>
      </c>
      <c r="G146" s="22">
        <f>IF(OR($A146="",$B146="",$C146=""),"",C146*'MPTO_working_3-way'!$I145)</f>
        <v>3.4323796335220953</v>
      </c>
      <c r="H146" s="17">
        <f>IF(OR($A146="",$B146="",$C146=""),"",'MPTO_working_3-way'!E145)</f>
        <v>2.2247135453069333</v>
      </c>
      <c r="I146" s="21">
        <f>IF(OR($A146="",$B146="",$C146=""),"",'MPTO_working_3-way'!F145)</f>
        <v>3.8413926664066547</v>
      </c>
      <c r="J146" s="22">
        <f>IF(OR($A146="",$B146="",$C146=""),"",'MPTO_working_3-way'!G145)</f>
        <v>3.446117008781842</v>
      </c>
      <c r="K146" s="17">
        <f>IF(OR($A146="",$B146="",$C146=""),"",'OddsRatio_working_3-way'!H145)</f>
        <v>2.2312358315652059</v>
      </c>
      <c r="L146" s="21">
        <f>IF(OR($A146="",$B146="",$C146=""),"",'OddsRatio_working_3-way'!I145)</f>
        <v>3.8276687318150064</v>
      </c>
      <c r="M146" s="22">
        <f>IF(OR($A146="",$B146="",$C146=""),"",'OddsRatio_working_3-way'!J145)</f>
        <v>3.4416032592055767</v>
      </c>
      <c r="N146" s="23">
        <f t="shared" si="42"/>
        <v>44.636964885232196</v>
      </c>
      <c r="O146" s="24">
        <f t="shared" si="43"/>
        <v>26.228728692670135</v>
      </c>
      <c r="P146" s="24">
        <f t="shared" si="44"/>
        <v>29.134306422097662</v>
      </c>
      <c r="Q146" t="s">
        <v>205</v>
      </c>
      <c r="R146" t="s">
        <v>367</v>
      </c>
      <c r="S146" s="48" t="s">
        <v>492</v>
      </c>
      <c r="T146" s="35">
        <v>100</v>
      </c>
      <c r="U146" s="35">
        <f t="shared" si="45"/>
        <v>57.805907172995774</v>
      </c>
      <c r="V146" s="35">
        <f t="shared" si="46"/>
        <v>69.6048632218845</v>
      </c>
      <c r="W146" s="35">
        <f t="shared" si="47"/>
        <v>69.879518072289159</v>
      </c>
      <c r="X146" s="35">
        <f t="shared" si="48"/>
        <v>60.515618705826348</v>
      </c>
      <c r="Y146" s="35">
        <f t="shared" si="49"/>
        <v>72.314574754715053</v>
      </c>
      <c r="Z146" s="35">
        <f t="shared" si="50"/>
        <v>72.589229605119712</v>
      </c>
      <c r="AA146" s="35">
        <f t="shared" si="51"/>
        <v>-2.7097115328305748</v>
      </c>
      <c r="AB146" s="35">
        <f t="shared" si="52"/>
        <v>-2.7097115328305534</v>
      </c>
      <c r="AC146" s="35">
        <f t="shared" si="53"/>
        <v>-2.7097115328305534</v>
      </c>
      <c r="AF146">
        <v>1.67</v>
      </c>
      <c r="AG146">
        <v>2.2999999999999998</v>
      </c>
      <c r="AJ146" t="s">
        <v>463</v>
      </c>
    </row>
    <row r="147" spans="1:38" ht="15" x14ac:dyDescent="0.25">
      <c r="A147">
        <v>2.37</v>
      </c>
      <c r="B147">
        <v>3.29</v>
      </c>
      <c r="C147">
        <v>3.32</v>
      </c>
      <c r="D147" s="20">
        <f t="shared" si="41"/>
        <v>2.7097115328305499E-2</v>
      </c>
      <c r="E147" s="17">
        <f>IF(OR($A147="",$B147="",$C147=""),"",A147*'MPTO_working_3-way'!$I146)</f>
        <v>2.4342201633280842</v>
      </c>
      <c r="F147" s="21">
        <f>IF(OR($A147="",$B147="",$C147=""),"",B147*'MPTO_working_3-way'!$I146)</f>
        <v>3.3791495094301252</v>
      </c>
      <c r="G147" s="22">
        <f>IF(OR($A147="",$B147="",$C147=""),"",C147*'MPTO_working_3-way'!$I146)</f>
        <v>3.4099624228899743</v>
      </c>
      <c r="H147" s="17">
        <f>IF(OR($A147="",$B147="",$C147=""),"",'MPTO_working_3-way'!E146)</f>
        <v>2.4218437333707219</v>
      </c>
      <c r="I147" s="21">
        <f>IF(OR($A147="",$B147="",$C147=""),"",'MPTO_working_3-way'!F146)</f>
        <v>3.3907615770632353</v>
      </c>
      <c r="J147" s="22">
        <f>IF(OR($A147="",$B147="",$C147=""),"",'MPTO_working_3-way'!G146)</f>
        <v>3.4226362155403267</v>
      </c>
      <c r="K147" s="17">
        <f>IF(OR($A147="",$B147="",$C147=""),"",'OddsRatio_working_3-way'!H146)</f>
        <v>2.4272672334148986</v>
      </c>
      <c r="L147" s="21">
        <f>IF(OR($A147="",$B147="",$C147=""),"",'OddsRatio_working_3-way'!I146)</f>
        <v>3.3857240616935163</v>
      </c>
      <c r="M147" s="22">
        <f>IF(OR($A147="",$B147="",$C147=""),"",'OddsRatio_working_3-way'!J146)</f>
        <v>3.4169780887026011</v>
      </c>
      <c r="N147" s="23">
        <f t="shared" si="42"/>
        <v>41.080918442183659</v>
      </c>
      <c r="O147" s="24">
        <f t="shared" si="43"/>
        <v>29.593245199992481</v>
      </c>
      <c r="P147" s="24">
        <f t="shared" si="44"/>
        <v>29.325836357823874</v>
      </c>
      <c r="Q147" t="s">
        <v>370</v>
      </c>
      <c r="R147" t="s">
        <v>174</v>
      </c>
      <c r="S147" s="48" t="s">
        <v>492</v>
      </c>
      <c r="T147" s="35">
        <v>100</v>
      </c>
      <c r="U147" s="35">
        <f t="shared" si="45"/>
        <v>63.235294117647051</v>
      </c>
      <c r="V147" s="35">
        <f t="shared" si="46"/>
        <v>70.059880239520965</v>
      </c>
      <c r="W147" s="35">
        <f t="shared" si="47"/>
        <v>64.539007092198588</v>
      </c>
      <c r="X147" s="35">
        <f t="shared" si="48"/>
        <v>65.401112668280462</v>
      </c>
      <c r="Y147" s="35">
        <f t="shared" si="49"/>
        <v>72.225698790154354</v>
      </c>
      <c r="Z147" s="35">
        <f t="shared" si="50"/>
        <v>66.704825642831977</v>
      </c>
      <c r="AA147" s="35">
        <f t="shared" si="51"/>
        <v>-2.1658185506334107</v>
      </c>
      <c r="AB147" s="35">
        <f t="shared" si="52"/>
        <v>-2.1658185506333893</v>
      </c>
      <c r="AC147" s="35">
        <f t="shared" si="53"/>
        <v>-2.1658185506333893</v>
      </c>
      <c r="AD147" s="36"/>
      <c r="AE147" s="36"/>
      <c r="AF147">
        <v>2.23</v>
      </c>
      <c r="AG147">
        <v>1.71</v>
      </c>
      <c r="AI147" s="36"/>
      <c r="AJ147" t="s">
        <v>463</v>
      </c>
      <c r="AK147" s="35"/>
      <c r="AL147" s="35"/>
    </row>
    <row r="148" spans="1:38" ht="15" x14ac:dyDescent="0.25">
      <c r="A148">
        <v>2.72</v>
      </c>
      <c r="B148">
        <v>3.34</v>
      </c>
      <c r="C148">
        <v>2.82</v>
      </c>
      <c r="D148" s="20">
        <f t="shared" si="41"/>
        <v>2.1658185506334027E-2</v>
      </c>
      <c r="E148" s="17">
        <f>IF(OR($A148="",$B148="",$C148=""),"",A148*'MPTO_working_3-way'!$I147)</f>
        <v>2.7789102645772288</v>
      </c>
      <c r="F148" s="21">
        <f>IF(OR($A148="",$B148="",$C148=""),"",B148*'MPTO_working_3-way'!$I147)</f>
        <v>3.4123383395911553</v>
      </c>
      <c r="G148" s="22">
        <f>IF(OR($A148="",$B148="",$C148=""),"",C148*'MPTO_working_3-way'!$I147)</f>
        <v>2.8810760831278617</v>
      </c>
      <c r="H148" s="17">
        <f>IF(OR($A148="",$B148="",$C148=""),"",'MPTO_working_3-way'!E147)</f>
        <v>2.7744818193474905</v>
      </c>
      <c r="I148" s="21">
        <f>IF(OR($A148="",$B148="",$C148=""),"",'MPTO_working_3-way'!F147)</f>
        <v>3.4225266312367251</v>
      </c>
      <c r="J148" s="22">
        <f>IF(OR($A148="",$B148="",$C148=""),"",'MPTO_working_3-way'!G147)</f>
        <v>2.8786046319306817</v>
      </c>
      <c r="K148" s="17">
        <f>IF(OR($A148="",$B148="",$C148=""),"",'OddsRatio_working_3-way'!H147)</f>
        <v>2.7767131134724838</v>
      </c>
      <c r="L148" s="21">
        <f>IF(OR($A148="",$B148="",$C148=""),"",'OddsRatio_working_3-way'!I147)</f>
        <v>3.4171562125148909</v>
      </c>
      <c r="M148" s="22">
        <f>IF(OR($A148="",$B148="",$C148=""),"",'OddsRatio_working_3-way'!J147)</f>
        <v>2.8800103875115819</v>
      </c>
      <c r="N148" s="23">
        <f t="shared" si="42"/>
        <v>35.985328952395498</v>
      </c>
      <c r="O148" s="24">
        <f t="shared" si="43"/>
        <v>29.305417589974788</v>
      </c>
      <c r="P148" s="24">
        <f t="shared" si="44"/>
        <v>34.709253457629714</v>
      </c>
      <c r="Q148" t="s">
        <v>217</v>
      </c>
      <c r="R148" t="s">
        <v>371</v>
      </c>
      <c r="S148" s="48" t="s">
        <v>492</v>
      </c>
      <c r="T148" s="35">
        <v>100</v>
      </c>
      <c r="U148" s="35">
        <f t="shared" si="45"/>
        <v>59.349593495934961</v>
      </c>
      <c r="V148" s="35">
        <f t="shared" si="46"/>
        <v>71.264367816091948</v>
      </c>
      <c r="W148" s="35">
        <f t="shared" si="47"/>
        <v>67.10526315789474</v>
      </c>
      <c r="X148" s="35">
        <f t="shared" si="48"/>
        <v>61.630369026013312</v>
      </c>
      <c r="Y148" s="35">
        <f t="shared" si="49"/>
        <v>73.545143346170306</v>
      </c>
      <c r="Z148" s="35">
        <f t="shared" si="50"/>
        <v>69.386038687973084</v>
      </c>
      <c r="AA148" s="35">
        <f t="shared" si="51"/>
        <v>-2.2807755300783512</v>
      </c>
      <c r="AB148" s="35">
        <f t="shared" si="52"/>
        <v>-2.2807755300783583</v>
      </c>
      <c r="AC148" s="35">
        <f t="shared" si="53"/>
        <v>-2.2807755300783441</v>
      </c>
      <c r="AD148" s="36"/>
      <c r="AE148" s="36"/>
      <c r="AF148">
        <v>2.12</v>
      </c>
      <c r="AG148">
        <v>1.79</v>
      </c>
      <c r="AI148" s="36"/>
      <c r="AJ148" t="s">
        <v>466</v>
      </c>
      <c r="AK148" s="35"/>
      <c r="AL148" s="35"/>
    </row>
    <row r="149" spans="1:38" ht="15" x14ac:dyDescent="0.25">
      <c r="A149">
        <v>2.46</v>
      </c>
      <c r="B149">
        <v>3.48</v>
      </c>
      <c r="C149">
        <v>3.04</v>
      </c>
      <c r="D149" s="20">
        <f t="shared" si="41"/>
        <v>2.2807755300783494E-2</v>
      </c>
      <c r="E149" s="17">
        <f>IF(OR($A149="",$B149="",$C149=""),"",A149*'MPTO_working_3-way'!$I148)</f>
        <v>2.5161070780399273</v>
      </c>
      <c r="F149" s="21">
        <f>IF(OR($A149="",$B149="",$C149=""),"",B149*'MPTO_working_3-way'!$I148)</f>
        <v>3.5593709884467266</v>
      </c>
      <c r="G149" s="22">
        <f>IF(OR($A149="",$B149="",$C149=""),"",C149*'MPTO_working_3-way'!$I148)</f>
        <v>3.1093355761143817</v>
      </c>
      <c r="H149" s="17">
        <f>IF(OR($A149="",$B149="",$C149=""),"",'MPTO_working_3-way'!E148)</f>
        <v>2.5068846577090595</v>
      </c>
      <c r="I149" s="21">
        <f>IF(OR($A149="",$B149="",$C149=""),"",'MPTO_working_3-way'!F148)</f>
        <v>3.5745724495312436</v>
      </c>
      <c r="J149" s="22">
        <f>IF(OR($A149="",$B149="",$C149=""),"",'MPTO_working_3-way'!G148)</f>
        <v>3.1119223086989463</v>
      </c>
      <c r="K149" s="17">
        <f>IF(OR($A149="",$B149="",$C149=""),"",'OddsRatio_working_3-way'!H148)</f>
        <v>2.5110860892335576</v>
      </c>
      <c r="L149" s="21">
        <f>IF(OR($A149="",$B149="",$C149=""),"",'OddsRatio_working_3-way'!I148)</f>
        <v>3.5667763707528923</v>
      </c>
      <c r="M149" s="22">
        <f>IF(OR($A149="",$B149="",$C149=""),"",'OddsRatio_working_3-way'!J148)</f>
        <v>3.1113805630386691</v>
      </c>
      <c r="N149" s="23">
        <f t="shared" si="42"/>
        <v>39.743936525110449</v>
      </c>
      <c r="O149" s="24">
        <f t="shared" si="43"/>
        <v>28.094851681543592</v>
      </c>
      <c r="P149" s="24">
        <f t="shared" si="44"/>
        <v>32.161211793345956</v>
      </c>
      <c r="Q149" t="s">
        <v>223</v>
      </c>
      <c r="R149" t="s">
        <v>445</v>
      </c>
      <c r="S149" s="48" t="s">
        <v>492</v>
      </c>
      <c r="T149" s="35">
        <v>100</v>
      </c>
      <c r="U149" s="35">
        <f t="shared" si="45"/>
        <v>67.741935483870961</v>
      </c>
      <c r="V149" s="35">
        <f t="shared" si="46"/>
        <v>68.55345911949685</v>
      </c>
      <c r="W149" s="35">
        <f t="shared" si="47"/>
        <v>61.538461538461533</v>
      </c>
      <c r="X149" s="35">
        <f t="shared" si="48"/>
        <v>69.908079342041589</v>
      </c>
      <c r="Y149" s="35">
        <f t="shared" si="49"/>
        <v>70.719602977667478</v>
      </c>
      <c r="Z149" s="35">
        <f t="shared" si="50"/>
        <v>63.704605396632175</v>
      </c>
      <c r="AA149" s="35">
        <f t="shared" si="51"/>
        <v>-2.1661438581706278</v>
      </c>
      <c r="AB149" s="35">
        <f t="shared" si="52"/>
        <v>-2.1661438581706278</v>
      </c>
      <c r="AC149" s="35">
        <f t="shared" si="53"/>
        <v>-2.166143858170642</v>
      </c>
      <c r="AD149" s="36"/>
      <c r="AE149" s="36"/>
      <c r="AF149">
        <v>1.99</v>
      </c>
      <c r="AG149">
        <v>1.92</v>
      </c>
      <c r="AI149" s="36"/>
      <c r="AJ149" t="s">
        <v>466</v>
      </c>
      <c r="AK149" s="35"/>
      <c r="AL149" s="35"/>
    </row>
    <row r="150" spans="1:38" ht="15" x14ac:dyDescent="0.25">
      <c r="A150">
        <v>3.1</v>
      </c>
      <c r="B150">
        <v>3.18</v>
      </c>
      <c r="C150">
        <v>2.6</v>
      </c>
      <c r="D150" s="20">
        <f t="shared" si="41"/>
        <v>2.1661438581706438E-2</v>
      </c>
      <c r="E150" s="17">
        <f>IF(OR($A150="",$B150="",$C150=""),"",A150*'MPTO_working_3-way'!$I149)</f>
        <v>3.16715045960329</v>
      </c>
      <c r="F150" s="21">
        <f>IF(OR($A150="",$B150="",$C150=""),"",B150*'MPTO_working_3-way'!$I149)</f>
        <v>3.2488833746898265</v>
      </c>
      <c r="G150" s="22">
        <f>IF(OR($A150="",$B150="",$C150=""),"",C150*'MPTO_working_3-way'!$I149)</f>
        <v>2.656319740312437</v>
      </c>
      <c r="H150" s="17">
        <f>IF(OR($A150="",$B150="",$C150=""),"",'MPTO_working_3-way'!E149)</f>
        <v>3.1709775329088452</v>
      </c>
      <c r="I150" s="21">
        <f>IF(OR($A150="",$B150="",$C150=""),"",'MPTO_working_3-way'!F149)</f>
        <v>3.2547323151942029</v>
      </c>
      <c r="J150" s="22">
        <f>IF(OR($A150="",$B150="",$C150=""),"",'MPTO_working_3-way'!G149)</f>
        <v>2.649744303692779</v>
      </c>
      <c r="K150" s="17">
        <f>IF(OR($A150="",$B150="",$C150=""),"",'OddsRatio_working_3-way'!H149)</f>
        <v>3.1692870244377427</v>
      </c>
      <c r="L150" s="21">
        <f>IF(OR($A150="",$B150="",$C150=""),"",'OddsRatio_working_3-way'!I149)</f>
        <v>3.2519265301306088</v>
      </c>
      <c r="M150" s="22">
        <f>IF(OR($A150="",$B150="",$C150=""),"",'OddsRatio_working_3-way'!J149)</f>
        <v>2.6527901138573284</v>
      </c>
      <c r="N150" s="23">
        <f t="shared" si="42"/>
        <v>31.574123577484148</v>
      </c>
      <c r="O150" s="24">
        <f t="shared" si="43"/>
        <v>30.77980600320782</v>
      </c>
      <c r="P150" s="24">
        <f t="shared" si="44"/>
        <v>37.646070419308018</v>
      </c>
      <c r="Q150" t="s">
        <v>213</v>
      </c>
      <c r="R150" t="s">
        <v>214</v>
      </c>
      <c r="S150" s="48" t="s">
        <v>492</v>
      </c>
      <c r="T150" s="35">
        <v>100</v>
      </c>
      <c r="U150" s="35">
        <f t="shared" si="45"/>
        <v>52.38095238095238</v>
      </c>
      <c r="V150" s="35">
        <f t="shared" si="46"/>
        <v>73.333333333333329</v>
      </c>
      <c r="W150" s="35">
        <f t="shared" si="47"/>
        <v>71.910112359550567</v>
      </c>
      <c r="X150" s="35">
        <f t="shared" si="48"/>
        <v>54.756554307116104</v>
      </c>
      <c r="Y150" s="35">
        <f t="shared" si="49"/>
        <v>75.708935259497053</v>
      </c>
      <c r="Z150" s="35">
        <f t="shared" si="50"/>
        <v>74.285714285714292</v>
      </c>
      <c r="AA150" s="35">
        <f t="shared" si="51"/>
        <v>-2.3756019261637249</v>
      </c>
      <c r="AB150" s="35">
        <f t="shared" si="52"/>
        <v>-2.3756019261637249</v>
      </c>
      <c r="AC150" s="35">
        <f t="shared" si="53"/>
        <v>-2.3756019261637249</v>
      </c>
      <c r="AD150" s="36"/>
      <c r="AE150" s="36"/>
      <c r="AF150">
        <v>2.39</v>
      </c>
      <c r="AG150">
        <v>1.64</v>
      </c>
      <c r="AI150" s="36"/>
      <c r="AJ150" t="s">
        <v>466</v>
      </c>
      <c r="AK150" s="35"/>
      <c r="AL150" s="35"/>
    </row>
    <row r="151" spans="1:38" ht="15" x14ac:dyDescent="0.25">
      <c r="A151">
        <v>2.1</v>
      </c>
      <c r="B151">
        <v>3.75</v>
      </c>
      <c r="C151">
        <v>3.56</v>
      </c>
      <c r="D151" s="20">
        <f t="shared" si="41"/>
        <v>2.3756019261637285E-2</v>
      </c>
      <c r="E151" s="17">
        <f>IF(OR($A151="",$B151="",$C151=""),"",A151*'MPTO_working_3-way'!$I150)</f>
        <v>2.1498876404494385</v>
      </c>
      <c r="F151" s="21">
        <f>IF(OR($A151="",$B151="",$C151=""),"",B151*'MPTO_working_3-way'!$I150)</f>
        <v>3.83908507223114</v>
      </c>
      <c r="G151" s="22">
        <f>IF(OR($A151="",$B151="",$C151=""),"",C151*'MPTO_working_3-way'!$I150)</f>
        <v>3.6445714285714286</v>
      </c>
      <c r="H151" s="17">
        <f>IF(OR($A151="",$B151="",$C151=""),"",'MPTO_working_3-way'!E150)</f>
        <v>2.1355118829981721</v>
      </c>
      <c r="I151" s="21">
        <f>IF(OR($A151="",$B151="",$C151=""),"",'MPTO_working_3-way'!F150)</f>
        <v>3.8647642679900751</v>
      </c>
      <c r="J151" s="22">
        <f>IF(OR($A151="",$B151="",$C151=""),"",'MPTO_working_3-way'!G150)</f>
        <v>3.663269306154449</v>
      </c>
      <c r="K151" s="17">
        <f>IF(OR($A151="",$B151="",$C151=""),"",'OddsRatio_working_3-way'!H150)</f>
        <v>2.1413739953709943</v>
      </c>
      <c r="L151" s="21">
        <f>IF(OR($A151="",$B151="",$C151=""),"",'OddsRatio_working_3-way'!I150)</f>
        <v>3.853434988427483</v>
      </c>
      <c r="M151" s="22">
        <f>IF(OR($A151="",$B151="",$C151=""),"",'OddsRatio_working_3-way'!J150)</f>
        <v>3.6562885710452209</v>
      </c>
      <c r="N151" s="23">
        <f t="shared" si="42"/>
        <v>46.514058743597779</v>
      </c>
      <c r="O151" s="24">
        <f t="shared" si="43"/>
        <v>26.047872896414759</v>
      </c>
      <c r="P151" s="24">
        <f t="shared" si="44"/>
        <v>27.438068359987454</v>
      </c>
      <c r="Q151" t="s">
        <v>215</v>
      </c>
      <c r="R151" t="s">
        <v>210</v>
      </c>
      <c r="S151" s="48" t="s">
        <v>492</v>
      </c>
      <c r="T151" s="35">
        <v>100</v>
      </c>
      <c r="U151" s="35">
        <f t="shared" si="45"/>
        <v>32.885906040268459</v>
      </c>
      <c r="V151" s="35">
        <f t="shared" si="46"/>
        <v>78.354978354978357</v>
      </c>
      <c r="W151" s="35">
        <f t="shared" si="47"/>
        <v>85.855728429985859</v>
      </c>
      <c r="X151" s="35">
        <f t="shared" si="48"/>
        <v>35.789293215035791</v>
      </c>
      <c r="Y151" s="35">
        <f t="shared" si="49"/>
        <v>81.258365529745689</v>
      </c>
      <c r="Z151" s="35">
        <f t="shared" si="50"/>
        <v>88.759115604753191</v>
      </c>
      <c r="AA151" s="35">
        <f t="shared" si="51"/>
        <v>-2.9033871747673317</v>
      </c>
      <c r="AB151" s="35">
        <f t="shared" si="52"/>
        <v>-2.9033871747673317</v>
      </c>
      <c r="AC151" s="35">
        <f t="shared" si="53"/>
        <v>-2.9033871747673317</v>
      </c>
      <c r="AD151" s="36"/>
      <c r="AE151" s="36"/>
      <c r="AF151">
        <v>1.74</v>
      </c>
      <c r="AG151">
        <v>2.2000000000000002</v>
      </c>
      <c r="AI151" s="36"/>
      <c r="AJ151" t="s">
        <v>466</v>
      </c>
      <c r="AK151" s="35"/>
      <c r="AL151" s="35"/>
    </row>
    <row r="152" spans="1:38" ht="15" x14ac:dyDescent="0.25">
      <c r="A152">
        <v>1.49</v>
      </c>
      <c r="B152">
        <v>4.62</v>
      </c>
      <c r="C152">
        <v>7.07</v>
      </c>
      <c r="D152" s="20">
        <f t="shared" si="41"/>
        <v>2.9033871747673246E-2</v>
      </c>
      <c r="E152" s="17">
        <f>IF(OR($A152="",$B152="",$C152=""),"",A152*'MPTO_working_3-way'!$I151)</f>
        <v>1.5332604689040332</v>
      </c>
      <c r="F152" s="21">
        <f>IF(OR($A152="",$B152="",$C152=""),"",B152*'MPTO_working_3-way'!$I151)</f>
        <v>4.7541364874742502</v>
      </c>
      <c r="G152" s="22">
        <f>IF(OR($A152="",$B152="",$C152=""),"",C152*'MPTO_working_3-way'!$I151)</f>
        <v>7.2752694732560501</v>
      </c>
      <c r="H152" s="17">
        <f>IF(OR($A152="",$B152="",$C152=""),"",'MPTO_working_3-way'!E151)</f>
        <v>1.5118003980361152</v>
      </c>
      <c r="I152" s="21">
        <f>IF(OR($A152="",$B152="",$C152=""),"",'MPTO_working_3-way'!F151)</f>
        <v>4.8362386901617906</v>
      </c>
      <c r="J152" s="22">
        <f>IF(OR($A152="",$B152="",$C152=""),"",'MPTO_working_3-way'!G151)</f>
        <v>7.5892826864817922</v>
      </c>
      <c r="K152" s="17">
        <f>IF(OR($A152="",$B152="",$C152=""),"",'OddsRatio_working_3-way'!H151)</f>
        <v>1.5187829695735546</v>
      </c>
      <c r="L152" s="21">
        <f>IF(OR($A152="",$B152="",$C152=""),"",'OddsRatio_working_3-way'!I151)</f>
        <v>4.8326415303189165</v>
      </c>
      <c r="M152" s="22">
        <f>IF(OR($A152="",$B152="",$C152=""),"",'OddsRatio_working_3-way'!J151)</f>
        <v>7.4265563781866915</v>
      </c>
      <c r="N152" s="23">
        <f t="shared" si="42"/>
        <v>65.220490600321483</v>
      </c>
      <c r="O152" s="24">
        <f t="shared" si="43"/>
        <v>21.034314068069047</v>
      </c>
      <c r="P152" s="24">
        <f t="shared" si="44"/>
        <v>13.745195331609478</v>
      </c>
      <c r="Q152" t="s">
        <v>241</v>
      </c>
      <c r="R152" t="s">
        <v>232</v>
      </c>
      <c r="S152" s="48" t="s">
        <v>492</v>
      </c>
      <c r="T152" s="35">
        <v>100</v>
      </c>
      <c r="U152" s="35">
        <f t="shared" si="45"/>
        <v>49.748743718592962</v>
      </c>
      <c r="V152" s="35">
        <f t="shared" si="46"/>
        <v>71.509971509971507</v>
      </c>
      <c r="W152" s="35">
        <f t="shared" si="47"/>
        <v>76.470588235294116</v>
      </c>
      <c r="X152" s="35">
        <f t="shared" si="48"/>
        <v>52.01944025473437</v>
      </c>
      <c r="Y152" s="35">
        <f t="shared" si="49"/>
        <v>73.780668046112922</v>
      </c>
      <c r="Z152" s="35">
        <f t="shared" si="50"/>
        <v>78.741284771435517</v>
      </c>
      <c r="AA152" s="35">
        <f t="shared" si="51"/>
        <v>-2.2706965361414078</v>
      </c>
      <c r="AB152" s="35">
        <f t="shared" si="52"/>
        <v>-2.2706965361414149</v>
      </c>
      <c r="AC152" s="35">
        <f t="shared" si="53"/>
        <v>-2.2706965361414007</v>
      </c>
      <c r="AD152" s="36"/>
      <c r="AE152" s="36"/>
      <c r="AF152">
        <v>1.72</v>
      </c>
      <c r="AG152">
        <v>2.21</v>
      </c>
      <c r="AI152" s="36"/>
      <c r="AJ152" t="s">
        <v>464</v>
      </c>
      <c r="AK152" s="35"/>
      <c r="AL152" s="35"/>
    </row>
    <row r="153" spans="1:38" ht="15" x14ac:dyDescent="0.25">
      <c r="A153">
        <v>1.99</v>
      </c>
      <c r="B153">
        <v>3.51</v>
      </c>
      <c r="C153">
        <v>4.25</v>
      </c>
      <c r="D153" s="20">
        <f t="shared" si="41"/>
        <v>2.2706965361414033E-2</v>
      </c>
      <c r="E153" s="17">
        <f>IF(OR($A153="",$B153="",$C153=""),"",A153*'MPTO_working_3-way'!$I152)</f>
        <v>2.0351868610692141</v>
      </c>
      <c r="F153" s="21">
        <f>IF(OR($A153="",$B153="",$C153=""),"",B153*'MPTO_working_3-way'!$I152)</f>
        <v>3.589701448418563</v>
      </c>
      <c r="G153" s="22">
        <f>IF(OR($A153="",$B153="",$C153=""),"",C153*'MPTO_working_3-way'!$I152)</f>
        <v>4.3465046027860099</v>
      </c>
      <c r="H153" s="17">
        <f>IF(OR($A153="",$B153="",$C153=""),"",'MPTO_working_3-way'!E152)</f>
        <v>2.0204323316906172</v>
      </c>
      <c r="I153" s="21">
        <f>IF(OR($A153="",$B153="",$C153=""),"",'MPTO_working_3-way'!F152)</f>
        <v>3.605795713694294</v>
      </c>
      <c r="J153" s="22">
        <f>IF(OR($A153="",$B153="",$C153=""),"",'MPTO_working_3-way'!G152)</f>
        <v>4.3912588985793084</v>
      </c>
      <c r="K153" s="17">
        <f>IF(OR($A153="",$B153="",$C153=""),"",'OddsRatio_working_3-way'!H152)</f>
        <v>2.0263129471663328</v>
      </c>
      <c r="L153" s="21">
        <f>IF(OR($A153="",$B153="",$C153=""),"",'OddsRatio_working_3-way'!I152)</f>
        <v>3.602066158977268</v>
      </c>
      <c r="M153" s="22">
        <f>IF(OR($A153="",$B153="",$C153=""),"",'OddsRatio_working_3-way'!J152)</f>
        <v>4.3692091699904871</v>
      </c>
      <c r="N153" s="23">
        <f t="shared" si="42"/>
        <v>49.135537337079498</v>
      </c>
      <c r="O153" s="24">
        <f t="shared" si="43"/>
        <v>27.857469886264454</v>
      </c>
      <c r="P153" s="24">
        <f t="shared" si="44"/>
        <v>23.006992776656048</v>
      </c>
      <c r="Q153" t="s">
        <v>260</v>
      </c>
      <c r="R153" t="s">
        <v>381</v>
      </c>
      <c r="S153" s="48" t="s">
        <v>492</v>
      </c>
      <c r="T153" s="35">
        <v>100</v>
      </c>
      <c r="U153" s="35">
        <f t="shared" si="45"/>
        <v>71.098265895953759</v>
      </c>
      <c r="V153" s="35">
        <f t="shared" si="46"/>
        <v>68.55345911949685</v>
      </c>
      <c r="W153" s="35">
        <f t="shared" si="47"/>
        <v>58.15899581589958</v>
      </c>
      <c r="X153" s="35">
        <f t="shared" si="48"/>
        <v>73.287545064603549</v>
      </c>
      <c r="Y153" s="35">
        <f t="shared" si="49"/>
        <v>70.742738288146654</v>
      </c>
      <c r="Z153" s="35">
        <f t="shared" si="50"/>
        <v>60.348274984549391</v>
      </c>
      <c r="AA153" s="35">
        <f t="shared" si="51"/>
        <v>-2.1892791686497901</v>
      </c>
      <c r="AB153" s="35">
        <f t="shared" si="52"/>
        <v>-2.1892791686498043</v>
      </c>
      <c r="AC153" s="35">
        <f t="shared" si="53"/>
        <v>-2.1892791686498114</v>
      </c>
      <c r="AD153" s="36"/>
      <c r="AE153" s="36"/>
      <c r="AF153">
        <v>2.21</v>
      </c>
      <c r="AG153">
        <v>1.74</v>
      </c>
      <c r="AI153" s="36"/>
      <c r="AJ153" t="s">
        <v>467</v>
      </c>
      <c r="AK153" s="35"/>
      <c r="AL153" s="35"/>
    </row>
    <row r="154" spans="1:38" s="35" customFormat="1" ht="15" x14ac:dyDescent="0.25">
      <c r="A154">
        <v>3.46</v>
      </c>
      <c r="B154">
        <v>3.18</v>
      </c>
      <c r="C154">
        <v>2.39</v>
      </c>
      <c r="D154" s="20">
        <f t="shared" si="41"/>
        <v>2.1892791686497937E-2</v>
      </c>
      <c r="E154" s="17">
        <f>IF(OR($A154="",$B154="",$C154=""),"",A154*'MPTO_working_3-way'!$I153)</f>
        <v>3.5357490592352829</v>
      </c>
      <c r="F154" s="21">
        <f>IF(OR($A154="",$B154="",$C154=""),"",B154*'MPTO_working_3-way'!$I153)</f>
        <v>3.2496190775630636</v>
      </c>
      <c r="G154" s="22">
        <f>IF(OR($A154="",$B154="",$C154=""),"",C154*'MPTO_working_3-way'!$I153)</f>
        <v>2.44232377213073</v>
      </c>
      <c r="H154" s="17">
        <f>IF(OR($A154="",$B154="",$C154=""),"",'MPTO_working_3-way'!E153)</f>
        <v>3.5496269678160859</v>
      </c>
      <c r="I154" s="21">
        <f>IF(OR($A154="",$B154="",$C154=""),"",'MPTO_working_3-way'!F153)</f>
        <v>3.2555494498873658</v>
      </c>
      <c r="J154" s="22">
        <f>IF(OR($A154="",$B154="",$C154=""),"",'MPTO_working_3-way'!G153)</f>
        <v>2.4324245424955779</v>
      </c>
      <c r="K154" s="17">
        <f>IF(OR($A154="",$B154="",$C154=""),"",'OddsRatio_working_3-way'!H153)</f>
        <v>3.5428479513819751</v>
      </c>
      <c r="L154" s="21">
        <f>IF(OR($A154="",$B154="",$C154=""),"",'OddsRatio_working_3-way'!I153)</f>
        <v>3.2534181032571992</v>
      </c>
      <c r="M154" s="22">
        <f>IF(OR($A154="",$B154="",$C154=""),"",'OddsRatio_working_3-way'!J153)</f>
        <v>2.4368124603337189</v>
      </c>
      <c r="N154" s="23">
        <f t="shared" si="42"/>
        <v>28.282550125779615</v>
      </c>
      <c r="O154" s="24">
        <f t="shared" si="43"/>
        <v>30.772837558238198</v>
      </c>
      <c r="P154" s="24">
        <f t="shared" si="44"/>
        <v>40.944612315982205</v>
      </c>
      <c r="Q154" t="s">
        <v>388</v>
      </c>
      <c r="R154" t="s">
        <v>259</v>
      </c>
      <c r="S154" s="48" t="s">
        <v>492</v>
      </c>
      <c r="T154" s="35">
        <v>100</v>
      </c>
      <c r="U154" s="35">
        <f t="shared" si="45"/>
        <v>62.686567164179095</v>
      </c>
      <c r="V154" s="35">
        <f t="shared" si="46"/>
        <v>69.325153374233125</v>
      </c>
      <c r="W154" s="35">
        <f t="shared" si="47"/>
        <v>65.753424657534239</v>
      </c>
      <c r="X154" s="35">
        <f t="shared" si="48"/>
        <v>64.921421968232636</v>
      </c>
      <c r="Y154" s="35">
        <f t="shared" si="49"/>
        <v>71.560008178286651</v>
      </c>
      <c r="Z154" s="35">
        <f t="shared" si="50"/>
        <v>67.988279461587766</v>
      </c>
      <c r="AA154" s="35">
        <f t="shared" si="51"/>
        <v>-2.2348548040535405</v>
      </c>
      <c r="AB154" s="35">
        <f t="shared" si="52"/>
        <v>-2.2348548040535263</v>
      </c>
      <c r="AC154" s="35">
        <f t="shared" si="53"/>
        <v>-2.2348548040535263</v>
      </c>
      <c r="AD154" s="36"/>
      <c r="AE154" s="36"/>
      <c r="AF154">
        <v>2.4500000000000002</v>
      </c>
      <c r="AG154">
        <v>1.61</v>
      </c>
      <c r="AH154" s="36"/>
      <c r="AI154" s="36"/>
      <c r="AJ154" t="s">
        <v>467</v>
      </c>
    </row>
    <row r="155" spans="1:38" ht="15" x14ac:dyDescent="0.25">
      <c r="A155">
        <v>2.68</v>
      </c>
      <c r="B155">
        <v>3.26</v>
      </c>
      <c r="C155">
        <v>2.92</v>
      </c>
      <c r="D155" s="20">
        <f t="shared" si="41"/>
        <v>2.234854804053521E-2</v>
      </c>
      <c r="E155" s="17">
        <f>IF(OR($A155="",$B155="",$C155=""),"",A155*'MPTO_working_3-way'!$I154)</f>
        <v>2.7398941087486346</v>
      </c>
      <c r="F155" s="21">
        <f>IF(OR($A155="",$B155="",$C155=""),"",B155*'MPTO_working_3-way'!$I154)</f>
        <v>3.3328562666121444</v>
      </c>
      <c r="G155" s="22">
        <f>IF(OR($A155="",$B155="",$C155=""),"",C155*'MPTO_working_3-way'!$I154)</f>
        <v>2.9852577602783628</v>
      </c>
      <c r="H155" s="17">
        <f>IF(OR($A155="",$B155="",$C155=""),"",'MPTO_working_3-way'!E154)</f>
        <v>2.7345953844465183</v>
      </c>
      <c r="I155" s="21">
        <f>IF(OR($A155="",$B155="",$C155=""),"",'MPTO_working_3-way'!F154)</f>
        <v>3.3411410203217784</v>
      </c>
      <c r="J155" s="22">
        <f>IF(OR($A155="",$B155="",$C155=""),"",'MPTO_working_3-way'!G154)</f>
        <v>2.9849299476573088</v>
      </c>
      <c r="K155" s="17">
        <f>IF(OR($A155="",$B155="",$C155=""),"",'OddsRatio_working_3-way'!H154)</f>
        <v>2.737144060236905</v>
      </c>
      <c r="L155" s="21">
        <f>IF(OR($A155="",$B155="",$C155=""),"",'OddsRatio_working_3-way'!I154)</f>
        <v>3.3368723667472651</v>
      </c>
      <c r="M155" s="22">
        <f>IF(OR($A155="",$B155="",$C155=""),"",'OddsRatio_working_3-way'!J154)</f>
        <v>2.9853074974136056</v>
      </c>
      <c r="N155" s="23">
        <f t="shared" si="42"/>
        <v>36.497760873566037</v>
      </c>
      <c r="O155" s="24">
        <f t="shared" si="43"/>
        <v>30.004294215078829</v>
      </c>
      <c r="P155" s="24">
        <f t="shared" si="44"/>
        <v>33.497944911355134</v>
      </c>
      <c r="Q155" t="s">
        <v>384</v>
      </c>
      <c r="R155" t="s">
        <v>380</v>
      </c>
      <c r="S155" s="48" t="s">
        <v>492</v>
      </c>
      <c r="T155" s="35">
        <v>100</v>
      </c>
      <c r="U155" s="35">
        <f t="shared" si="45"/>
        <v>25.925925925925924</v>
      </c>
      <c r="V155" s="35">
        <f t="shared" si="46"/>
        <v>81.412639405204473</v>
      </c>
      <c r="W155" s="35">
        <f t="shared" si="47"/>
        <v>89.827060020345883</v>
      </c>
      <c r="X155" s="35">
        <f t="shared" si="48"/>
        <v>28.760300574449658</v>
      </c>
      <c r="Y155" s="35">
        <f t="shared" si="49"/>
        <v>84.247014053728179</v>
      </c>
      <c r="Z155" s="35">
        <f t="shared" si="50"/>
        <v>92.661434668869617</v>
      </c>
      <c r="AA155" s="35">
        <f t="shared" si="51"/>
        <v>-2.8343746485237347</v>
      </c>
      <c r="AB155" s="35">
        <f t="shared" si="52"/>
        <v>-2.8343746485237062</v>
      </c>
      <c r="AC155" s="35">
        <f t="shared" si="53"/>
        <v>-2.8343746485237347</v>
      </c>
      <c r="AD155" s="36"/>
      <c r="AE155" s="36"/>
      <c r="AF155">
        <v>2.21</v>
      </c>
      <c r="AG155">
        <v>1.73</v>
      </c>
      <c r="AI155" s="36"/>
      <c r="AJ155" t="s">
        <v>467</v>
      </c>
      <c r="AK155" s="35"/>
      <c r="AL155" s="35"/>
    </row>
    <row r="156" spans="1:38" ht="15" x14ac:dyDescent="0.25">
      <c r="A156">
        <v>1.35</v>
      </c>
      <c r="B156">
        <v>5.38</v>
      </c>
      <c r="C156">
        <v>9.83</v>
      </c>
      <c r="D156" s="20">
        <f t="shared" si="41"/>
        <v>2.8343746485237409E-2</v>
      </c>
      <c r="E156" s="17">
        <f>IF(OR($A156="",$B156="",$C156=""),"",A156*'MPTO_working_3-way'!$I155)</f>
        <v>1.3882640577550707</v>
      </c>
      <c r="F156" s="21">
        <f>IF(OR($A156="",$B156="",$C156=""),"",B156*'MPTO_working_3-way'!$I155)</f>
        <v>5.5324893560905775</v>
      </c>
      <c r="G156" s="22">
        <f>IF(OR($A156="",$B156="",$C156=""),"",C156*'MPTO_working_3-way'!$I155)</f>
        <v>10.108619027949883</v>
      </c>
      <c r="H156" s="17">
        <f>IF(OR($A156="",$B156="",$C156=""),"",'MPTO_working_3-way'!E155)</f>
        <v>1.3674412840903674</v>
      </c>
      <c r="I156" s="21">
        <f>IF(OR($A156="",$B156="",$C156=""),"",'MPTO_working_3-way'!F155)</f>
        <v>5.6681087512427935</v>
      </c>
      <c r="J156" s="22">
        <f>IF(OR($A156="",$B156="",$C156=""),"",'MPTO_working_3-way'!G155)</f>
        <v>10.836410007594086</v>
      </c>
      <c r="K156" s="17">
        <f>IF(OR($A156="",$B156="",$C156=""),"",'OddsRatio_working_3-way'!H155)</f>
        <v>1.3737169965365812</v>
      </c>
      <c r="L156" s="21">
        <f>IF(OR($A156="",$B156="",$C156=""),"",'OddsRatio_working_3-way'!I155)</f>
        <v>5.676801270943499</v>
      </c>
      <c r="M156" s="22">
        <f>IF(OR($A156="",$B156="",$C156=""),"",'OddsRatio_working_3-way'!J155)</f>
        <v>10.428345941194317</v>
      </c>
      <c r="N156" s="23">
        <f t="shared" si="42"/>
        <v>72.032405824658213</v>
      </c>
      <c r="O156" s="24">
        <f t="shared" si="43"/>
        <v>18.075046071243232</v>
      </c>
      <c r="P156" s="24">
        <f t="shared" si="44"/>
        <v>9.8925481040985357</v>
      </c>
      <c r="Q156" t="s">
        <v>382</v>
      </c>
      <c r="R156" t="s">
        <v>385</v>
      </c>
      <c r="S156" s="48" t="s">
        <v>492</v>
      </c>
      <c r="T156" s="35">
        <v>100</v>
      </c>
      <c r="U156" s="35">
        <f t="shared" si="45"/>
        <v>57.983193277310924</v>
      </c>
      <c r="V156" s="35">
        <f t="shared" si="46"/>
        <v>71.014492753623188</v>
      </c>
      <c r="W156" s="35">
        <f t="shared" si="47"/>
        <v>68.847352024922117</v>
      </c>
      <c r="X156" s="35">
        <f t="shared" si="48"/>
        <v>60.138155221454696</v>
      </c>
      <c r="Y156" s="35">
        <f t="shared" si="49"/>
        <v>73.169454697766952</v>
      </c>
      <c r="Z156" s="35">
        <f t="shared" si="50"/>
        <v>71.002313969065895</v>
      </c>
      <c r="AA156" s="35">
        <f t="shared" si="51"/>
        <v>-2.1549619441437713</v>
      </c>
      <c r="AB156" s="35">
        <f t="shared" si="52"/>
        <v>-2.1549619441437642</v>
      </c>
      <c r="AC156" s="35">
        <f t="shared" si="53"/>
        <v>-2.1549619441437784</v>
      </c>
      <c r="AD156" s="36"/>
      <c r="AE156" s="36"/>
      <c r="AF156">
        <v>1.81</v>
      </c>
      <c r="AG156">
        <v>2.1</v>
      </c>
      <c r="AI156" s="36"/>
      <c r="AJ156" t="s">
        <v>467</v>
      </c>
      <c r="AK156" s="35"/>
      <c r="AL156" s="35"/>
    </row>
    <row r="157" spans="1:38" ht="15" x14ac:dyDescent="0.25">
      <c r="A157">
        <v>2.38</v>
      </c>
      <c r="B157">
        <v>3.45</v>
      </c>
      <c r="C157">
        <v>3.21</v>
      </c>
      <c r="D157" s="20">
        <f t="shared" si="41"/>
        <v>2.154961944143774E-2</v>
      </c>
      <c r="E157" s="17">
        <f>IF(OR($A157="",$B157="",$C157=""),"",A157*'MPTO_working_3-way'!$I156)</f>
        <v>2.4312880942706219</v>
      </c>
      <c r="F157" s="21">
        <f>IF(OR($A157="",$B157="",$C157=""),"",B157*'MPTO_working_3-way'!$I156)</f>
        <v>3.5243461870729602</v>
      </c>
      <c r="G157" s="22">
        <f>IF(OR($A157="",$B157="",$C157=""),"",C157*'MPTO_working_3-way'!$I156)</f>
        <v>3.279174278407015</v>
      </c>
      <c r="H157" s="17">
        <f>IF(OR($A157="",$B157="",$C157=""),"",'MPTO_working_3-way'!E156)</f>
        <v>2.4213962666637272</v>
      </c>
      <c r="I157" s="21">
        <f>IF(OR($A157="",$B157="",$C157=""),"",'MPTO_working_3-way'!F156)</f>
        <v>3.537670777816702</v>
      </c>
      <c r="J157" s="22">
        <f>IF(OR($A157="",$B157="",$C157=""),"",'MPTO_working_3-way'!G156)</f>
        <v>3.285763438286541</v>
      </c>
      <c r="K157" s="17">
        <f>IF(OR($A157="",$B157="",$C157=""),"",'OddsRatio_working_3-way'!H156)</f>
        <v>2.4257638902243208</v>
      </c>
      <c r="L157" s="21">
        <f>IF(OR($A157="",$B157="",$C157=""),"",'OddsRatio_working_3-way'!I156)</f>
        <v>3.5312474862678158</v>
      </c>
      <c r="M157" s="22">
        <f>IF(OR($A157="",$B157="",$C157=""),"",'OddsRatio_working_3-way'!J156)</f>
        <v>3.2832885488374997</v>
      </c>
      <c r="N157" s="23">
        <f t="shared" si="42"/>
        <v>41.130460941939361</v>
      </c>
      <c r="O157" s="24">
        <f t="shared" si="43"/>
        <v>28.374057113569762</v>
      </c>
      <c r="P157" s="24">
        <f t="shared" si="44"/>
        <v>30.495481944490869</v>
      </c>
      <c r="Q157" t="s">
        <v>378</v>
      </c>
      <c r="R157" t="s">
        <v>257</v>
      </c>
      <c r="S157" s="48" t="s">
        <v>492</v>
      </c>
      <c r="T157" s="35">
        <v>100</v>
      </c>
      <c r="U157" s="35">
        <f t="shared" si="45"/>
        <v>60.474308300395251</v>
      </c>
      <c r="V157" s="35">
        <f t="shared" si="46"/>
        <v>71.671388101982998</v>
      </c>
      <c r="W157" s="35">
        <f t="shared" si="47"/>
        <v>65.635738831615114</v>
      </c>
      <c r="X157" s="35">
        <f t="shared" si="48"/>
        <v>62.69287306640188</v>
      </c>
      <c r="Y157" s="35">
        <f t="shared" si="49"/>
        <v>73.889952867989621</v>
      </c>
      <c r="Z157" s="35">
        <f t="shared" si="50"/>
        <v>67.854303597621751</v>
      </c>
      <c r="AA157" s="35">
        <f t="shared" si="51"/>
        <v>-2.2185647660066294</v>
      </c>
      <c r="AB157" s="35">
        <f t="shared" si="52"/>
        <v>-2.2185647660066223</v>
      </c>
      <c r="AC157" s="35">
        <f t="shared" si="53"/>
        <v>-2.2185647660066365</v>
      </c>
      <c r="AD157" s="36"/>
      <c r="AE157" s="36"/>
      <c r="AF157">
        <v>2.06</v>
      </c>
      <c r="AG157">
        <v>1.85</v>
      </c>
      <c r="AI157" s="36"/>
      <c r="AJ157" t="s">
        <v>467</v>
      </c>
      <c r="AK157" s="35"/>
      <c r="AL157" s="35"/>
    </row>
    <row r="158" spans="1:38" ht="15" x14ac:dyDescent="0.25">
      <c r="A158">
        <v>2.5299999999999998</v>
      </c>
      <c r="B158">
        <v>3.53</v>
      </c>
      <c r="C158">
        <v>2.91</v>
      </c>
      <c r="D158" s="20">
        <f t="shared" si="41"/>
        <v>2.2185647660066365E-2</v>
      </c>
      <c r="E158" s="17">
        <f>IF(OR($A158="",$B158="",$C158=""),"",A158*'MPTO_working_3-way'!$I157)</f>
        <v>2.5861296885799678</v>
      </c>
      <c r="F158" s="21">
        <f>IF(OR($A158="",$B158="",$C158=""),"",B158*'MPTO_working_3-way'!$I157)</f>
        <v>3.6083153362400342</v>
      </c>
      <c r="G158" s="22">
        <f>IF(OR($A158="",$B158="",$C158=""),"",C158*'MPTO_working_3-way'!$I157)</f>
        <v>2.9745602346907933</v>
      </c>
      <c r="H158" s="17">
        <f>IF(OR($A158="",$B158="",$C158=""),"",'MPTO_working_3-way'!E157)</f>
        <v>2.5782385761208411</v>
      </c>
      <c r="I158" s="21">
        <f>IF(OR($A158="",$B158="",$C158=""),"",'MPTO_working_3-way'!F157)</f>
        <v>3.6246211411369593</v>
      </c>
      <c r="J158" s="22">
        <f>IF(OR($A158="",$B158="",$C158=""),"",'MPTO_working_3-way'!G157)</f>
        <v>2.9740007283305365</v>
      </c>
      <c r="K158" s="17">
        <f>IF(OR($A158="",$B158="",$C158=""),"",'OddsRatio_working_3-way'!H157)</f>
        <v>2.5819769972221658</v>
      </c>
      <c r="L158" s="21">
        <f>IF(OR($A158="",$B158="",$C158=""),"",'OddsRatio_working_3-way'!I157)</f>
        <v>3.6159488908314268</v>
      </c>
      <c r="M158" s="22">
        <f>IF(OR($A158="",$B158="",$C158=""),"",'OddsRatio_working_3-way'!J157)</f>
        <v>2.9748863167936852</v>
      </c>
      <c r="N158" s="23">
        <f t="shared" si="42"/>
        <v>38.667821046093614</v>
      </c>
      <c r="O158" s="24">
        <f t="shared" si="43"/>
        <v>27.713764092526016</v>
      </c>
      <c r="P158" s="24">
        <f t="shared" si="44"/>
        <v>33.618414861380352</v>
      </c>
      <c r="Q158" t="s">
        <v>377</v>
      </c>
      <c r="R158" t="s">
        <v>387</v>
      </c>
      <c r="S158" s="48" t="s">
        <v>492</v>
      </c>
      <c r="T158" s="35">
        <v>100</v>
      </c>
      <c r="U158" s="35">
        <f t="shared" si="45"/>
        <v>35.483870967741936</v>
      </c>
      <c r="V158" s="35">
        <f t="shared" si="46"/>
        <v>77.528089887640448</v>
      </c>
      <c r="W158" s="35">
        <f t="shared" si="47"/>
        <v>84.496124031007753</v>
      </c>
      <c r="X158" s="35">
        <f t="shared" si="48"/>
        <v>37.975786081351799</v>
      </c>
      <c r="Y158" s="35">
        <f t="shared" si="49"/>
        <v>80.020005001250311</v>
      </c>
      <c r="Z158" s="35">
        <f t="shared" si="50"/>
        <v>86.988039144617616</v>
      </c>
      <c r="AA158" s="35">
        <f t="shared" si="51"/>
        <v>-2.4919151136098634</v>
      </c>
      <c r="AB158" s="35">
        <f t="shared" si="52"/>
        <v>-2.4919151136098634</v>
      </c>
      <c r="AC158" s="35">
        <f t="shared" si="53"/>
        <v>-2.4919151136098634</v>
      </c>
      <c r="AD158" s="36"/>
      <c r="AE158" s="36"/>
      <c r="AF158">
        <v>1.92</v>
      </c>
      <c r="AG158">
        <v>1.99</v>
      </c>
      <c r="AI158" s="36"/>
      <c r="AJ158" t="s">
        <v>467</v>
      </c>
      <c r="AK158" s="35"/>
      <c r="AL158" s="35"/>
    </row>
    <row r="159" spans="1:38" ht="15" x14ac:dyDescent="0.25">
      <c r="A159">
        <v>1.55</v>
      </c>
      <c r="B159">
        <v>4.45</v>
      </c>
      <c r="C159">
        <v>6.45</v>
      </c>
      <c r="D159" s="20">
        <f t="shared" si="41"/>
        <v>2.4919151136098661E-2</v>
      </c>
      <c r="E159" s="17">
        <f>IF(OR($A159="",$B159="",$C159=""),"",A159*'MPTO_working_3-way'!$I158)</f>
        <v>1.588624684260953</v>
      </c>
      <c r="F159" s="21">
        <f>IF(OR($A159="",$B159="",$C159=""),"",B159*'MPTO_working_3-way'!$I158)</f>
        <v>4.5608902225556394</v>
      </c>
      <c r="G159" s="22">
        <f>IF(OR($A159="",$B159="",$C159=""),"",C159*'MPTO_working_3-way'!$I158)</f>
        <v>6.6107285248278362</v>
      </c>
      <c r="H159" s="17">
        <f>IF(OR($A159="",$B159="",$C159=""),"",'MPTO_working_3-way'!E158)</f>
        <v>1.5702163705107863</v>
      </c>
      <c r="I159" s="21">
        <f>IF(OR($A159="",$B159="",$C159=""),"",'MPTO_working_3-way'!F158)</f>
        <v>4.6208005331694597</v>
      </c>
      <c r="J159" s="22">
        <f>IF(OR($A159="",$B159="",$C159=""),"",'MPTO_working_3-way'!G158)</f>
        <v>6.8151285177218517</v>
      </c>
      <c r="K159" s="17">
        <f>IF(OR($A159="",$B159="",$C159=""),"",'OddsRatio_working_3-way'!H158)</f>
        <v>1.576409911202115</v>
      </c>
      <c r="L159" s="21">
        <f>IF(OR($A159="",$B159="",$C159=""),"",'OddsRatio_working_3-way'!I158)</f>
        <v>4.6156621702678162</v>
      </c>
      <c r="M159" s="22">
        <f>IF(OR($A159="",$B159="",$C159=""),"",'OddsRatio_working_3-way'!J158)</f>
        <v>6.7116982110027807</v>
      </c>
      <c r="N159" s="23">
        <f t="shared" si="42"/>
        <v>62.94753001809309</v>
      </c>
      <c r="O159" s="24">
        <f t="shared" si="43"/>
        <v>21.925544163605458</v>
      </c>
      <c r="P159" s="24">
        <f t="shared" si="44"/>
        <v>15.126925818301443</v>
      </c>
      <c r="Q159" t="s">
        <v>262</v>
      </c>
      <c r="R159" t="s">
        <v>383</v>
      </c>
      <c r="S159" s="48" t="s">
        <v>492</v>
      </c>
      <c r="T159" s="35">
        <v>100</v>
      </c>
      <c r="U159" s="35">
        <f t="shared" si="45"/>
        <v>75</v>
      </c>
      <c r="V159" s="35">
        <f t="shared" si="46"/>
        <v>68.051118210862612</v>
      </c>
      <c r="W159" s="35">
        <f t="shared" si="47"/>
        <v>51.219512195121943</v>
      </c>
      <c r="X159" s="35">
        <f t="shared" si="48"/>
        <v>80.729369594015438</v>
      </c>
      <c r="Y159" s="35">
        <f t="shared" si="49"/>
        <v>73.780487804878049</v>
      </c>
      <c r="Z159" s="35">
        <f t="shared" si="50"/>
        <v>56.948881789137374</v>
      </c>
      <c r="AA159" s="35">
        <f t="shared" si="51"/>
        <v>-5.7293695940154379</v>
      </c>
      <c r="AB159" s="35">
        <f t="shared" si="52"/>
        <v>-5.7293695940154379</v>
      </c>
      <c r="AC159" s="35">
        <f t="shared" si="53"/>
        <v>-5.7293695940154308</v>
      </c>
      <c r="AD159" s="36"/>
      <c r="AE159" s="36"/>
      <c r="AF159">
        <v>1.79</v>
      </c>
      <c r="AG159">
        <v>2.12</v>
      </c>
      <c r="AI159" s="36"/>
      <c r="AJ159" t="s">
        <v>467</v>
      </c>
      <c r="AK159" s="35"/>
      <c r="AL159" s="35"/>
    </row>
    <row r="160" spans="1:38" ht="15" x14ac:dyDescent="0.25">
      <c r="A160">
        <v>4</v>
      </c>
      <c r="B160">
        <v>3.13</v>
      </c>
      <c r="C160">
        <v>2.0499999999999998</v>
      </c>
      <c r="D160" s="20">
        <f t="shared" si="41"/>
        <v>5.729369594015421E-2</v>
      </c>
      <c r="E160" s="17">
        <f>IF(OR($A160="",$B160="",$C160=""),"",A160*'MPTO_working_3-way'!$I159)</f>
        <v>4.2291747837606168</v>
      </c>
      <c r="F160" s="21">
        <f>IF(OR($A160="",$B160="",$C160=""),"",B160*'MPTO_working_3-way'!$I159)</f>
        <v>3.3093292682926827</v>
      </c>
      <c r="G160" s="22">
        <f>IF(OR($A160="",$B160="",$C160=""),"",C160*'MPTO_working_3-way'!$I159)</f>
        <v>2.167452076677316</v>
      </c>
      <c r="H160" s="17">
        <f>IF(OR($A160="",$B160="",$C160=""),"",'MPTO_working_3-way'!E159)</f>
        <v>4.3308397547668589</v>
      </c>
      <c r="I160" s="21">
        <f>IF(OR($A160="",$B160="",$C160=""),"",'MPTO_working_3-way'!F159)</f>
        <v>3.3289954387254372</v>
      </c>
      <c r="J160" s="22">
        <f>IF(OR($A160="",$B160="",$C160=""),"",'MPTO_working_3-way'!G159)</f>
        <v>2.1335291428254752</v>
      </c>
      <c r="K160" s="17">
        <f>IF(OR($A160="",$B160="",$C160=""),"",'OddsRatio_working_3-way'!H159)</f>
        <v>4.2779587133470862</v>
      </c>
      <c r="L160" s="21">
        <f>IF(OR($A160="",$B160="",$C160=""),"",'OddsRatio_working_3-way'!I159)</f>
        <v>3.3273506864764317</v>
      </c>
      <c r="M160" s="22">
        <f>IF(OR($A160="",$B160="",$C160=""),"",'OddsRatio_working_3-way'!J159)</f>
        <v>2.1472855496714796</v>
      </c>
      <c r="N160" s="23">
        <f t="shared" si="42"/>
        <v>23.64527481436442</v>
      </c>
      <c r="O160" s="24">
        <f t="shared" si="43"/>
        <v>30.217603596631843</v>
      </c>
      <c r="P160" s="24">
        <f t="shared" si="44"/>
        <v>46.137121589003748</v>
      </c>
      <c r="Q160" t="s">
        <v>392</v>
      </c>
      <c r="R160" t="s">
        <v>393</v>
      </c>
      <c r="S160" s="48" t="s">
        <v>492</v>
      </c>
      <c r="T160" s="35">
        <v>100</v>
      </c>
      <c r="U160" s="35">
        <f t="shared" si="45"/>
        <v>48.979591836734699</v>
      </c>
      <c r="V160" s="35">
        <f t="shared" si="46"/>
        <v>67.426710097719877</v>
      </c>
      <c r="W160" s="35">
        <f t="shared" si="47"/>
        <v>77.777777777777771</v>
      </c>
      <c r="X160" s="35">
        <f t="shared" si="48"/>
        <v>54.795512124502352</v>
      </c>
      <c r="Y160" s="35">
        <f t="shared" si="49"/>
        <v>73.24263038548753</v>
      </c>
      <c r="Z160" s="35">
        <f t="shared" si="50"/>
        <v>83.593698065545439</v>
      </c>
      <c r="AA160" s="35">
        <f t="shared" si="51"/>
        <v>-5.8159202877676535</v>
      </c>
      <c r="AB160" s="35">
        <f t="shared" si="52"/>
        <v>-5.8159202877676535</v>
      </c>
      <c r="AC160" s="35">
        <f t="shared" si="53"/>
        <v>-5.8159202877676677</v>
      </c>
      <c r="AD160" s="36"/>
      <c r="AE160" s="36"/>
      <c r="AF160">
        <v>2.48</v>
      </c>
      <c r="AG160">
        <v>1.53</v>
      </c>
      <c r="AI160" s="36"/>
      <c r="AJ160" t="s">
        <v>469</v>
      </c>
      <c r="AK160" s="35"/>
      <c r="AL160" s="35"/>
    </row>
    <row r="161" spans="1:38" ht="15" x14ac:dyDescent="0.25">
      <c r="A161">
        <v>1.96</v>
      </c>
      <c r="B161">
        <v>3.07</v>
      </c>
      <c r="C161">
        <v>4.5</v>
      </c>
      <c r="D161" s="20">
        <f t="shared" si="41"/>
        <v>5.815920287767673E-2</v>
      </c>
      <c r="E161" s="17">
        <f>IF(OR($A161="",$B161="",$C161=""),"",A161*'MPTO_working_3-way'!$I160)</f>
        <v>2.0739920376402465</v>
      </c>
      <c r="F161" s="21">
        <f>IF(OR($A161="",$B161="",$C161=""),"",B161*'MPTO_working_3-way'!$I160)</f>
        <v>3.2485487528344672</v>
      </c>
      <c r="G161" s="22">
        <f>IF(OR($A161="",$B161="",$C161=""),"",C161*'MPTO_working_3-way'!$I160)</f>
        <v>4.7617164129495455</v>
      </c>
      <c r="H161" s="17">
        <f>IF(OR($A161="",$B161="",$C161=""),"",'MPTO_working_3-way'!E160)</f>
        <v>2.0374164162707991</v>
      </c>
      <c r="I161" s="21">
        <f>IF(OR($A161="",$B161="",$C161=""),"",'MPTO_working_3-way'!F160)</f>
        <v>3.2642775625673091</v>
      </c>
      <c r="J161" s="22">
        <f>IF(OR($A161="",$B161="",$C161=""),"",'MPTO_working_3-way'!G160)</f>
        <v>4.9300956496407089</v>
      </c>
      <c r="K161" s="17">
        <f>IF(OR($A161="",$B161="",$C161=""),"",'OddsRatio_working_3-way'!H160)</f>
        <v>2.0521668119269414</v>
      </c>
      <c r="L161" s="21">
        <f>IF(OR($A161="",$B161="",$C161=""),"",'OddsRatio_working_3-way'!I160)</f>
        <v>3.2687346882174682</v>
      </c>
      <c r="M161" s="22">
        <f>IF(OR($A161="",$B161="",$C161=""),"",'OddsRatio_working_3-way'!J160)</f>
        <v>4.8360248351503081</v>
      </c>
      <c r="N161" s="23">
        <f t="shared" si="42"/>
        <v>48.216192822889681</v>
      </c>
      <c r="O161" s="24">
        <f t="shared" si="43"/>
        <v>30.782976525362798</v>
      </c>
      <c r="P161" s="24">
        <f t="shared" si="44"/>
        <v>21.000830651747506</v>
      </c>
      <c r="Q161" t="s">
        <v>394</v>
      </c>
      <c r="R161" t="s">
        <v>391</v>
      </c>
      <c r="S161" s="48" t="s">
        <v>492</v>
      </c>
      <c r="T161" s="35">
        <v>100</v>
      </c>
      <c r="U161" s="35">
        <f t="shared" si="45"/>
        <v>77.220956719817764</v>
      </c>
      <c r="V161" s="35">
        <f t="shared" si="46"/>
        <v>71.590909090909093</v>
      </c>
      <c r="W161" s="35">
        <f t="shared" si="47"/>
        <v>48.979591836734699</v>
      </c>
      <c r="X161" s="35">
        <f t="shared" si="48"/>
        <v>79.429499072356208</v>
      </c>
      <c r="Y161" s="35">
        <f t="shared" si="49"/>
        <v>73.799451443447538</v>
      </c>
      <c r="Z161" s="35">
        <f t="shared" si="50"/>
        <v>51.18813418927315</v>
      </c>
      <c r="AA161" s="35">
        <f t="shared" si="51"/>
        <v>-2.2085423525384442</v>
      </c>
      <c r="AB161" s="35">
        <f t="shared" si="52"/>
        <v>-2.2085423525384442</v>
      </c>
      <c r="AC161" s="35">
        <f t="shared" si="53"/>
        <v>-2.2085423525384513</v>
      </c>
      <c r="AD161" s="36"/>
      <c r="AE161" s="36"/>
      <c r="AF161">
        <v>2.5299999999999998</v>
      </c>
      <c r="AG161">
        <v>1.51</v>
      </c>
      <c r="AI161" s="36"/>
      <c r="AJ161" t="s">
        <v>469</v>
      </c>
      <c r="AK161" s="35"/>
      <c r="AL161" s="35"/>
    </row>
    <row r="162" spans="1:38" ht="15" x14ac:dyDescent="0.25">
      <c r="A162">
        <v>4.3899999999999997</v>
      </c>
      <c r="B162">
        <v>3.52</v>
      </c>
      <c r="C162">
        <v>1.96</v>
      </c>
      <c r="D162" s="20">
        <f t="shared" si="41"/>
        <v>2.2085423525384673E-2</v>
      </c>
      <c r="E162" s="17">
        <f>IF(OR($A162="",$B162="",$C162=""),"",A162*'MPTO_working_3-way'!$I161)</f>
        <v>4.4869550092764383</v>
      </c>
      <c r="F162" s="21">
        <f>IF(OR($A162="",$B162="",$C162=""),"",B162*'MPTO_working_3-way'!$I161)</f>
        <v>3.5977406908093541</v>
      </c>
      <c r="G162" s="22">
        <f>IF(OR($A162="",$B162="",$C162=""),"",C162*'MPTO_working_3-way'!$I161)</f>
        <v>2.0032874301097539</v>
      </c>
      <c r="H162" s="17">
        <f>IF(OR($A162="",$B162="",$C162=""),"",'MPTO_working_3-way'!E161)</f>
        <v>4.5366158781843327</v>
      </c>
      <c r="I162" s="21">
        <f>IF(OR($A162="",$B162="",$C162=""),"",'MPTO_working_3-way'!F161)</f>
        <v>3.613642350898941</v>
      </c>
      <c r="J162" s="22">
        <f>IF(OR($A162="",$B162="",$C162=""),"",'MPTO_working_3-way'!G161)</f>
        <v>1.9886951676937157</v>
      </c>
      <c r="K162" s="17">
        <f>IF(OR($A162="",$B162="",$C162=""),"",'OddsRatio_working_3-way'!H161)</f>
        <v>4.5117356154327428</v>
      </c>
      <c r="L162" s="21">
        <f>IF(OR($A162="",$B162="",$C162=""),"",'OddsRatio_working_3-way'!I161)</f>
        <v>3.6104937318261108</v>
      </c>
      <c r="M162" s="22">
        <f>IF(OR($A162="",$B162="",$C162=""),"",'OddsRatio_working_3-way'!J161)</f>
        <v>1.9944738026004227</v>
      </c>
      <c r="N162" s="23">
        <f t="shared" si="42"/>
        <v>22.286829217867709</v>
      </c>
      <c r="O162" s="24">
        <f t="shared" si="43"/>
        <v>27.795221666602053</v>
      </c>
      <c r="P162" s="24">
        <f t="shared" si="44"/>
        <v>49.917949115530227</v>
      </c>
      <c r="Q162" t="s">
        <v>450</v>
      </c>
      <c r="R162" t="s">
        <v>291</v>
      </c>
      <c r="S162" s="48" t="s">
        <v>492</v>
      </c>
      <c r="T162" s="35">
        <v>100</v>
      </c>
      <c r="U162" s="35">
        <f t="shared" si="45"/>
        <v>43.820224719101127</v>
      </c>
      <c r="V162" s="35">
        <f t="shared" si="46"/>
        <v>74.683544303797461</v>
      </c>
      <c r="W162" s="35">
        <f t="shared" si="47"/>
        <v>79.123173277661792</v>
      </c>
      <c r="X162" s="35">
        <f t="shared" si="48"/>
        <v>46.193282418540733</v>
      </c>
      <c r="Y162" s="35">
        <f t="shared" si="49"/>
        <v>77.056602003237089</v>
      </c>
      <c r="Z162" s="35">
        <f t="shared" si="50"/>
        <v>81.496230977101419</v>
      </c>
      <c r="AA162" s="35">
        <f t="shared" si="51"/>
        <v>-2.373057699439606</v>
      </c>
      <c r="AB162" s="35">
        <f t="shared" si="52"/>
        <v>-2.3730576994396273</v>
      </c>
      <c r="AC162" s="35">
        <f t="shared" si="53"/>
        <v>-2.3730576994396273</v>
      </c>
      <c r="AD162" s="36"/>
      <c r="AE162" s="36"/>
      <c r="AF162">
        <v>2.0699999999999998</v>
      </c>
      <c r="AG162">
        <v>1.85</v>
      </c>
      <c r="AI162" s="36"/>
      <c r="AJ162" t="s">
        <v>470</v>
      </c>
      <c r="AK162" s="35"/>
      <c r="AL162" s="35"/>
    </row>
    <row r="163" spans="1:38" ht="15" x14ac:dyDescent="0.25">
      <c r="A163">
        <v>1.78</v>
      </c>
      <c r="B163">
        <v>3.95</v>
      </c>
      <c r="C163">
        <v>4.79</v>
      </c>
      <c r="D163" s="20">
        <f t="shared" si="41"/>
        <v>2.3730576994396291E-2</v>
      </c>
      <c r="E163" s="17">
        <f>IF(OR($A163="",$B163="",$C163=""),"",A163*'MPTO_working_3-way'!$I162)</f>
        <v>1.8222404270500254</v>
      </c>
      <c r="F163" s="21">
        <f>IF(OR($A163="",$B163="",$C163=""),"",B163*'MPTO_working_3-way'!$I162)</f>
        <v>4.0437357791278652</v>
      </c>
      <c r="G163" s="22">
        <f>IF(OR($A163="",$B163="",$C163=""),"",C163*'MPTO_working_3-way'!$I162)</f>
        <v>4.9036694638031584</v>
      </c>
      <c r="H163" s="17">
        <f>IF(OR($A163="",$B163="",$C163=""),"",'MPTO_working_3-way'!E162)</f>
        <v>1.8054205787504407</v>
      </c>
      <c r="I163" s="21">
        <f>IF(OR($A163="",$B163="",$C163=""),"",'MPTO_working_3-way'!F162)</f>
        <v>4.0773994032944332</v>
      </c>
      <c r="J163" s="22">
        <f>IF(OR($A163="",$B163="",$C163=""),"",'MPTO_working_3-way'!G162)</f>
        <v>4.9786397710826824</v>
      </c>
      <c r="K163" s="17">
        <f>IF(OR($A163="",$B163="",$C163=""),"",'OddsRatio_working_3-way'!H162)</f>
        <v>1.8116163131444045</v>
      </c>
      <c r="L163" s="21">
        <f>IF(OR($A163="",$B163="",$C163=""),"",'OddsRatio_working_3-way'!I162)</f>
        <v>4.0695745176615308</v>
      </c>
      <c r="M163" s="22">
        <f>IF(OR($A163="",$B163="",$C163=""),"",'OddsRatio_working_3-way'!J162)</f>
        <v>4.9436228548939658</v>
      </c>
      <c r="N163" s="23">
        <f t="shared" si="42"/>
        <v>54.877500529327641</v>
      </c>
      <c r="O163" s="24">
        <f t="shared" si="43"/>
        <v>24.729607833469167</v>
      </c>
      <c r="P163" s="24">
        <f t="shared" si="44"/>
        <v>20.392891637203174</v>
      </c>
      <c r="Q163" t="s">
        <v>398</v>
      </c>
      <c r="R163" t="s">
        <v>395</v>
      </c>
      <c r="S163" s="48" t="s">
        <v>492</v>
      </c>
      <c r="T163" s="35">
        <v>100</v>
      </c>
      <c r="U163" s="35">
        <f t="shared" si="45"/>
        <v>71.264367816091948</v>
      </c>
      <c r="V163" s="35">
        <f t="shared" si="46"/>
        <v>73.753280839895012</v>
      </c>
      <c r="W163" s="35">
        <f t="shared" si="47"/>
        <v>52.606635071090047</v>
      </c>
      <c r="X163" s="35">
        <f t="shared" si="48"/>
        <v>73.640084089014948</v>
      </c>
      <c r="Y163" s="35">
        <f t="shared" si="49"/>
        <v>76.128997112817999</v>
      </c>
      <c r="Z163" s="35">
        <f t="shared" si="50"/>
        <v>54.98235134401304</v>
      </c>
      <c r="AA163" s="35">
        <f t="shared" si="51"/>
        <v>-2.3757162729230004</v>
      </c>
      <c r="AB163" s="35">
        <f t="shared" si="52"/>
        <v>-2.3757162729229861</v>
      </c>
      <c r="AC163" s="35">
        <f t="shared" si="53"/>
        <v>-2.3757162729229933</v>
      </c>
      <c r="AD163" s="36"/>
      <c r="AE163" s="36"/>
      <c r="AF163">
        <v>1.86</v>
      </c>
      <c r="AG163">
        <v>2.0499999999999998</v>
      </c>
      <c r="AI163" s="36"/>
      <c r="AJ163" t="s">
        <v>470</v>
      </c>
      <c r="AK163" s="35"/>
      <c r="AL163" s="35"/>
    </row>
    <row r="164" spans="1:38" ht="15" x14ac:dyDescent="0.25">
      <c r="A164">
        <v>3.48</v>
      </c>
      <c r="B164">
        <v>3.81</v>
      </c>
      <c r="C164">
        <v>2.11</v>
      </c>
      <c r="D164" s="20">
        <f t="shared" si="41"/>
        <v>2.3757162729229897E-2</v>
      </c>
      <c r="E164" s="17">
        <f>IF(OR($A164="",$B164="",$C164=""),"",A164*'MPTO_working_3-way'!$I163)</f>
        <v>3.5626749262977202</v>
      </c>
      <c r="F164" s="21">
        <f>IF(OR($A164="",$B164="",$C164=""),"",B164*'MPTO_working_3-way'!$I163)</f>
        <v>3.9005147899983661</v>
      </c>
      <c r="G164" s="22">
        <f>IF(OR($A164="",$B164="",$C164=""),"",C164*'MPTO_working_3-way'!$I163)</f>
        <v>2.1601276133586751</v>
      </c>
      <c r="H164" s="17">
        <f>IF(OR($A164="",$B164="",$C164=""),"",'MPTO_working_3-way'!E163)</f>
        <v>3.5786207351760577</v>
      </c>
      <c r="I164" s="21">
        <f>IF(OR($A164="",$B164="",$C164=""),"",'MPTO_working_3-way'!F163)</f>
        <v>3.9285300233554308</v>
      </c>
      <c r="J164" s="22">
        <f>IF(OR($A164="",$B164="",$C164=""),"",'MPTO_working_3-way'!G163)</f>
        <v>2.1458555389262894</v>
      </c>
      <c r="K164" s="17">
        <f>IF(OR($A164="",$B164="",$C164=""),"",'OddsRatio_working_3-way'!H163)</f>
        <v>3.5731817322277757</v>
      </c>
      <c r="L164" s="21">
        <f>IF(OR($A164="",$B164="",$C164=""),"",'OddsRatio_working_3-way'!I163)</f>
        <v>3.9155809143387299</v>
      </c>
      <c r="M164" s="22">
        <f>IF(OR($A164="",$B164="",$C164=""),"",'OddsRatio_working_3-way'!J163)</f>
        <v>2.1517063398277543</v>
      </c>
      <c r="N164" s="23">
        <f t="shared" si="42"/>
        <v>28.068797201185724</v>
      </c>
      <c r="O164" s="24">
        <f t="shared" si="43"/>
        <v>25.637641538090893</v>
      </c>
      <c r="P164" s="24">
        <f t="shared" si="44"/>
        <v>46.293561260723379</v>
      </c>
      <c r="Q164" t="s">
        <v>292</v>
      </c>
      <c r="R164" t="s">
        <v>397</v>
      </c>
      <c r="S164" s="48" t="s">
        <v>492</v>
      </c>
      <c r="T164" s="35">
        <v>100</v>
      </c>
      <c r="U164" s="35">
        <f t="shared" si="45"/>
        <v>72.222222222222229</v>
      </c>
      <c r="V164" s="35">
        <f t="shared" si="46"/>
        <v>70.588235294117652</v>
      </c>
      <c r="W164" s="35">
        <f t="shared" si="47"/>
        <v>54.954954954954964</v>
      </c>
      <c r="X164" s="35">
        <f t="shared" si="48"/>
        <v>74.456809750927391</v>
      </c>
      <c r="Y164" s="35">
        <f t="shared" si="49"/>
        <v>72.822822822822815</v>
      </c>
      <c r="Z164" s="35">
        <f t="shared" si="50"/>
        <v>57.189542483660126</v>
      </c>
      <c r="AA164" s="35">
        <f t="shared" si="51"/>
        <v>-2.2345875287051626</v>
      </c>
      <c r="AB164" s="35">
        <f t="shared" si="52"/>
        <v>-2.2345875287051626</v>
      </c>
      <c r="AC164" s="35">
        <f t="shared" si="53"/>
        <v>-2.2345875287051626</v>
      </c>
      <c r="AD164" s="36"/>
      <c r="AE164" s="36"/>
      <c r="AF164">
        <v>1.56</v>
      </c>
      <c r="AG164">
        <v>2.57</v>
      </c>
      <c r="AI164" s="36"/>
      <c r="AJ164" t="s">
        <v>470</v>
      </c>
      <c r="AK164" s="35"/>
      <c r="AL164" s="35"/>
    </row>
    <row r="165" spans="1:38" ht="15" x14ac:dyDescent="0.25">
      <c r="A165">
        <v>3.6</v>
      </c>
      <c r="B165">
        <v>3.4</v>
      </c>
      <c r="C165">
        <v>2.2200000000000002</v>
      </c>
      <c r="D165" s="20">
        <f t="shared" si="41"/>
        <v>2.2345875287051786E-2</v>
      </c>
      <c r="E165" s="17">
        <f>IF(OR($A165="",$B165="",$C165=""),"",A165*'MPTO_working_3-way'!$I164)</f>
        <v>3.6804451510333864</v>
      </c>
      <c r="F165" s="21">
        <f>IF(OR($A165="",$B165="",$C165=""),"",B165*'MPTO_working_3-way'!$I164)</f>
        <v>3.4759759759759761</v>
      </c>
      <c r="G165" s="22">
        <f>IF(OR($A165="",$B165="",$C165=""),"",C165*'MPTO_working_3-way'!$I164)</f>
        <v>2.2696078431372553</v>
      </c>
      <c r="H165" s="17">
        <f>IF(OR($A165="",$B165="",$C165=""),"",'MPTO_working_3-way'!E164)</f>
        <v>3.6991940753648445</v>
      </c>
      <c r="I165" s="21">
        <f>IF(OR($A165="",$B165="",$C165=""),"",'MPTO_working_3-way'!F164)</f>
        <v>3.4883434322686657</v>
      </c>
      <c r="J165" s="22">
        <f>IF(OR($A165="",$B165="",$C165=""),"",'MPTO_working_3-way'!G164)</f>
        <v>2.2573270419352696</v>
      </c>
      <c r="K165" s="17">
        <f>IF(OR($A165="",$B165="",$C165=""),"",'OddsRatio_working_3-way'!H164)</f>
        <v>3.6906084017808949</v>
      </c>
      <c r="L165" s="21">
        <f>IF(OR($A165="",$B165="",$C165=""),"",'OddsRatio_working_3-way'!I164)</f>
        <v>3.4836385247208264</v>
      </c>
      <c r="M165" s="22">
        <f>IF(OR($A165="",$B165="",$C165=""),"",'OddsRatio_working_3-way'!J164)</f>
        <v>2.2625162500664202</v>
      </c>
      <c r="N165" s="23">
        <f t="shared" si="42"/>
        <v>27.170626349892007</v>
      </c>
      <c r="O165" s="24">
        <f t="shared" si="43"/>
        <v>28.768898488120946</v>
      </c>
      <c r="P165" s="24">
        <f t="shared" si="44"/>
        <v>44.060475161987036</v>
      </c>
      <c r="Q165" t="s">
        <v>290</v>
      </c>
      <c r="R165" t="s">
        <v>399</v>
      </c>
      <c r="S165" s="48" t="s">
        <v>492</v>
      </c>
      <c r="T165" s="35">
        <v>100</v>
      </c>
      <c r="U165" s="35">
        <f t="shared" si="45"/>
        <v>22.480620155038757</v>
      </c>
      <c r="V165" s="35">
        <f t="shared" si="46"/>
        <v>83.108108108108112</v>
      </c>
      <c r="W165" s="35">
        <f t="shared" si="47"/>
        <v>91.776315789473685</v>
      </c>
      <c r="X165" s="35">
        <f t="shared" si="48"/>
        <v>25.115576102418206</v>
      </c>
      <c r="Y165" s="35">
        <f t="shared" si="49"/>
        <v>85.743064055487551</v>
      </c>
      <c r="Z165" s="35">
        <f t="shared" si="50"/>
        <v>94.411271736853138</v>
      </c>
      <c r="AA165" s="35">
        <f t="shared" si="51"/>
        <v>-2.6349559473794493</v>
      </c>
      <c r="AB165" s="35">
        <f t="shared" si="52"/>
        <v>-2.6349559473794386</v>
      </c>
      <c r="AC165" s="35">
        <f t="shared" si="53"/>
        <v>-2.6349559473794528</v>
      </c>
      <c r="AD165" s="36"/>
      <c r="AE165" s="36"/>
      <c r="AF165">
        <v>2.12</v>
      </c>
      <c r="AG165">
        <v>1.79</v>
      </c>
      <c r="AI165" s="36"/>
      <c r="AJ165" t="s">
        <v>470</v>
      </c>
      <c r="AK165" s="35"/>
      <c r="AL165" s="35"/>
    </row>
    <row r="166" spans="1:38" ht="15" x14ac:dyDescent="0.25">
      <c r="A166">
        <v>1.29</v>
      </c>
      <c r="B166">
        <v>5.92</v>
      </c>
      <c r="C166">
        <v>12.16</v>
      </c>
      <c r="D166" s="20">
        <f t="shared" si="41"/>
        <v>2.6349559473794582E-2</v>
      </c>
      <c r="E166" s="17">
        <f>IF(OR($A166="",$B166="",$C166=""),"",A166*'MPTO_working_3-way'!$I165)</f>
        <v>1.3239909317211951</v>
      </c>
      <c r="F166" s="21">
        <f>IF(OR($A166="",$B166="",$C166=""),"",B166*'MPTO_working_3-way'!$I165)</f>
        <v>6.075989392084864</v>
      </c>
      <c r="G166" s="22">
        <f>IF(OR($A166="",$B166="",$C166=""),"",C166*'MPTO_working_3-way'!$I165)</f>
        <v>12.480410643201342</v>
      </c>
      <c r="H166" s="17">
        <f>IF(OR($A166="",$B166="",$C166=""),"",'MPTO_working_3-way'!E165)</f>
        <v>1.3047836034586999</v>
      </c>
      <c r="I166" s="21">
        <f>IF(OR($A166="",$B166="",$C166=""),"",'MPTO_working_3-way'!F165)</f>
        <v>6.244702446106329</v>
      </c>
      <c r="J166" s="22">
        <f>IF(OR($A166="",$B166="",$C166=""),"",'MPTO_working_3-way'!G165)</f>
        <v>13.614026308711408</v>
      </c>
      <c r="K166" s="17">
        <f>IF(OR($A166="",$B166="",$C166=""),"",'OddsRatio_working_3-way'!H165)</f>
        <v>1.3103713584555983</v>
      </c>
      <c r="L166" s="21">
        <f>IF(OR($A166="",$B166="",$C166=""),"",'OddsRatio_working_3-way'!I165)</f>
        <v>6.2656106331087624</v>
      </c>
      <c r="M166" s="22">
        <f>IF(OR($A166="",$B166="",$C166=""),"",'OddsRatio_working_3-way'!J165)</f>
        <v>12.943946070222317</v>
      </c>
      <c r="N166" s="23">
        <f t="shared" si="42"/>
        <v>75.529218217529234</v>
      </c>
      <c r="O166" s="24">
        <f t="shared" si="43"/>
        <v>16.458224915644042</v>
      </c>
      <c r="P166" s="24">
        <f t="shared" si="44"/>
        <v>8.0125568668267046</v>
      </c>
      <c r="Q166" t="s">
        <v>402</v>
      </c>
      <c r="R166" t="s">
        <v>293</v>
      </c>
      <c r="S166" s="48" t="s">
        <v>492</v>
      </c>
      <c r="T166" s="35">
        <v>100</v>
      </c>
      <c r="U166" s="35">
        <f t="shared" si="45"/>
        <v>76.905311778290994</v>
      </c>
      <c r="V166" s="35">
        <f t="shared" si="46"/>
        <v>72.067039106145245</v>
      </c>
      <c r="W166" s="35">
        <f t="shared" si="47"/>
        <v>48.717948717948723</v>
      </c>
      <c r="X166" s="35">
        <f t="shared" si="48"/>
        <v>79.215012175906026</v>
      </c>
      <c r="Y166" s="35">
        <f t="shared" si="49"/>
        <v>74.376739503760291</v>
      </c>
      <c r="Z166" s="35">
        <f t="shared" si="50"/>
        <v>51.027649115563754</v>
      </c>
      <c r="AA166" s="35">
        <f t="shared" si="51"/>
        <v>-2.3097003976150319</v>
      </c>
      <c r="AB166" s="35">
        <f t="shared" si="52"/>
        <v>-2.3097003976150461</v>
      </c>
      <c r="AC166" s="35">
        <f t="shared" si="53"/>
        <v>-2.3097003976150319</v>
      </c>
      <c r="AD166" s="36"/>
      <c r="AE166" s="36"/>
      <c r="AF166">
        <v>1.64</v>
      </c>
      <c r="AG166">
        <v>2.39</v>
      </c>
      <c r="AI166" s="36"/>
      <c r="AJ166" t="s">
        <v>470</v>
      </c>
      <c r="AK166" s="35"/>
      <c r="AL166" s="35"/>
    </row>
    <row r="167" spans="1:38" ht="15" x14ac:dyDescent="0.25">
      <c r="A167">
        <v>4.33</v>
      </c>
      <c r="B167">
        <v>3.58</v>
      </c>
      <c r="C167">
        <v>1.95</v>
      </c>
      <c r="D167" s="20">
        <f t="shared" si="41"/>
        <v>2.3097003976150443E-2</v>
      </c>
      <c r="E167" s="17">
        <f>IF(OR($A167="",$B167="",$C167=""),"",A167*'MPTO_working_3-way'!$I166)</f>
        <v>4.4300100272167313</v>
      </c>
      <c r="F167" s="21">
        <f>IF(OR($A167="",$B167="",$C167=""),"",B167*'MPTO_working_3-way'!$I166)</f>
        <v>3.6626872742346186</v>
      </c>
      <c r="G167" s="22">
        <f>IF(OR($A167="",$B167="",$C167=""),"",C167*'MPTO_working_3-way'!$I166)</f>
        <v>1.9950391577534934</v>
      </c>
      <c r="H167" s="17">
        <f>IF(OR($A167="",$B167="",$C167=""),"",'MPTO_working_3-way'!E166)</f>
        <v>4.4793258328175645</v>
      </c>
      <c r="I167" s="21">
        <f>IF(OR($A167="",$B167="",$C167=""),"",'MPTO_working_3-way'!F166)</f>
        <v>3.6814702466230358</v>
      </c>
      <c r="J167" s="22">
        <f>IF(OR($A167="",$B167="",$C167=""),"",'MPTO_working_3-way'!G166)</f>
        <v>1.9797216654663152</v>
      </c>
      <c r="K167" s="17">
        <f>IF(OR($A167="",$B167="",$C167=""),"",'OddsRatio_working_3-way'!H166)</f>
        <v>4.4552764901304389</v>
      </c>
      <c r="L167" s="21">
        <f>IF(OR($A167="",$B167="",$C167=""),"",'OddsRatio_working_3-way'!I166)</f>
        <v>3.6770610644253843</v>
      </c>
      <c r="M167" s="22">
        <f>IF(OR($A167="",$B167="",$C167=""),"",'OddsRatio_working_3-way'!J166)</f>
        <v>1.9857395392264006</v>
      </c>
      <c r="N167" s="23">
        <f t="shared" si="42"/>
        <v>22.573312336908543</v>
      </c>
      <c r="O167" s="24">
        <f t="shared" si="43"/>
        <v>27.302358217545809</v>
      </c>
      <c r="P167" s="24">
        <f t="shared" si="44"/>
        <v>50.124329445545634</v>
      </c>
      <c r="Q167" t="s">
        <v>294</v>
      </c>
      <c r="R167" t="s">
        <v>451</v>
      </c>
      <c r="S167" s="48" t="s">
        <v>492</v>
      </c>
      <c r="T167" s="35">
        <v>100</v>
      </c>
      <c r="U167" s="35">
        <f t="shared" si="45"/>
        <v>40.119760479041922</v>
      </c>
      <c r="V167" s="35">
        <f t="shared" si="46"/>
        <v>74.160206718346245</v>
      </c>
      <c r="W167" s="35">
        <f t="shared" si="47"/>
        <v>82.668977469670722</v>
      </c>
      <c r="X167" s="35">
        <f t="shared" si="48"/>
        <v>43.170815811983033</v>
      </c>
      <c r="Y167" s="35">
        <f t="shared" si="49"/>
        <v>77.211262051287378</v>
      </c>
      <c r="Z167" s="35">
        <f t="shared" si="50"/>
        <v>85.72003280261184</v>
      </c>
      <c r="AA167" s="35">
        <f t="shared" si="51"/>
        <v>-3.051055332941111</v>
      </c>
      <c r="AB167" s="35">
        <f t="shared" si="52"/>
        <v>-3.0510553329411323</v>
      </c>
      <c r="AC167" s="35">
        <f t="shared" si="53"/>
        <v>-3.0510553329411181</v>
      </c>
      <c r="AD167" s="36"/>
      <c r="AE167" s="36"/>
      <c r="AF167">
        <v>2.1800000000000002</v>
      </c>
      <c r="AG167">
        <v>1.75</v>
      </c>
      <c r="AI167" s="36"/>
      <c r="AJ167" t="s">
        <v>470</v>
      </c>
      <c r="AK167" s="35"/>
      <c r="AL167" s="35"/>
    </row>
    <row r="168" spans="1:38" ht="15" x14ac:dyDescent="0.25">
      <c r="A168">
        <v>1.67</v>
      </c>
      <c r="B168">
        <v>3.87</v>
      </c>
      <c r="C168">
        <v>5.77</v>
      </c>
      <c r="D168" s="20">
        <f t="shared" si="41"/>
        <v>3.0510553329411216E-2</v>
      </c>
      <c r="E168" s="17">
        <f>IF(OR($A168="",$B168="",$C168=""),"",A168*'MPTO_working_3-way'!$I167)</f>
        <v>1.7209526240601167</v>
      </c>
      <c r="F168" s="21">
        <f>IF(OR($A168="",$B168="",$C168=""),"",B168*'MPTO_working_3-way'!$I167)</f>
        <v>3.9880758413848216</v>
      </c>
      <c r="G168" s="22">
        <f>IF(OR($A168="",$B168="",$C168=""),"",C168*'MPTO_working_3-way'!$I167)</f>
        <v>5.9460458927107025</v>
      </c>
      <c r="H168" s="17">
        <f>IF(OR($A168="",$B168="",$C168=""),"",'MPTO_working_3-way'!E167)</f>
        <v>1.6988536843709658</v>
      </c>
      <c r="I168" s="21">
        <f>IF(OR($A168="",$B168="",$C168=""),"",'MPTO_working_3-way'!F167)</f>
        <v>4.0285584772566789</v>
      </c>
      <c r="J168" s="22">
        <f>IF(OR($A168="",$B168="",$C168=""),"",'MPTO_working_3-way'!G167)</f>
        <v>6.1297030129911718</v>
      </c>
      <c r="K168" s="17">
        <f>IF(OR($A168="",$B168="",$C168=""),"",'OddsRatio_working_3-way'!H167)</f>
        <v>1.7067489405624054</v>
      </c>
      <c r="L168" s="21">
        <f>IF(OR($A168="",$B168="",$C168=""),"",'OddsRatio_working_3-way'!I167)</f>
        <v>4.0274171036031419</v>
      </c>
      <c r="M168" s="22">
        <f>IF(OR($A168="",$B168="",$C168=""),"",'OddsRatio_working_3-way'!J167)</f>
        <v>6.0316305171383213</v>
      </c>
      <c r="N168" s="23">
        <f t="shared" si="42"/>
        <v>58.107352057186425</v>
      </c>
      <c r="O168" s="24">
        <f t="shared" si="43"/>
        <v>25.074748820542979</v>
      </c>
      <c r="P168" s="24">
        <f t="shared" si="44"/>
        <v>16.817899122270592</v>
      </c>
      <c r="Q168" t="s">
        <v>307</v>
      </c>
      <c r="R168" t="s">
        <v>406</v>
      </c>
      <c r="S168" s="48" t="s">
        <v>492</v>
      </c>
      <c r="T168" s="35">
        <v>100</v>
      </c>
      <c r="U168" s="35">
        <f t="shared" si="45"/>
        <v>52.153110047846894</v>
      </c>
      <c r="V168" s="35">
        <f t="shared" si="46"/>
        <v>69.969969969969966</v>
      </c>
      <c r="W168" s="35">
        <f t="shared" si="47"/>
        <v>75</v>
      </c>
      <c r="X168" s="35">
        <f t="shared" si="48"/>
        <v>55.030030030030034</v>
      </c>
      <c r="Y168" s="35">
        <f t="shared" si="49"/>
        <v>72.84688995215312</v>
      </c>
      <c r="Z168" s="35">
        <f t="shared" si="50"/>
        <v>77.876919982183139</v>
      </c>
      <c r="AA168" s="35">
        <f t="shared" si="51"/>
        <v>-2.8769199821831393</v>
      </c>
      <c r="AB168" s="35">
        <f t="shared" si="52"/>
        <v>-2.8769199821831535</v>
      </c>
      <c r="AC168" s="35">
        <f t="shared" si="53"/>
        <v>-2.8769199821831393</v>
      </c>
      <c r="AD168" s="36"/>
      <c r="AE168" s="36"/>
      <c r="AF168">
        <v>1.93</v>
      </c>
      <c r="AG168">
        <v>1.96</v>
      </c>
      <c r="AI168" s="36"/>
      <c r="AJ168" t="s">
        <v>471</v>
      </c>
      <c r="AK168" s="35"/>
      <c r="AL168" s="35"/>
    </row>
    <row r="169" spans="1:38" ht="15" x14ac:dyDescent="0.25">
      <c r="A169">
        <v>2.09</v>
      </c>
      <c r="B169">
        <v>3.33</v>
      </c>
      <c r="C169">
        <v>4</v>
      </c>
      <c r="D169" s="20">
        <f t="shared" si="41"/>
        <v>2.876919982183157E-2</v>
      </c>
      <c r="E169" s="17">
        <f>IF(OR($A169="",$B169="",$C169=""),"",A169*'MPTO_working_3-way'!$I168)</f>
        <v>2.150127627627628</v>
      </c>
      <c r="F169" s="21">
        <f>IF(OR($A169="",$B169="",$C169=""),"",B169*'MPTO_working_3-way'!$I168)</f>
        <v>3.425801435406699</v>
      </c>
      <c r="G169" s="22">
        <f>IF(OR($A169="",$B169="",$C169=""),"",C169*'MPTO_working_3-way'!$I168)</f>
        <v>4.1150767992873263</v>
      </c>
      <c r="H169" s="17">
        <f>IF(OR($A169="",$B169="",$C169=""),"",'MPTO_working_3-way'!E168)</f>
        <v>2.1327456453289275</v>
      </c>
      <c r="I169" s="21">
        <f>IF(OR($A169="",$B169="",$C169=""),"",'MPTO_working_3-way'!F168)</f>
        <v>3.4398474408029958</v>
      </c>
      <c r="J169" s="22">
        <f>IF(OR($A169="",$B169="",$C169=""),"",'MPTO_working_3-way'!G168)</f>
        <v>4.1595561355101562</v>
      </c>
      <c r="K169" s="17">
        <f>IF(OR($A169="",$B169="",$C169=""),"",'OddsRatio_working_3-way'!H168)</f>
        <v>2.1398864038593799</v>
      </c>
      <c r="L169" s="21">
        <f>IF(OR($A169="",$B169="",$C169=""),"",'OddsRatio_working_3-way'!I168)</f>
        <v>3.4366379091672994</v>
      </c>
      <c r="M169" s="22">
        <f>IF(OR($A169="",$B169="",$C169=""),"",'OddsRatio_working_3-way'!J168)</f>
        <v>4.1373020289707707</v>
      </c>
      <c r="N169" s="23">
        <f t="shared" si="42"/>
        <v>46.508867062154977</v>
      </c>
      <c r="O169" s="24">
        <f t="shared" si="43"/>
        <v>29.190249897869037</v>
      </c>
      <c r="P169" s="24">
        <f t="shared" si="44"/>
        <v>24.300883039975972</v>
      </c>
      <c r="Q169" t="s">
        <v>297</v>
      </c>
      <c r="R169" t="s">
        <v>304</v>
      </c>
      <c r="S169" s="48" t="s">
        <v>492</v>
      </c>
      <c r="T169" s="35">
        <v>100</v>
      </c>
      <c r="U169" s="35">
        <f t="shared" si="45"/>
        <v>80.916030534351137</v>
      </c>
      <c r="V169" s="35">
        <f t="shared" si="46"/>
        <v>72.067039106145245</v>
      </c>
      <c r="W169" s="35">
        <f t="shared" si="47"/>
        <v>44.134078212290497</v>
      </c>
      <c r="X169" s="35">
        <f t="shared" si="48"/>
        <v>83.798882681564237</v>
      </c>
      <c r="Y169" s="35">
        <f t="shared" si="49"/>
        <v>74.949891253358345</v>
      </c>
      <c r="Z169" s="35">
        <f t="shared" si="50"/>
        <v>47.016930359503597</v>
      </c>
      <c r="AA169" s="35">
        <f t="shared" si="51"/>
        <v>-2.8828521472131001</v>
      </c>
      <c r="AB169" s="35">
        <f t="shared" si="52"/>
        <v>-2.8828521472131001</v>
      </c>
      <c r="AC169" s="35">
        <f t="shared" si="53"/>
        <v>-2.8828521472131001</v>
      </c>
      <c r="AD169" s="36"/>
      <c r="AE169" s="36"/>
      <c r="AF169">
        <v>2.44</v>
      </c>
      <c r="AG169">
        <v>1.6</v>
      </c>
      <c r="AI169" s="36"/>
      <c r="AJ169" t="s">
        <v>471</v>
      </c>
      <c r="AK169" s="35"/>
      <c r="AL169" s="35"/>
    </row>
    <row r="170" spans="1:38" ht="15" x14ac:dyDescent="0.25">
      <c r="A170">
        <v>5.24</v>
      </c>
      <c r="B170">
        <v>3.58</v>
      </c>
      <c r="C170">
        <v>1.79</v>
      </c>
      <c r="D170" s="20">
        <f t="shared" si="41"/>
        <v>2.8828521472130886E-2</v>
      </c>
      <c r="E170" s="17">
        <f>IF(OR($A170="",$B170="",$C170=""),"",A170*'MPTO_working_3-way'!$I169)</f>
        <v>5.3910614525139664</v>
      </c>
      <c r="F170" s="21">
        <f>IF(OR($A170="",$B170="",$C170=""),"",B170*'MPTO_working_3-way'!$I169)</f>
        <v>3.6832061068702284</v>
      </c>
      <c r="G170" s="22">
        <f>IF(OR($A170="",$B170="",$C170=""),"",C170*'MPTO_working_3-way'!$I169)</f>
        <v>1.8416030534351142</v>
      </c>
      <c r="H170" s="17">
        <f>IF(OR($A170="",$B170="",$C170=""),"",'MPTO_working_3-way'!E169)</f>
        <v>5.5178445368264164</v>
      </c>
      <c r="I170" s="21">
        <f>IF(OR($A170="",$B170="",$C170=""),"",'MPTO_working_3-way'!F169)</f>
        <v>3.70754716981132</v>
      </c>
      <c r="J170" s="22">
        <f>IF(OR($A170="",$B170="",$C170=""),"",'MPTO_working_3-way'!G169)</f>
        <v>1.8213287075393536</v>
      </c>
      <c r="K170" s="17">
        <f>IF(OR($A170="",$B170="",$C170=""),"",'OddsRatio_working_3-way'!H169)</f>
        <v>5.4492364964152733</v>
      </c>
      <c r="L170" s="21">
        <f>IF(OR($A170="",$B170="",$C170=""),"",'OddsRatio_working_3-way'!I169)</f>
        <v>3.7073184341394825</v>
      </c>
      <c r="M170" s="22">
        <f>IF(OR($A170="",$B170="",$C170=""),"",'OddsRatio_working_3-way'!J169)</f>
        <v>1.8289851019264312</v>
      </c>
      <c r="N170" s="23">
        <f t="shared" si="42"/>
        <v>18.549222797927463</v>
      </c>
      <c r="O170" s="24">
        <f t="shared" si="43"/>
        <v>27.150259067357517</v>
      </c>
      <c r="P170" s="24">
        <f t="shared" si="44"/>
        <v>54.300518134715034</v>
      </c>
      <c r="Q170" t="s">
        <v>301</v>
      </c>
      <c r="R170" t="s">
        <v>408</v>
      </c>
      <c r="S170" s="48" t="s">
        <v>492</v>
      </c>
      <c r="T170" s="35">
        <v>100</v>
      </c>
      <c r="U170" s="35">
        <f t="shared" si="45"/>
        <v>60.784313725490193</v>
      </c>
      <c r="V170" s="35">
        <f t="shared" si="46"/>
        <v>68.944099378881987</v>
      </c>
      <c r="W170" s="35">
        <f t="shared" si="47"/>
        <v>67.532467532467535</v>
      </c>
      <c r="X170" s="35">
        <f t="shared" si="48"/>
        <v>63.523433088650471</v>
      </c>
      <c r="Y170" s="35">
        <f t="shared" si="49"/>
        <v>71.683218742042271</v>
      </c>
      <c r="Z170" s="35">
        <f t="shared" si="50"/>
        <v>70.27158689562782</v>
      </c>
      <c r="AA170" s="35">
        <f t="shared" si="51"/>
        <v>-2.7391193631602775</v>
      </c>
      <c r="AB170" s="35">
        <f t="shared" si="52"/>
        <v>-2.7391193631602846</v>
      </c>
      <c r="AC170" s="35">
        <f t="shared" si="53"/>
        <v>-2.7391193631602846</v>
      </c>
      <c r="AD170" s="36"/>
      <c r="AE170" s="36"/>
      <c r="AF170">
        <v>2.12</v>
      </c>
      <c r="AG170">
        <v>1.78</v>
      </c>
      <c r="AI170" s="36"/>
      <c r="AJ170" t="s">
        <v>471</v>
      </c>
      <c r="AK170" s="35"/>
      <c r="AL170" s="35"/>
    </row>
    <row r="171" spans="1:38" ht="15" x14ac:dyDescent="0.25">
      <c r="A171">
        <v>2.5499999999999998</v>
      </c>
      <c r="B171">
        <v>3.22</v>
      </c>
      <c r="C171">
        <v>3.08</v>
      </c>
      <c r="D171" s="20">
        <f t="shared" si="41"/>
        <v>2.7391193631602917E-2</v>
      </c>
      <c r="E171" s="17">
        <f>IF(OR($A171="",$B171="",$C171=""),"",A171*'MPTO_working_3-way'!$I170)</f>
        <v>2.6198475437605873</v>
      </c>
      <c r="F171" s="21">
        <f>IF(OR($A171="",$B171="",$C171=""),"",B171*'MPTO_working_3-way'!$I170)</f>
        <v>3.3081996434937615</v>
      </c>
      <c r="G171" s="22">
        <f>IF(OR($A171="",$B171="",$C171=""),"",C171*'MPTO_working_3-way'!$I170)</f>
        <v>3.1643648763853371</v>
      </c>
      <c r="H171" s="17">
        <f>IF(OR($A171="",$B171="",$C171=""),"",'MPTO_working_3-way'!E170)</f>
        <v>2.61078565509799</v>
      </c>
      <c r="I171" s="21">
        <f>IF(OR($A171="",$B171="",$C171=""),"",'MPTO_working_3-way'!F170)</f>
        <v>3.3175351388412757</v>
      </c>
      <c r="J171" s="22">
        <f>IF(OR($A171="",$B171="",$C171=""),"",'MPTO_working_3-way'!G170)</f>
        <v>3.1691208289961526</v>
      </c>
      <c r="K171" s="17">
        <f>IF(OR($A171="",$B171="",$C171=""),"",'OddsRatio_working_3-way'!H170)</f>
        <v>2.6149398717793755</v>
      </c>
      <c r="L171" s="21">
        <f>IF(OR($A171="",$B171="",$C171=""),"",'OddsRatio_working_3-way'!I170)</f>
        <v>3.3130106550646548</v>
      </c>
      <c r="M171" s="22">
        <f>IF(OR($A171="",$B171="",$C171=""),"",'OddsRatio_working_3-way'!J170)</f>
        <v>3.1671451182587753</v>
      </c>
      <c r="N171" s="23">
        <f t="shared" si="42"/>
        <v>38.170160030174038</v>
      </c>
      <c r="O171" s="24">
        <f t="shared" si="43"/>
        <v>30.227921763026021</v>
      </c>
      <c r="P171" s="24">
        <f t="shared" si="44"/>
        <v>31.601918206799933</v>
      </c>
      <c r="Q171" t="s">
        <v>409</v>
      </c>
      <c r="R171" t="s">
        <v>300</v>
      </c>
      <c r="S171" s="48" t="s">
        <v>492</v>
      </c>
      <c r="T171" s="35">
        <v>100</v>
      </c>
      <c r="U171" s="35">
        <f t="shared" si="45"/>
        <v>64.412811387900362</v>
      </c>
      <c r="V171" s="35">
        <f t="shared" si="46"/>
        <v>66.555183946488299</v>
      </c>
      <c r="W171" s="35">
        <f t="shared" si="47"/>
        <v>66.329966329966325</v>
      </c>
      <c r="X171" s="35">
        <f t="shared" si="48"/>
        <v>67.114849723545376</v>
      </c>
      <c r="Y171" s="35">
        <f t="shared" si="49"/>
        <v>69.257222282133313</v>
      </c>
      <c r="Z171" s="35">
        <f t="shared" si="50"/>
        <v>69.032004665611339</v>
      </c>
      <c r="AA171" s="35">
        <f t="shared" si="51"/>
        <v>-2.7020383356450139</v>
      </c>
      <c r="AB171" s="35">
        <f t="shared" si="52"/>
        <v>-2.7020383356450139</v>
      </c>
      <c r="AC171" s="35">
        <f t="shared" si="53"/>
        <v>-2.7020383356450139</v>
      </c>
      <c r="AD171" s="36"/>
      <c r="AE171" s="36"/>
      <c r="AF171">
        <v>2</v>
      </c>
      <c r="AG171">
        <v>1.88</v>
      </c>
      <c r="AI171" s="36"/>
      <c r="AJ171" t="s">
        <v>471</v>
      </c>
      <c r="AK171" s="35"/>
      <c r="AL171" s="35"/>
    </row>
    <row r="172" spans="1:38" ht="15" x14ac:dyDescent="0.25">
      <c r="A172">
        <v>2.81</v>
      </c>
      <c r="B172">
        <v>2.99</v>
      </c>
      <c r="C172">
        <v>2.97</v>
      </c>
      <c r="D172" s="20">
        <f t="shared" si="41"/>
        <v>2.7020383356450184E-2</v>
      </c>
      <c r="E172" s="17">
        <f>IF(OR($A172="",$B172="",$C172=""),"",A172*'MPTO_working_3-way'!$I171)</f>
        <v>2.8859272772316249</v>
      </c>
      <c r="F172" s="21">
        <f>IF(OR($A172="",$B172="",$C172=""),"",B172*'MPTO_working_3-way'!$I171)</f>
        <v>3.0707909462357863</v>
      </c>
      <c r="G172" s="22">
        <f>IF(OR($A172="",$B172="",$C172=""),"",C172*'MPTO_working_3-way'!$I171)</f>
        <v>3.0502505385686574</v>
      </c>
      <c r="H172" s="17">
        <f>IF(OR($A172="",$B172="",$C172=""),"",'MPTO_working_3-way'!E171)</f>
        <v>2.8829652335113165</v>
      </c>
      <c r="I172" s="21">
        <f>IF(OR($A172="",$B172="",$C172=""),"",'MPTO_working_3-way'!F171)</f>
        <v>3.072750130188008</v>
      </c>
      <c r="J172" s="22">
        <f>IF(OR($A172="",$B172="",$C172=""),"",'MPTO_working_3-way'!G171)</f>
        <v>3.0516316956976399</v>
      </c>
      <c r="K172" s="17">
        <f>IF(OR($A172="",$B172="",$C172=""),"",'OddsRatio_working_3-way'!H171)</f>
        <v>2.884395985007314</v>
      </c>
      <c r="L172" s="21">
        <f>IF(OR($A172="",$B172="",$C172=""),"",'OddsRatio_working_3-way'!I171)</f>
        <v>3.0717944807538982</v>
      </c>
      <c r="M172" s="22">
        <f>IF(OR($A172="",$B172="",$C172=""),"",'OddsRatio_working_3-way'!J171)</f>
        <v>3.050972425670945</v>
      </c>
      <c r="N172" s="23">
        <f t="shared" si="42"/>
        <v>34.650907799702665</v>
      </c>
      <c r="O172" s="24">
        <f t="shared" si="43"/>
        <v>32.564899972295819</v>
      </c>
      <c r="P172" s="24">
        <f t="shared" si="44"/>
        <v>32.784192228001515</v>
      </c>
      <c r="Q172" t="s">
        <v>410</v>
      </c>
      <c r="R172" t="s">
        <v>308</v>
      </c>
      <c r="S172" s="48" t="s">
        <v>492</v>
      </c>
      <c r="T172" s="35">
        <v>100</v>
      </c>
      <c r="U172" s="35">
        <f t="shared" si="45"/>
        <v>59.349593495934961</v>
      </c>
      <c r="V172" s="35">
        <f t="shared" si="46"/>
        <v>68.944099378881987</v>
      </c>
      <c r="W172" s="35">
        <f t="shared" si="47"/>
        <v>68.944099378881987</v>
      </c>
      <c r="X172" s="35">
        <f t="shared" si="48"/>
        <v>62.11180124223602</v>
      </c>
      <c r="Y172" s="35">
        <f t="shared" si="49"/>
        <v>71.706307125183045</v>
      </c>
      <c r="Z172" s="35">
        <f t="shared" si="50"/>
        <v>71.706307125183045</v>
      </c>
      <c r="AA172" s="35">
        <f t="shared" si="51"/>
        <v>-2.7622077463010584</v>
      </c>
      <c r="AB172" s="35">
        <f t="shared" si="52"/>
        <v>-2.7622077463010584</v>
      </c>
      <c r="AC172" s="35">
        <f t="shared" si="53"/>
        <v>-2.7622077463010584</v>
      </c>
      <c r="AD172" s="36"/>
      <c r="AE172" s="36"/>
      <c r="AF172">
        <v>2.5</v>
      </c>
      <c r="AG172">
        <v>1.58</v>
      </c>
      <c r="AI172" s="36"/>
      <c r="AJ172" t="s">
        <v>471</v>
      </c>
      <c r="AK172" s="35"/>
      <c r="AL172" s="35"/>
    </row>
    <row r="173" spans="1:38" ht="15" x14ac:dyDescent="0.25">
      <c r="A173">
        <v>2.46</v>
      </c>
      <c r="B173">
        <v>3.22</v>
      </c>
      <c r="C173">
        <v>3.22</v>
      </c>
      <c r="D173" s="20">
        <f t="shared" si="41"/>
        <v>2.7622077463010486E-2</v>
      </c>
      <c r="E173" s="17">
        <f>IF(OR($A173="",$B173="",$C173=""),"",A173*'MPTO_working_3-way'!$I172)</f>
        <v>2.5279503105590058</v>
      </c>
      <c r="F173" s="21">
        <f>IF(OR($A173="",$B173="",$C173=""),"",B173*'MPTO_working_3-way'!$I172)</f>
        <v>3.308943089430894</v>
      </c>
      <c r="G173" s="22">
        <f>IF(OR($A173="",$B173="",$C173=""),"",C173*'MPTO_working_3-way'!$I172)</f>
        <v>3.308943089430894</v>
      </c>
      <c r="H173" s="17">
        <f>IF(OR($A173="",$B173="",$C173=""),"",'MPTO_working_3-way'!E172)</f>
        <v>2.5170105495064181</v>
      </c>
      <c r="I173" s="21">
        <f>IF(OR($A173="",$B173="",$C173=""),"",'MPTO_working_3-way'!F172)</f>
        <v>3.3183823940121764</v>
      </c>
      <c r="J173" s="22">
        <f>IF(OR($A173="",$B173="",$C173=""),"",'MPTO_working_3-way'!G172)</f>
        <v>3.3183823940121764</v>
      </c>
      <c r="K173" s="17">
        <f>IF(OR($A173="",$B173="",$C173=""),"",'OddsRatio_working_3-way'!H172)</f>
        <v>2.5219104329047002</v>
      </c>
      <c r="L173" s="21">
        <f>IF(OR($A173="",$B173="",$C173=""),"",'OddsRatio_working_3-way'!I172)</f>
        <v>3.3141377815400226</v>
      </c>
      <c r="M173" s="22">
        <f>IF(OR($A173="",$B173="",$C173=""),"",'OddsRatio_working_3-way'!J172)</f>
        <v>3.3141377815400226</v>
      </c>
      <c r="N173" s="23">
        <f t="shared" si="42"/>
        <v>39.557739557739566</v>
      </c>
      <c r="O173" s="24">
        <f t="shared" si="43"/>
        <v>30.22113022113022</v>
      </c>
      <c r="P173" s="24">
        <f t="shared" si="44"/>
        <v>30.22113022113022</v>
      </c>
      <c r="Q173" t="s">
        <v>416</v>
      </c>
      <c r="R173" t="s">
        <v>309</v>
      </c>
      <c r="S173" s="48" t="s">
        <v>492</v>
      </c>
      <c r="T173" s="35">
        <v>100</v>
      </c>
      <c r="U173" s="35">
        <f t="shared" si="45"/>
        <v>13.043478260869554</v>
      </c>
      <c r="V173" s="35">
        <f t="shared" si="46"/>
        <v>88.789237668161434</v>
      </c>
      <c r="W173" s="35">
        <f t="shared" si="47"/>
        <v>95.145631067961162</v>
      </c>
      <c r="X173" s="35">
        <f t="shared" si="48"/>
        <v>16.065131263877401</v>
      </c>
      <c r="Y173" s="35">
        <f t="shared" si="49"/>
        <v>91.810890671169275</v>
      </c>
      <c r="Z173" s="35">
        <f t="shared" si="50"/>
        <v>98.167284070969004</v>
      </c>
      <c r="AA173" s="35">
        <f t="shared" si="51"/>
        <v>-3.021653003007847</v>
      </c>
      <c r="AB173" s="35">
        <f t="shared" si="52"/>
        <v>-3.0216530030078417</v>
      </c>
      <c r="AC173" s="35">
        <f t="shared" si="53"/>
        <v>-3.0216530030078417</v>
      </c>
      <c r="AD173" s="36"/>
      <c r="AE173" s="36"/>
      <c r="AF173">
        <v>2.23</v>
      </c>
      <c r="AG173">
        <v>1.71</v>
      </c>
      <c r="AI173" s="36"/>
      <c r="AJ173" t="s">
        <v>472</v>
      </c>
      <c r="AK173" s="35"/>
      <c r="AL173" s="35"/>
    </row>
    <row r="174" spans="1:38" ht="15" x14ac:dyDescent="0.25">
      <c r="A174">
        <v>1.1499999999999999</v>
      </c>
      <c r="B174">
        <v>8.92</v>
      </c>
      <c r="C174">
        <v>20.6</v>
      </c>
      <c r="D174" s="20">
        <f t="shared" si="41"/>
        <v>3.0216530030078514E-2</v>
      </c>
      <c r="E174" s="17">
        <f>IF(OR($A174="",$B174="",$C174=""),"",A174*'MPTO_working_3-way'!$I173)</f>
        <v>1.1847490095345903</v>
      </c>
      <c r="F174" s="21">
        <f>IF(OR($A174="",$B174="",$C174=""),"",B174*'MPTO_working_3-way'!$I173)</f>
        <v>9.1895314478682995</v>
      </c>
      <c r="G174" s="22">
        <f>IF(OR($A174="",$B174="",$C174=""),"",C174*'MPTO_working_3-way'!$I173)</f>
        <v>21.22246051861962</v>
      </c>
      <c r="H174" s="17">
        <f>IF(OR($A174="",$B174="",$C174=""),"",'MPTO_working_3-way'!E173)</f>
        <v>1.1634765526065995</v>
      </c>
      <c r="I174" s="21">
        <f>IF(OR($A174="",$B174="",$C174=""),"",'MPTO_working_3-way'!F173)</f>
        <v>9.8005157316711244</v>
      </c>
      <c r="J174" s="22">
        <f>IF(OR($A174="",$B174="",$C174=""),"",'MPTO_working_3-way'!G173)</f>
        <v>25.993259200944738</v>
      </c>
      <c r="K174" s="17">
        <f>IF(OR($A174="",$B174="",$C174=""),"",'OddsRatio_working_3-way'!H173)</f>
        <v>1.1686887147114653</v>
      </c>
      <c r="L174" s="21">
        <f>IF(OR($A174="",$B174="",$C174=""),"",'OddsRatio_working_3-way'!I173)</f>
        <v>9.9067641367653767</v>
      </c>
      <c r="M174" s="22">
        <f>IF(OR($A174="",$B174="",$C174=""),"",'OddsRatio_working_3-way'!J173)</f>
        <v>23.041992055631489</v>
      </c>
      <c r="N174" s="23">
        <f t="shared" si="42"/>
        <v>84.406063389986201</v>
      </c>
      <c r="O174" s="24">
        <f t="shared" si="43"/>
        <v>10.881947634359209</v>
      </c>
      <c r="P174" s="24">
        <f t="shared" si="44"/>
        <v>4.7119889756545694</v>
      </c>
      <c r="Q174" t="s">
        <v>312</v>
      </c>
      <c r="R174" t="s">
        <v>315</v>
      </c>
      <c r="S174" s="48" t="s">
        <v>492</v>
      </c>
      <c r="T174" s="35">
        <v>100</v>
      </c>
      <c r="U174" s="35">
        <f t="shared" si="45"/>
        <v>35.483870967741936</v>
      </c>
      <c r="V174" s="35">
        <f t="shared" si="46"/>
        <v>77.578475336322867</v>
      </c>
      <c r="W174" s="35">
        <f t="shared" si="47"/>
        <v>83.844911147011302</v>
      </c>
      <c r="X174" s="35">
        <f t="shared" si="48"/>
        <v>38.576613516665823</v>
      </c>
      <c r="Y174" s="35">
        <f t="shared" si="49"/>
        <v>80.671217885246762</v>
      </c>
      <c r="Z174" s="35">
        <f t="shared" si="50"/>
        <v>86.937653695935197</v>
      </c>
      <c r="AA174" s="35">
        <f t="shared" si="51"/>
        <v>-3.0927425489238871</v>
      </c>
      <c r="AB174" s="35">
        <f t="shared" si="52"/>
        <v>-3.0927425489238942</v>
      </c>
      <c r="AC174" s="35">
        <f t="shared" si="53"/>
        <v>-3.0927425489238942</v>
      </c>
      <c r="AD174" s="36"/>
      <c r="AE174" s="36"/>
      <c r="AF174">
        <v>1.32</v>
      </c>
      <c r="AG174">
        <v>3.48</v>
      </c>
      <c r="AI174" s="36"/>
      <c r="AJ174" t="s">
        <v>472</v>
      </c>
      <c r="AK174" s="35"/>
      <c r="AL174" s="35"/>
    </row>
    <row r="175" spans="1:38" ht="15" x14ac:dyDescent="0.25">
      <c r="A175">
        <v>1.55</v>
      </c>
      <c r="B175">
        <v>4.46</v>
      </c>
      <c r="C175">
        <v>6.19</v>
      </c>
      <c r="D175" s="20">
        <f t="shared" si="41"/>
        <v>3.092742548923888E-2</v>
      </c>
      <c r="E175" s="17">
        <f>IF(OR($A175="",$B175="",$C175=""),"",A175*'MPTO_working_3-way'!$I174)</f>
        <v>1.5979375095083204</v>
      </c>
      <c r="F175" s="21">
        <f>IF(OR($A175="",$B175="",$C175=""),"",B175*'MPTO_working_3-way'!$I174)</f>
        <v>4.5979363176820049</v>
      </c>
      <c r="G175" s="22">
        <f>IF(OR($A175="",$B175="",$C175=""),"",C175*'MPTO_working_3-way'!$I174)</f>
        <v>6.3814407637783894</v>
      </c>
      <c r="H175" s="17">
        <f>IF(OR($A175="",$B175="",$C175=""),"",'MPTO_working_3-way'!E174)</f>
        <v>1.5751699074722232</v>
      </c>
      <c r="I175" s="21">
        <f>IF(OR($A175="",$B175="",$C175=""),"",'MPTO_working_3-way'!F174)</f>
        <v>4.6749483886967509</v>
      </c>
      <c r="J175" s="22">
        <f>IF(OR($A175="",$B175="",$C175=""),"",'MPTO_working_3-way'!G174)</f>
        <v>6.6119310429722127</v>
      </c>
      <c r="K175" s="17">
        <f>IF(OR($A175="",$B175="",$C175=""),"",'OddsRatio_working_3-way'!H174)</f>
        <v>1.5827452343968251</v>
      </c>
      <c r="L175" s="21">
        <f>IF(OR($A175="",$B175="",$C175=""),"",'OddsRatio_working_3-way'!I174)</f>
        <v>4.6659972927509354</v>
      </c>
      <c r="M175" s="22">
        <f>IF(OR($A175="",$B175="",$C175=""),"",'OddsRatio_working_3-way'!J174)</f>
        <v>6.4989959391264049</v>
      </c>
      <c r="N175" s="23">
        <f t="shared" si="42"/>
        <v>62.580670023053429</v>
      </c>
      <c r="O175" s="24">
        <f t="shared" si="43"/>
        <v>21.748887564065658</v>
      </c>
      <c r="P175" s="24">
        <f t="shared" si="44"/>
        <v>15.670442412880906</v>
      </c>
      <c r="Q175" t="s">
        <v>314</v>
      </c>
      <c r="R175" t="s">
        <v>417</v>
      </c>
      <c r="S175" s="48" t="s">
        <v>492</v>
      </c>
      <c r="T175" s="35">
        <v>100</v>
      </c>
      <c r="U175" s="35">
        <f t="shared" si="45"/>
        <v>82.078853046594986</v>
      </c>
      <c r="V175" s="35">
        <f t="shared" si="46"/>
        <v>77.32426303854875</v>
      </c>
      <c r="W175" s="35">
        <f t="shared" si="47"/>
        <v>37.5</v>
      </c>
      <c r="X175" s="35">
        <f t="shared" si="48"/>
        <v>85.175736961451236</v>
      </c>
      <c r="Y175" s="35">
        <f t="shared" si="49"/>
        <v>80.421146953405014</v>
      </c>
      <c r="Z175" s="35">
        <f t="shared" si="50"/>
        <v>40.596883914856264</v>
      </c>
      <c r="AA175" s="35">
        <f t="shared" si="51"/>
        <v>-3.0968839148562495</v>
      </c>
      <c r="AB175" s="35">
        <f t="shared" si="52"/>
        <v>-3.0968839148562637</v>
      </c>
      <c r="AC175" s="35">
        <f t="shared" si="53"/>
        <v>-3.0968839148562637</v>
      </c>
      <c r="AD175" s="36"/>
      <c r="AE175" s="36"/>
      <c r="AF175">
        <v>1.6</v>
      </c>
      <c r="AG175">
        <v>2.46</v>
      </c>
      <c r="AI175" s="36"/>
      <c r="AJ175" t="s">
        <v>472</v>
      </c>
      <c r="AK175" s="35"/>
      <c r="AL175" s="35"/>
    </row>
    <row r="176" spans="1:38" ht="15" x14ac:dyDescent="0.25">
      <c r="A176">
        <v>5.58</v>
      </c>
      <c r="B176">
        <v>4.41</v>
      </c>
      <c r="C176">
        <v>1.6</v>
      </c>
      <c r="D176" s="20">
        <f t="shared" si="41"/>
        <v>3.0968839148562743E-2</v>
      </c>
      <c r="E176" s="17">
        <f>IF(OR($A176="",$B176="",$C176=""),"",A176*'MPTO_working_3-way'!$I175)</f>
        <v>5.7528061224489804</v>
      </c>
      <c r="F176" s="21">
        <f>IF(OR($A176="",$B176="",$C176=""),"",B176*'MPTO_working_3-way'!$I175)</f>
        <v>4.5465725806451616</v>
      </c>
      <c r="G176" s="22">
        <f>IF(OR($A176="",$B176="",$C176=""),"",C176*'MPTO_working_3-way'!$I175)</f>
        <v>1.6495501426377004</v>
      </c>
      <c r="H176" s="17">
        <f>IF(OR($A176="",$B176="",$C176=""),"",'MPTO_working_3-way'!E175)</f>
        <v>5.9210654539548502</v>
      </c>
      <c r="I176" s="21">
        <f>IF(OR($A176="",$B176="",$C176=""),"",'MPTO_working_3-way'!F175)</f>
        <v>4.6203371213721445</v>
      </c>
      <c r="J176" s="22">
        <f>IF(OR($A176="",$B176="",$C176=""),"",'MPTO_working_3-way'!G175)</f>
        <v>1.6268705560348677</v>
      </c>
      <c r="K176" s="17">
        <f>IF(OR($A176="",$B176="",$C176=""),"",'OddsRatio_working_3-way'!H175)</f>
        <v>5.8437660607866242</v>
      </c>
      <c r="L176" s="21">
        <f>IF(OR($A176="",$B176="",$C176=""),"",'OddsRatio_working_3-way'!I175)</f>
        <v>4.6063847745158064</v>
      </c>
      <c r="M176" s="22">
        <f>IF(OR($A176="",$B176="",$C176=""),"",'OddsRatio_working_3-way'!J175)</f>
        <v>1.6345545057799071</v>
      </c>
      <c r="N176" s="23">
        <f t="shared" si="42"/>
        <v>17.382821160924124</v>
      </c>
      <c r="O176" s="24">
        <f t="shared" si="43"/>
        <v>21.994590040352975</v>
      </c>
      <c r="P176" s="24">
        <f t="shared" si="44"/>
        <v>60.622588798722887</v>
      </c>
      <c r="Q176" t="s">
        <v>414</v>
      </c>
      <c r="R176" t="s">
        <v>317</v>
      </c>
      <c r="S176" s="48" t="s">
        <v>492</v>
      </c>
      <c r="T176" s="35">
        <v>100</v>
      </c>
      <c r="U176" s="35">
        <f t="shared" si="45"/>
        <v>81.273408239700387</v>
      </c>
      <c r="V176" s="35">
        <f t="shared" si="46"/>
        <v>73.614775725593674</v>
      </c>
      <c r="W176" s="35">
        <f t="shared" si="47"/>
        <v>41.860465116279073</v>
      </c>
      <c r="X176" s="35">
        <f t="shared" si="48"/>
        <v>84.524759158127267</v>
      </c>
      <c r="Y176" s="35">
        <f t="shared" si="49"/>
        <v>76.866126644020554</v>
      </c>
      <c r="Z176" s="35">
        <f t="shared" si="50"/>
        <v>45.11181603470596</v>
      </c>
      <c r="AA176" s="35">
        <f t="shared" si="51"/>
        <v>-3.2513509184268798</v>
      </c>
      <c r="AB176" s="35">
        <f t="shared" si="52"/>
        <v>-3.2513509184268798</v>
      </c>
      <c r="AC176" s="35">
        <f t="shared" si="53"/>
        <v>-3.2513509184268869</v>
      </c>
      <c r="AD176" s="36"/>
      <c r="AE176" s="36"/>
      <c r="AF176">
        <v>1.67</v>
      </c>
      <c r="AG176">
        <v>2.2999999999999998</v>
      </c>
      <c r="AI176" s="36"/>
      <c r="AJ176" t="s">
        <v>472</v>
      </c>
      <c r="AK176" s="35"/>
      <c r="AL176" s="35"/>
    </row>
    <row r="177" spans="1:38" ht="15" x14ac:dyDescent="0.25">
      <c r="A177">
        <v>5.34</v>
      </c>
      <c r="B177">
        <v>3.79</v>
      </c>
      <c r="C177">
        <v>1.72</v>
      </c>
      <c r="D177" s="20">
        <f t="shared" si="41"/>
        <v>3.2513509184268985E-2</v>
      </c>
      <c r="E177" s="17">
        <f>IF(OR($A177="",$B177="",$C177=""),"",A177*'MPTO_working_3-way'!$I176)</f>
        <v>5.5136221390439966</v>
      </c>
      <c r="F177" s="21">
        <f>IF(OR($A177="",$B177="",$C177=""),"",B177*'MPTO_working_3-way'!$I176)</f>
        <v>3.9132261998083795</v>
      </c>
      <c r="G177" s="22">
        <f>IF(OR($A177="",$B177="",$C177=""),"",C177*'MPTO_working_3-way'!$I176)</f>
        <v>1.7759232357969426</v>
      </c>
      <c r="H177" s="17">
        <f>IF(OR($A177="",$B177="",$C177=""),"",'MPTO_working_3-way'!E176)</f>
        <v>5.6680319433939168</v>
      </c>
      <c r="I177" s="21">
        <f>IF(OR($A177="",$B177="",$C177=""),"",'MPTO_working_3-way'!F176)</f>
        <v>3.9523441152177661</v>
      </c>
      <c r="J177" s="22">
        <f>IF(OR($A177="",$B177="",$C177=""),"",'MPTO_working_3-way'!G176)</f>
        <v>1.7526716907453936</v>
      </c>
      <c r="K177" s="17">
        <f>IF(OR($A177="",$B177="",$C177=""),"",'OddsRatio_working_3-way'!H176)</f>
        <v>5.5877569508179086</v>
      </c>
      <c r="L177" s="21">
        <f>IF(OR($A177="",$B177="",$C177=""),"",'OddsRatio_working_3-way'!I176)</f>
        <v>3.949272325525798</v>
      </c>
      <c r="M177" s="22">
        <f>IF(OR($A177="",$B177="",$C177=""),"",'OddsRatio_working_3-way'!J176)</f>
        <v>1.7611025356195606</v>
      </c>
      <c r="N177" s="23">
        <f t="shared" si="42"/>
        <v>18.136897574438958</v>
      </c>
      <c r="O177" s="24">
        <f t="shared" si="43"/>
        <v>25.554362281663334</v>
      </c>
      <c r="P177" s="24">
        <f t="shared" si="44"/>
        <v>56.308740143897694</v>
      </c>
      <c r="Q177" t="s">
        <v>411</v>
      </c>
      <c r="R177" t="s">
        <v>313</v>
      </c>
      <c r="S177" s="48" t="s">
        <v>492</v>
      </c>
      <c r="T177" s="35">
        <v>100</v>
      </c>
      <c r="U177" s="35">
        <f t="shared" si="45"/>
        <v>68.152866242038215</v>
      </c>
      <c r="V177" s="35">
        <f t="shared" si="46"/>
        <v>68.051118210862612</v>
      </c>
      <c r="W177" s="35">
        <f t="shared" si="47"/>
        <v>60.9375</v>
      </c>
      <c r="X177" s="35">
        <f t="shared" si="48"/>
        <v>71.011381789137374</v>
      </c>
      <c r="Y177" s="35">
        <f t="shared" si="49"/>
        <v>70.909633757961771</v>
      </c>
      <c r="Z177" s="35">
        <f t="shared" si="50"/>
        <v>63.796015547099159</v>
      </c>
      <c r="AA177" s="35">
        <f t="shared" si="51"/>
        <v>-2.8585155470991594</v>
      </c>
      <c r="AB177" s="35">
        <f t="shared" si="52"/>
        <v>-2.8585155470991594</v>
      </c>
      <c r="AC177" s="35">
        <f t="shared" si="53"/>
        <v>-2.8585155470991594</v>
      </c>
      <c r="AD177" s="36"/>
      <c r="AE177" s="36"/>
      <c r="AF177">
        <v>1.93</v>
      </c>
      <c r="AG177">
        <v>1.96</v>
      </c>
      <c r="AI177" s="36"/>
      <c r="AJ177" t="s">
        <v>472</v>
      </c>
      <c r="AK177" s="35"/>
      <c r="AL177" s="35"/>
    </row>
    <row r="178" spans="1:38" s="35" customFormat="1" ht="15" x14ac:dyDescent="0.25">
      <c r="A178">
        <v>3.14</v>
      </c>
      <c r="B178">
        <v>3.13</v>
      </c>
      <c r="C178">
        <v>2.56</v>
      </c>
      <c r="D178" s="20">
        <f t="shared" si="41"/>
        <v>2.8585155470991719E-2</v>
      </c>
      <c r="E178" s="17">
        <f>IF(OR($A178="",$B178="",$C178=""),"",A178*'MPTO_working_3-way'!$I177)</f>
        <v>3.2297573881789141</v>
      </c>
      <c r="F178" s="21">
        <f>IF(OR($A178="",$B178="",$C178=""),"",B178*'MPTO_working_3-way'!$I177)</f>
        <v>3.2194715366242042</v>
      </c>
      <c r="G178" s="22">
        <f>IF(OR($A178="",$B178="",$C178=""),"",C178*'MPTO_working_3-way'!$I177)</f>
        <v>2.6331779980057388</v>
      </c>
      <c r="H178" s="17">
        <f>IF(OR($A178="",$B178="",$C178=""),"",'MPTO_working_3-way'!E177)</f>
        <v>3.236843540719593</v>
      </c>
      <c r="I178" s="21">
        <f>IF(OR($A178="",$B178="",$C178=""),"",'MPTO_working_3-way'!F177)</f>
        <v>3.2262182343026966</v>
      </c>
      <c r="J178" s="22">
        <f>IF(OR($A178="",$B178="",$C178=""),"",'MPTO_working_3-way'!G177)</f>
        <v>2.6240065144949183</v>
      </c>
      <c r="K178" s="17">
        <f>IF(OR($A178="",$B178="",$C178=""),"",'OddsRatio_working_3-way'!H177)</f>
        <v>3.2335699413452712</v>
      </c>
      <c r="L178" s="21">
        <f>IF(OR($A178="",$B178="",$C178=""),"",'OddsRatio_working_3-way'!I177)</f>
        <v>3.2231326986287043</v>
      </c>
      <c r="M178" s="22">
        <f>IF(OR($A178="",$B178="",$C178=""),"",'OddsRatio_working_3-way'!J177)</f>
        <v>2.6282098637844036</v>
      </c>
      <c r="N178" s="23">
        <f t="shared" si="42"/>
        <v>30.962077946165671</v>
      </c>
      <c r="O178" s="24">
        <f t="shared" si="43"/>
        <v>31.060998322990486</v>
      </c>
      <c r="P178" s="24">
        <f t="shared" si="44"/>
        <v>37.976923730843829</v>
      </c>
      <c r="Q178" t="s">
        <v>320</v>
      </c>
      <c r="R178" t="s">
        <v>325</v>
      </c>
      <c r="S178" s="48" t="s">
        <v>492</v>
      </c>
      <c r="T178" s="35">
        <v>100</v>
      </c>
      <c r="U178" s="35">
        <f t="shared" si="45"/>
        <v>57.627118644067799</v>
      </c>
      <c r="V178" s="35">
        <f t="shared" si="46"/>
        <v>67.845659163987136</v>
      </c>
      <c r="W178" s="35">
        <f t="shared" si="47"/>
        <v>71.83098591549296</v>
      </c>
      <c r="X178" s="35">
        <f t="shared" si="48"/>
        <v>60.323354920519904</v>
      </c>
      <c r="Y178" s="35">
        <f t="shared" si="49"/>
        <v>70.541895440439248</v>
      </c>
      <c r="Z178" s="35">
        <f t="shared" si="50"/>
        <v>74.527222191945071</v>
      </c>
      <c r="AA178" s="35">
        <f t="shared" si="51"/>
        <v>-2.6962362764521046</v>
      </c>
      <c r="AB178" s="35">
        <f t="shared" si="52"/>
        <v>-2.6962362764521117</v>
      </c>
      <c r="AC178" s="35">
        <f t="shared" si="53"/>
        <v>-2.6962362764521117</v>
      </c>
      <c r="AD178" s="36"/>
      <c r="AE178" s="36"/>
      <c r="AF178">
        <v>2.25</v>
      </c>
      <c r="AG178">
        <v>1.7</v>
      </c>
      <c r="AH178" s="36"/>
      <c r="AI178" s="36"/>
      <c r="AJ178" t="s">
        <v>465</v>
      </c>
    </row>
    <row r="179" spans="1:38" ht="15" x14ac:dyDescent="0.25">
      <c r="A179">
        <v>2.36</v>
      </c>
      <c r="B179">
        <v>3.11</v>
      </c>
      <c r="C179">
        <v>3.55</v>
      </c>
      <c r="D179" s="20">
        <f t="shared" si="41"/>
        <v>2.6962362764521242E-2</v>
      </c>
      <c r="E179" s="17">
        <f>IF(OR($A179="",$B179="",$C179=""),"",A179*'MPTO_working_3-way'!$I178)</f>
        <v>2.4236311761242701</v>
      </c>
      <c r="F179" s="21">
        <f>IF(OR($A179="",$B179="",$C179=""),"",B179*'MPTO_working_3-way'!$I178)</f>
        <v>3.193852948197661</v>
      </c>
      <c r="G179" s="22">
        <f>IF(OR($A179="",$B179="",$C179=""),"",C179*'MPTO_working_3-way'!$I178)</f>
        <v>3.6457163878140504</v>
      </c>
      <c r="H179" s="17">
        <f>IF(OR($A179="",$B179="",$C179=""),"",'MPTO_working_3-way'!E178)</f>
        <v>2.4111412512053128</v>
      </c>
      <c r="I179" s="21">
        <f>IF(OR($A179="",$B179="",$C179=""),"",'MPTO_working_3-way'!F178)</f>
        <v>3.1994271325355652</v>
      </c>
      <c r="J179" s="22">
        <f>IF(OR($A179="",$B179="",$C179=""),"",'MPTO_working_3-way'!G178)</f>
        <v>3.6669972434214606</v>
      </c>
      <c r="K179" s="17">
        <f>IF(OR($A179="",$B179="",$C179=""),"",'OddsRatio_working_3-way'!H178)</f>
        <v>2.4166687392762625</v>
      </c>
      <c r="L179" s="21">
        <f>IF(OR($A179="",$B179="",$C179=""),"",'OddsRatio_working_3-way'!I178)</f>
        <v>3.1979198822594959</v>
      </c>
      <c r="M179" s="22">
        <f>IF(OR($A179="",$B179="",$C179=""),"",'OddsRatio_working_3-way'!J178)</f>
        <v>3.6562538861429932</v>
      </c>
      <c r="N179" s="23">
        <f t="shared" si="42"/>
        <v>41.260403391870121</v>
      </c>
      <c r="O179" s="24">
        <f t="shared" si="43"/>
        <v>31.310145339168322</v>
      </c>
      <c r="P179" s="24">
        <f t="shared" si="44"/>
        <v>27.42945126896154</v>
      </c>
      <c r="Q179" t="s">
        <v>454</v>
      </c>
      <c r="R179" t="s">
        <v>323</v>
      </c>
      <c r="S179" s="48" t="s">
        <v>492</v>
      </c>
      <c r="T179" s="35">
        <v>100</v>
      </c>
      <c r="U179" s="35">
        <f t="shared" si="45"/>
        <v>84.939759036144579</v>
      </c>
      <c r="V179" s="35">
        <f t="shared" si="46"/>
        <v>78.260869565217391</v>
      </c>
      <c r="W179" s="35">
        <f t="shared" si="47"/>
        <v>33.774834437086092</v>
      </c>
      <c r="X179" s="35">
        <f t="shared" si="48"/>
        <v>87.964295997696524</v>
      </c>
      <c r="Y179" s="35">
        <f t="shared" si="49"/>
        <v>81.285406526769336</v>
      </c>
      <c r="Z179" s="35">
        <f t="shared" si="50"/>
        <v>36.799371398638037</v>
      </c>
      <c r="AA179" s="35">
        <f t="shared" si="51"/>
        <v>-3.0245369615519451</v>
      </c>
      <c r="AB179" s="35">
        <f t="shared" si="52"/>
        <v>-3.0245369615519451</v>
      </c>
      <c r="AC179" s="35">
        <f t="shared" si="53"/>
        <v>-3.0245369615519451</v>
      </c>
      <c r="AD179" s="36"/>
      <c r="AE179" s="36"/>
      <c r="AF179">
        <v>2.36</v>
      </c>
      <c r="AG179">
        <v>1.64</v>
      </c>
      <c r="AI179" s="36"/>
      <c r="AJ179" t="s">
        <v>465</v>
      </c>
      <c r="AK179" s="35"/>
      <c r="AL179" s="35"/>
    </row>
    <row r="180" spans="1:38" ht="15" x14ac:dyDescent="0.25">
      <c r="A180">
        <v>6.64</v>
      </c>
      <c r="B180">
        <v>4.5999999999999996</v>
      </c>
      <c r="C180">
        <v>1.51</v>
      </c>
      <c r="D180" s="20">
        <f t="shared" si="41"/>
        <v>3.024536961551938E-2</v>
      </c>
      <c r="E180" s="17">
        <f>IF(OR($A180="",$B180="",$C180=""),"",A180*'MPTO_working_3-way'!$I179)</f>
        <v>6.8408292542470486</v>
      </c>
      <c r="F180" s="21">
        <f>IF(OR($A180="",$B180="",$C180=""),"",B180*'MPTO_working_3-way'!$I179)</f>
        <v>4.7391287002313884</v>
      </c>
      <c r="G180" s="22">
        <f>IF(OR($A180="",$B180="",$C180=""),"",C180*'MPTO_working_3-way'!$I179)</f>
        <v>1.5556705081194342</v>
      </c>
      <c r="H180" s="17">
        <f>IF(OR($A180="",$B180="",$C180=""),"",'MPTO_working_3-way'!E179)</f>
        <v>7.1163933212090287</v>
      </c>
      <c r="I180" s="21">
        <f>IF(OR($A180="",$B180="",$C180=""),"",'MPTO_working_3-way'!F179)</f>
        <v>4.8237052820642967</v>
      </c>
      <c r="J180" s="22">
        <f>IF(OR($A180="",$B180="",$C180=""),"",'MPTO_working_3-way'!G179)</f>
        <v>1.5333428490118914</v>
      </c>
      <c r="K180" s="17">
        <f>IF(OR($A180="",$B180="",$C180=""),"",'OddsRatio_working_3-way'!H179)</f>
        <v>6.9788442703989668</v>
      </c>
      <c r="L180" s="21">
        <f>IF(OR($A180="",$B180="",$C180=""),"",'OddsRatio_working_3-way'!I179)</f>
        <v>4.8162835768504033</v>
      </c>
      <c r="M180" s="22">
        <f>IF(OR($A180="",$B180="",$C180=""),"",'OddsRatio_working_3-way'!J179)</f>
        <v>1.5406401733871404</v>
      </c>
      <c r="N180" s="23">
        <f t="shared" si="42"/>
        <v>14.618110799639702</v>
      </c>
      <c r="O180" s="24">
        <f t="shared" si="43"/>
        <v>21.10092515426253</v>
      </c>
      <c r="P180" s="24">
        <f t="shared" si="44"/>
        <v>64.280964046097765</v>
      </c>
      <c r="Q180" t="s">
        <v>422</v>
      </c>
      <c r="R180" t="s">
        <v>453</v>
      </c>
      <c r="S180" s="48" t="s">
        <v>492</v>
      </c>
      <c r="T180" s="35">
        <v>100</v>
      </c>
      <c r="U180" s="35">
        <f t="shared" si="45"/>
        <v>75.550122249388764</v>
      </c>
      <c r="V180" s="35">
        <f t="shared" si="46"/>
        <v>71.910112359550567</v>
      </c>
      <c r="W180" s="35">
        <f t="shared" si="47"/>
        <v>49.494949494949495</v>
      </c>
      <c r="X180" s="35">
        <f t="shared" si="48"/>
        <v>78.594938145499952</v>
      </c>
      <c r="Y180" s="35">
        <f t="shared" si="49"/>
        <v>74.954928255661756</v>
      </c>
      <c r="Z180" s="35">
        <f t="shared" si="50"/>
        <v>52.539765391060691</v>
      </c>
      <c r="AA180" s="35">
        <f t="shared" si="51"/>
        <v>-3.0448158961111886</v>
      </c>
      <c r="AB180" s="35">
        <f t="shared" si="52"/>
        <v>-3.0448158961111886</v>
      </c>
      <c r="AC180" s="35">
        <f t="shared" si="53"/>
        <v>-3.0448158961111957</v>
      </c>
      <c r="AD180" s="36"/>
      <c r="AE180" s="36"/>
      <c r="AF180">
        <v>1.71</v>
      </c>
      <c r="AG180">
        <v>2.23</v>
      </c>
      <c r="AI180" s="36"/>
      <c r="AJ180" t="s">
        <v>465</v>
      </c>
      <c r="AK180" s="35"/>
      <c r="AL180" s="35"/>
    </row>
    <row r="181" spans="1:38" s="35" customFormat="1" ht="15" x14ac:dyDescent="0.25">
      <c r="A181">
        <v>4.09</v>
      </c>
      <c r="B181">
        <v>3.56</v>
      </c>
      <c r="C181">
        <v>1.98</v>
      </c>
      <c r="D181" s="20">
        <f t="shared" si="41"/>
        <v>3.0448158961112082E-2</v>
      </c>
      <c r="E181" s="17">
        <f>IF(OR($A181="",$B181="",$C181=""),"",A181*'MPTO_working_3-way'!$I180)</f>
        <v>4.2145329701509482</v>
      </c>
      <c r="F181" s="21">
        <f>IF(OR($A181="",$B181="",$C181=""),"",B181*'MPTO_working_3-way'!$I180)</f>
        <v>3.6683954459015591</v>
      </c>
      <c r="G181" s="22">
        <f>IF(OR($A181="",$B181="",$C181=""),"",C181*'MPTO_working_3-way'!$I180)</f>
        <v>2.0402873547430018</v>
      </c>
      <c r="H181" s="17">
        <f>IF(OR($A181="",$B181="",$C181=""),"",'MPTO_working_3-way'!E180)</f>
        <v>4.2671329118470593</v>
      </c>
      <c r="I181" s="21">
        <f>IF(OR($A181="",$B181="",$C181=""),"",'MPTO_working_3-way'!F180)</f>
        <v>3.6934510927030488</v>
      </c>
      <c r="J181" s="22">
        <f>IF(OR($A181="",$B181="",$C181=""),"",'MPTO_working_3-way'!G180)</f>
        <v>2.0206056566731907</v>
      </c>
      <c r="K181" s="17">
        <f>IF(OR($A181="",$B181="",$C181=""),"",'OddsRatio_working_3-way'!H180)</f>
        <v>4.2424451237549103</v>
      </c>
      <c r="L181" s="21">
        <f>IF(OR($A181="",$B181="",$C181=""),"",'OddsRatio_working_3-way'!I180)</f>
        <v>3.6862975782564953</v>
      </c>
      <c r="M181" s="22">
        <f>IF(OR($A181="",$B181="",$C181=""),"",'OddsRatio_working_3-way'!J180)</f>
        <v>2.0283482916763145</v>
      </c>
      <c r="N181" s="23">
        <f t="shared" si="42"/>
        <v>23.727421450547673</v>
      </c>
      <c r="O181" s="24">
        <f t="shared" si="43"/>
        <v>27.259874644028081</v>
      </c>
      <c r="P181" s="24">
        <f t="shared" si="44"/>
        <v>49.012703905424232</v>
      </c>
      <c r="Q181" t="s">
        <v>324</v>
      </c>
      <c r="R181" t="s">
        <v>180</v>
      </c>
      <c r="S181" s="48" t="s">
        <v>492</v>
      </c>
      <c r="T181" s="35">
        <v>100</v>
      </c>
      <c r="U181" s="35">
        <f t="shared" si="45"/>
        <v>90.774907749077485</v>
      </c>
      <c r="V181" s="35">
        <f t="shared" si="46"/>
        <v>80.392156862745097</v>
      </c>
      <c r="W181" s="35">
        <f t="shared" si="47"/>
        <v>25.373134328358205</v>
      </c>
      <c r="X181" s="35">
        <f t="shared" si="48"/>
        <v>94.234708808896684</v>
      </c>
      <c r="Y181" s="35">
        <f t="shared" si="49"/>
        <v>83.851957922564296</v>
      </c>
      <c r="Z181" s="35">
        <f t="shared" si="50"/>
        <v>28.832935388177418</v>
      </c>
      <c r="AA181" s="35">
        <f t="shared" si="51"/>
        <v>-3.4598010598191991</v>
      </c>
      <c r="AB181" s="35">
        <f t="shared" si="52"/>
        <v>-3.4598010598191991</v>
      </c>
      <c r="AC181" s="35">
        <f t="shared" si="53"/>
        <v>-3.4598010598192133</v>
      </c>
      <c r="AD181" s="36"/>
      <c r="AE181" s="36"/>
      <c r="AF181">
        <v>1.91</v>
      </c>
      <c r="AG181">
        <v>1.98</v>
      </c>
      <c r="AH181" s="36"/>
      <c r="AI181" s="36"/>
      <c r="AJ181" t="s">
        <v>465</v>
      </c>
    </row>
    <row r="182" spans="1:38" s="35" customFormat="1" ht="15" x14ac:dyDescent="0.25">
      <c r="A182">
        <v>10.84</v>
      </c>
      <c r="B182">
        <v>5.0999999999999996</v>
      </c>
      <c r="C182">
        <v>1.34</v>
      </c>
      <c r="D182" s="20">
        <f t="shared" si="41"/>
        <v>3.4598010598192008E-2</v>
      </c>
      <c r="E182" s="17">
        <f>IF(OR($A182="",$B182="",$C182=""),"",A182*'MPTO_working_3-way'!$I181)</f>
        <v>11.215042434884401</v>
      </c>
      <c r="F182" s="21">
        <f>IF(OR($A182="",$B182="",$C182=""),"",B182*'MPTO_working_3-way'!$I181)</f>
        <v>5.2764498540507789</v>
      </c>
      <c r="G182" s="22">
        <f>IF(OR($A182="",$B182="",$C182=""),"",C182*'MPTO_working_3-way'!$I181)</f>
        <v>1.3863613342015775</v>
      </c>
      <c r="H182" s="17">
        <f>IF(OR($A182="",$B182="",$C182=""),"",'MPTO_working_3-way'!E181)</f>
        <v>12.388771701369532</v>
      </c>
      <c r="I182" s="21">
        <f>IF(OR($A182="",$B182="",$C182=""),"",'MPTO_working_3-way'!F181)</f>
        <v>5.4187102084763747</v>
      </c>
      <c r="J182" s="22">
        <f>IF(OR($A182="",$B182="",$C182=""),"",'MPTO_working_3-way'!G181)</f>
        <v>1.3610331035239616</v>
      </c>
      <c r="K182" s="17">
        <f>IF(OR($A182="",$B182="",$C182=""),"",'OddsRatio_working_3-way'!H181)</f>
        <v>11.668695016582165</v>
      </c>
      <c r="L182" s="21">
        <f>IF(OR($A182="",$B182="",$C182=""),"",'OddsRatio_working_3-way'!I181)</f>
        <v>5.4452895902425666</v>
      </c>
      <c r="M182" s="22">
        <f>IF(OR($A182="",$B182="",$C182=""),"",'OddsRatio_working_3-way'!J181)</f>
        <v>1.3686337708981642</v>
      </c>
      <c r="N182" s="23">
        <f t="shared" si="42"/>
        <v>8.9165957757725369</v>
      </c>
      <c r="O182" s="24">
        <f t="shared" si="43"/>
        <v>18.952136903798884</v>
      </c>
      <c r="P182" s="24">
        <f t="shared" si="44"/>
        <v>72.131267320428577</v>
      </c>
      <c r="Q182" t="s">
        <v>332</v>
      </c>
      <c r="R182" t="s">
        <v>425</v>
      </c>
      <c r="S182" s="48" t="s">
        <v>492</v>
      </c>
      <c r="T182" s="35">
        <v>100</v>
      </c>
      <c r="U182" s="35">
        <f t="shared" si="45"/>
        <v>49.748743718592962</v>
      </c>
      <c r="V182" s="35">
        <f t="shared" si="46"/>
        <v>69.512195121951223</v>
      </c>
      <c r="W182" s="35">
        <f t="shared" si="47"/>
        <v>78.354978354978357</v>
      </c>
      <c r="X182" s="35">
        <f t="shared" si="48"/>
        <v>52.132826523070428</v>
      </c>
      <c r="Y182" s="35">
        <f t="shared" si="49"/>
        <v>71.896277926428681</v>
      </c>
      <c r="Z182" s="35">
        <f t="shared" si="50"/>
        <v>80.739061159455815</v>
      </c>
      <c r="AA182" s="35">
        <f t="shared" si="51"/>
        <v>-2.3840828044774653</v>
      </c>
      <c r="AB182" s="35">
        <f t="shared" si="52"/>
        <v>-2.3840828044774582</v>
      </c>
      <c r="AC182" s="35">
        <f t="shared" si="53"/>
        <v>-2.3840828044774582</v>
      </c>
      <c r="AD182" s="36"/>
      <c r="AE182" s="36"/>
      <c r="AF182">
        <v>1.91</v>
      </c>
      <c r="AG182">
        <v>1.98</v>
      </c>
      <c r="AH182" s="36"/>
      <c r="AI182" s="36"/>
      <c r="AJ182" t="s">
        <v>473</v>
      </c>
    </row>
    <row r="183" spans="1:38" ht="15" x14ac:dyDescent="0.25">
      <c r="A183">
        <v>1.99</v>
      </c>
      <c r="B183">
        <v>3.28</v>
      </c>
      <c r="C183">
        <v>4.62</v>
      </c>
      <c r="D183" s="20">
        <f t="shared" si="41"/>
        <v>2.3840828044774609E-2</v>
      </c>
      <c r="E183" s="17">
        <f>IF(OR($A183="",$B183="",$C183=""),"",A183*'MPTO_working_3-way'!$I182)</f>
        <v>2.0374432478091014</v>
      </c>
      <c r="F183" s="21">
        <f>IF(OR($A183="",$B183="",$C183=""),"",B183*'MPTO_working_3-way'!$I182)</f>
        <v>3.3581979159868607</v>
      </c>
      <c r="G183" s="22">
        <f>IF(OR($A183="",$B183="",$C183=""),"",C183*'MPTO_working_3-way'!$I182)</f>
        <v>4.7301446255668589</v>
      </c>
      <c r="H183" s="17">
        <f>IF(OR($A183="",$B183="",$C183=""),"",'MPTO_working_3-way'!E182)</f>
        <v>2.0219763754143099</v>
      </c>
      <c r="I183" s="21">
        <f>IF(OR($A183="",$B183="",$C183=""),"",'MPTO_working_3-way'!F182)</f>
        <v>3.3677845785107428</v>
      </c>
      <c r="J183" s="22">
        <f>IF(OR($A183="",$B183="",$C183=""),"",'MPTO_working_3-way'!G182)</f>
        <v>4.7960877636372041</v>
      </c>
      <c r="K183" s="17">
        <f>IF(OR($A183="",$B183="",$C183=""),"",'OddsRatio_working_3-way'!H182)</f>
        <v>2.0282994185985896</v>
      </c>
      <c r="L183" s="21">
        <f>IF(OR($A183="",$B183="",$C183=""),"",'OddsRatio_working_3-way'!I182)</f>
        <v>3.3682047216209945</v>
      </c>
      <c r="M183" s="22">
        <f>IF(OR($A183="",$B183="",$C183=""),"",'OddsRatio_working_3-way'!J182)</f>
        <v>4.7600443387140352</v>
      </c>
      <c r="N183" s="23">
        <f t="shared" si="42"/>
        <v>49.081121698742656</v>
      </c>
      <c r="O183" s="24">
        <f t="shared" si="43"/>
        <v>29.777875664785942</v>
      </c>
      <c r="P183" s="24">
        <f t="shared" si="44"/>
        <v>21.141002636471402</v>
      </c>
      <c r="Q183" t="s">
        <v>430</v>
      </c>
      <c r="R183" t="s">
        <v>344</v>
      </c>
      <c r="S183" s="48" t="s">
        <v>492</v>
      </c>
      <c r="T183" s="35">
        <v>100</v>
      </c>
      <c r="U183" s="35">
        <f t="shared" si="45"/>
        <v>65.753424657534239</v>
      </c>
      <c r="V183" s="35">
        <f t="shared" si="46"/>
        <v>68.152866242038215</v>
      </c>
      <c r="W183" s="35">
        <f t="shared" si="47"/>
        <v>63.898916967509031</v>
      </c>
      <c r="X183" s="35">
        <f t="shared" si="48"/>
        <v>67.948216790452747</v>
      </c>
      <c r="Y183" s="35">
        <f t="shared" si="49"/>
        <v>70.347658374956737</v>
      </c>
      <c r="Z183" s="35">
        <f t="shared" si="50"/>
        <v>66.093709100427532</v>
      </c>
      <c r="AA183" s="35">
        <f t="shared" si="51"/>
        <v>-2.1947921329185078</v>
      </c>
      <c r="AB183" s="35">
        <f t="shared" si="52"/>
        <v>-2.194792132918522</v>
      </c>
      <c r="AC183" s="35">
        <f t="shared" si="53"/>
        <v>-2.1947921329185007</v>
      </c>
      <c r="AD183" s="36"/>
      <c r="AE183" s="36"/>
      <c r="AF183">
        <v>2.38</v>
      </c>
      <c r="AG183">
        <v>1.64</v>
      </c>
      <c r="AI183" s="36"/>
      <c r="AJ183" t="s">
        <v>474</v>
      </c>
      <c r="AK183" s="35"/>
      <c r="AL183" s="35"/>
    </row>
    <row r="184" spans="1:38" ht="15" x14ac:dyDescent="0.25">
      <c r="A184">
        <v>2.92</v>
      </c>
      <c r="B184">
        <v>3.14</v>
      </c>
      <c r="C184">
        <v>2.77</v>
      </c>
      <c r="D184" s="20">
        <f t="shared" si="41"/>
        <v>2.1947921329185105E-2</v>
      </c>
      <c r="E184" s="17">
        <f>IF(OR($A184="",$B184="",$C184=""),"",A184*'MPTO_working_3-way'!$I183)</f>
        <v>2.9840879302812202</v>
      </c>
      <c r="F184" s="21">
        <f>IF(OR($A184="",$B184="",$C184=""),"",B184*'MPTO_working_3-way'!$I183)</f>
        <v>3.2089164729736415</v>
      </c>
      <c r="G184" s="22">
        <f>IF(OR($A184="",$B184="",$C184=""),"",C184*'MPTO_working_3-way'!$I183)</f>
        <v>2.8307957420818428</v>
      </c>
      <c r="H184" s="17">
        <f>IF(OR($A184="",$B184="",$C184=""),"",'MPTO_working_3-way'!E183)</f>
        <v>2.9837405862223556</v>
      </c>
      <c r="I184" s="21">
        <f>IF(OR($A184="",$B184="",$C184=""),"",'MPTO_working_3-way'!F183)</f>
        <v>3.2138285767505144</v>
      </c>
      <c r="J184" s="22">
        <f>IF(OR($A184="",$B184="",$C184=""),"",'MPTO_working_3-way'!G183)</f>
        <v>2.8272958497569629</v>
      </c>
      <c r="K184" s="17">
        <f>IF(OR($A184="",$B184="",$C184=""),"",'OddsRatio_working_3-way'!H183)</f>
        <v>2.9839987313200833</v>
      </c>
      <c r="L184" s="21">
        <f>IF(OR($A184="",$B184="",$C184=""),"",'OddsRatio_working_3-way'!I183)</f>
        <v>3.2113319192838423</v>
      </c>
      <c r="M184" s="22">
        <f>IF(OR($A184="",$B184="",$C184=""),"",'OddsRatio_working_3-way'!J183)</f>
        <v>2.828998830435701</v>
      </c>
      <c r="N184" s="23">
        <f t="shared" si="42"/>
        <v>33.511076863802742</v>
      </c>
      <c r="O184" s="24">
        <f t="shared" si="43"/>
        <v>31.163167019842032</v>
      </c>
      <c r="P184" s="24">
        <f t="shared" si="44"/>
        <v>35.32575611635523</v>
      </c>
      <c r="Q184" t="s">
        <v>456</v>
      </c>
      <c r="R184" t="s">
        <v>341</v>
      </c>
      <c r="S184" s="48" t="s">
        <v>492</v>
      </c>
      <c r="T184" s="35">
        <v>100</v>
      </c>
      <c r="U184" s="35">
        <f t="shared" si="45"/>
        <v>74.554707379134854</v>
      </c>
      <c r="V184" s="35">
        <f t="shared" si="46"/>
        <v>72.067039106145245</v>
      </c>
      <c r="W184" s="35">
        <f t="shared" si="47"/>
        <v>51.219512195121943</v>
      </c>
      <c r="X184" s="35">
        <f t="shared" si="48"/>
        <v>76.713448698732805</v>
      </c>
      <c r="Y184" s="35">
        <f t="shared" si="49"/>
        <v>74.225780425743196</v>
      </c>
      <c r="Z184" s="35">
        <f t="shared" si="50"/>
        <v>53.378253514719887</v>
      </c>
      <c r="AA184" s="35">
        <f t="shared" si="51"/>
        <v>-2.1587413195979508</v>
      </c>
      <c r="AB184" s="35">
        <f t="shared" si="52"/>
        <v>-2.1587413195979508</v>
      </c>
      <c r="AC184" s="35">
        <f t="shared" si="53"/>
        <v>-2.1587413195979437</v>
      </c>
      <c r="AD184" s="36"/>
      <c r="AE184" s="36"/>
      <c r="AF184">
        <v>2.29</v>
      </c>
      <c r="AG184">
        <v>1.69</v>
      </c>
      <c r="AI184" s="36"/>
      <c r="AJ184" t="s">
        <v>474</v>
      </c>
      <c r="AK184" s="35"/>
      <c r="AL184" s="35"/>
    </row>
    <row r="185" spans="1:38" s="35" customFormat="1" ht="17.25" customHeight="1" x14ac:dyDescent="0.25">
      <c r="A185">
        <v>3.93</v>
      </c>
      <c r="B185">
        <v>3.58</v>
      </c>
      <c r="C185">
        <v>2.0499999999999998</v>
      </c>
      <c r="D185" s="20">
        <f t="shared" si="41"/>
        <v>2.1587413195979455E-2</v>
      </c>
      <c r="E185" s="17">
        <f>IF(OR($A185="",$B185="",$C185=""),"",A185*'MPTO_working_3-way'!$I184)</f>
        <v>4.0148385338601997</v>
      </c>
      <c r="F185" s="21">
        <f>IF(OR($A185="",$B185="",$C185=""),"",B185*'MPTO_working_3-way'!$I184)</f>
        <v>3.6572829392416066</v>
      </c>
      <c r="G185" s="22">
        <f>IF(OR($A185="",$B185="",$C185=""),"",C185*'MPTO_working_3-way'!$I184)</f>
        <v>2.0942541970517579</v>
      </c>
      <c r="H185" s="17">
        <f>IF(OR($A185="",$B185="",$C185=""),"",'MPTO_working_3-way'!E184)</f>
        <v>4.044372888755313</v>
      </c>
      <c r="I185" s="21">
        <f>IF(OR($A185="",$B185="",$C185=""),"",'MPTO_working_3-way'!F184)</f>
        <v>3.674662916982173</v>
      </c>
      <c r="J185" s="22">
        <f>IF(OR($A185="",$B185="",$C185=""),"",'MPTO_working_3-way'!G184)</f>
        <v>2.0806931346618551</v>
      </c>
      <c r="K185" s="17">
        <f>IF(OR($A185="",$B185="",$C185=""),"",'OddsRatio_working_3-way'!H184)</f>
        <v>4.0308935939744561</v>
      </c>
      <c r="L185" s="21">
        <f>IF(OR($A185="",$B185="",$C185=""),"",'OddsRatio_working_3-way'!I184)</f>
        <v>3.6688414581754598</v>
      </c>
      <c r="M185" s="22">
        <f>IF(OR($A185="",$B185="",$C185=""),"",'OddsRatio_working_3-way'!J184)</f>
        <v>2.0861564073969889</v>
      </c>
      <c r="N185" s="23">
        <f t="shared" si="42"/>
        <v>24.907601926359835</v>
      </c>
      <c r="O185" s="24">
        <f t="shared" si="43"/>
        <v>27.34270267335032</v>
      </c>
      <c r="P185" s="24">
        <f t="shared" si="44"/>
        <v>47.749695400289831</v>
      </c>
      <c r="Q185" t="s">
        <v>428</v>
      </c>
      <c r="R185" t="s">
        <v>455</v>
      </c>
      <c r="S185" s="48" t="s">
        <v>492</v>
      </c>
      <c r="T185" s="35">
        <v>100</v>
      </c>
      <c r="U185" s="35">
        <f t="shared" si="45"/>
        <v>85.69384835479255</v>
      </c>
      <c r="V185" s="35">
        <f t="shared" si="46"/>
        <v>80.198019801980209</v>
      </c>
      <c r="W185" s="35">
        <f t="shared" si="47"/>
        <v>31.506849315068493</v>
      </c>
      <c r="X185" s="35">
        <f t="shared" si="48"/>
        <v>88.295130882951312</v>
      </c>
      <c r="Y185" s="35">
        <f t="shared" si="49"/>
        <v>82.799302330138943</v>
      </c>
      <c r="Z185" s="35">
        <f t="shared" si="50"/>
        <v>34.108131843227241</v>
      </c>
      <c r="AA185" s="35">
        <f t="shared" si="51"/>
        <v>-2.6012825281587624</v>
      </c>
      <c r="AB185" s="35">
        <f t="shared" si="52"/>
        <v>-2.601282528158734</v>
      </c>
      <c r="AC185" s="35">
        <f t="shared" si="53"/>
        <v>-2.6012825281587482</v>
      </c>
      <c r="AD185" s="36"/>
      <c r="AE185" s="36"/>
      <c r="AF185">
        <v>2.2400000000000002</v>
      </c>
      <c r="AG185">
        <v>1.71</v>
      </c>
      <c r="AH185" s="36"/>
      <c r="AI185" s="36"/>
      <c r="AJ185" t="s">
        <v>474</v>
      </c>
    </row>
    <row r="186" spans="1:38" s="35" customFormat="1" ht="15" x14ac:dyDescent="0.25">
      <c r="A186">
        <v>6.99</v>
      </c>
      <c r="B186">
        <v>5.05</v>
      </c>
      <c r="C186">
        <v>1.46</v>
      </c>
      <c r="D186" s="20">
        <f t="shared" si="41"/>
        <v>2.6012825281587437E-2</v>
      </c>
      <c r="E186" s="17">
        <f>IF(OR($A186="",$B186="",$C186=""),"",A186*'MPTO_working_3-way'!$I185)</f>
        <v>7.1718296487182966</v>
      </c>
      <c r="F186" s="21">
        <f>IF(OR($A186="",$B186="",$C186=""),"",B186*'MPTO_working_3-way'!$I185)</f>
        <v>5.181364767672016</v>
      </c>
      <c r="G186" s="22">
        <f>IF(OR($A186="",$B186="",$C186=""),"",C186*'MPTO_working_3-way'!$I185)</f>
        <v>1.4979787249111176</v>
      </c>
      <c r="H186" s="17">
        <f>IF(OR($A186="",$B186="",$C186=""),"",'MPTO_working_3-way'!E185)</f>
        <v>7.440998018612623</v>
      </c>
      <c r="I186" s="21">
        <f>IF(OR($A186="",$B186="",$C186=""),"",'MPTO_working_3-way'!F185)</f>
        <v>5.281257034448859</v>
      </c>
      <c r="J186" s="22">
        <f>IF(OR($A186="",$B186="",$C186=""),"",'MPTO_working_3-way'!G185)</f>
        <v>1.4787199662732227</v>
      </c>
      <c r="K186" s="17">
        <f>IF(OR($A186="",$B186="",$C186=""),"",'OddsRatio_working_3-way'!H185)</f>
        <v>7.31355710145783</v>
      </c>
      <c r="L186" s="21">
        <f>IF(OR($A186="",$B186="",$C186=""),"",'OddsRatio_working_3-way'!I185)</f>
        <v>5.268765652905544</v>
      </c>
      <c r="M186" s="22">
        <f>IF(OR($A186="",$B186="",$C186=""),"",'OddsRatio_working_3-way'!J185)</f>
        <v>1.4848474568732228</v>
      </c>
      <c r="N186" s="23">
        <f t="shared" si="42"/>
        <v>13.943443291053539</v>
      </c>
      <c r="O186" s="24">
        <f t="shared" si="43"/>
        <v>19.299934377121637</v>
      </c>
      <c r="P186" s="24">
        <f t="shared" si="44"/>
        <v>66.756622331824829</v>
      </c>
      <c r="Q186" t="s">
        <v>339</v>
      </c>
      <c r="R186" t="s">
        <v>435</v>
      </c>
      <c r="S186" s="48" t="s">
        <v>492</v>
      </c>
      <c r="T186" s="35">
        <v>100</v>
      </c>
      <c r="U186" s="35">
        <f t="shared" si="45"/>
        <v>69.040247678018574</v>
      </c>
      <c r="V186" s="35">
        <f t="shared" si="46"/>
        <v>67.637540453074436</v>
      </c>
      <c r="W186" s="35">
        <f t="shared" si="47"/>
        <v>59.514170040485837</v>
      </c>
      <c r="X186" s="35">
        <f t="shared" si="48"/>
        <v>72.848289506439727</v>
      </c>
      <c r="Y186" s="35">
        <f t="shared" si="49"/>
        <v>71.445582281495604</v>
      </c>
      <c r="Z186" s="35">
        <f t="shared" si="50"/>
        <v>63.322211868906997</v>
      </c>
      <c r="AA186" s="35">
        <f t="shared" si="51"/>
        <v>-3.8080418284211532</v>
      </c>
      <c r="AB186" s="35">
        <f t="shared" si="52"/>
        <v>-3.8080418284211675</v>
      </c>
      <c r="AC186" s="35">
        <f t="shared" si="53"/>
        <v>-3.8080418284211603</v>
      </c>
      <c r="AD186" s="36"/>
      <c r="AE186" s="36"/>
      <c r="AF186">
        <v>1.49</v>
      </c>
      <c r="AG186">
        <v>2.77</v>
      </c>
      <c r="AH186" s="36"/>
      <c r="AI186" s="36"/>
      <c r="AJ186" t="s">
        <v>474</v>
      </c>
    </row>
    <row r="187" spans="1:38" ht="15" x14ac:dyDescent="0.25">
      <c r="A187">
        <v>3.23</v>
      </c>
      <c r="B187">
        <v>3.09</v>
      </c>
      <c r="C187">
        <v>2.4700000000000002</v>
      </c>
      <c r="D187" s="20">
        <f t="shared" si="41"/>
        <v>3.8080418284211603E-2</v>
      </c>
      <c r="E187" s="17">
        <f>IF(OR($A187="",$B187="",$C187=""),"",A187*'MPTO_working_3-way'!$I186)</f>
        <v>3.3529997510580034</v>
      </c>
      <c r="F187" s="21">
        <f>IF(OR($A187="",$B187="",$C187=""),"",B187*'MPTO_working_3-way'!$I186)</f>
        <v>3.2076684924982137</v>
      </c>
      <c r="G187" s="22">
        <f>IF(OR($A187="",$B187="",$C187=""),"",C187*'MPTO_working_3-way'!$I186)</f>
        <v>2.564058633162003</v>
      </c>
      <c r="H187" s="17">
        <f>IF(OR($A187="",$B187="",$C187=""),"",'MPTO_working_3-way'!E186)</f>
        <v>3.368091470817026</v>
      </c>
      <c r="I187" s="21">
        <f>IF(OR($A187="",$B187="",$C187=""),"",'MPTO_working_3-way'!F186)</f>
        <v>3.2161463647998705</v>
      </c>
      <c r="J187" s="22">
        <f>IF(OR($A187="",$B187="",$C187=""),"",'MPTO_working_3-way'!G186)</f>
        <v>2.5499482145653007</v>
      </c>
      <c r="K187" s="17">
        <f>IF(OR($A187="",$B187="",$C187=""),"",'OddsRatio_working_3-way'!H186)</f>
        <v>3.3608926211961925</v>
      </c>
      <c r="L187" s="21">
        <f>IF(OR($A187="",$B187="",$C187=""),"",'OddsRatio_working_3-way'!I186)</f>
        <v>3.2126751472197497</v>
      </c>
      <c r="M187" s="22">
        <f>IF(OR($A187="",$B187="",$C187=""),"",'OddsRatio_working_3-way'!J186)</f>
        <v>2.5562834767526477</v>
      </c>
      <c r="N187" s="23">
        <f t="shared" si="42"/>
        <v>29.8240403890415</v>
      </c>
      <c r="O187" s="24">
        <f t="shared" si="43"/>
        <v>31.175291409904226</v>
      </c>
      <c r="P187" s="24">
        <f t="shared" si="44"/>
        <v>39.000668201054268</v>
      </c>
      <c r="Q187" t="s">
        <v>151</v>
      </c>
      <c r="R187" t="s">
        <v>110</v>
      </c>
      <c r="S187" s="48" t="s">
        <v>492</v>
      </c>
      <c r="T187" s="35">
        <v>100</v>
      </c>
      <c r="U187" s="35">
        <f t="shared" si="45"/>
        <v>62.962962962962962</v>
      </c>
      <c r="V187" s="35">
        <f t="shared" si="46"/>
        <v>66.777408637873762</v>
      </c>
      <c r="W187" s="35">
        <f t="shared" si="47"/>
        <v>66.555183946488299</v>
      </c>
      <c r="X187" s="35">
        <f t="shared" si="48"/>
        <v>66.667407415637953</v>
      </c>
      <c r="Y187" s="35">
        <f t="shared" si="49"/>
        <v>70.481853090548739</v>
      </c>
      <c r="Z187" s="35">
        <f t="shared" si="50"/>
        <v>70.25962839916329</v>
      </c>
      <c r="AA187" s="35">
        <f t="shared" si="51"/>
        <v>-3.7044444526749913</v>
      </c>
      <c r="AB187" s="35">
        <f t="shared" si="52"/>
        <v>-3.7044444526749771</v>
      </c>
      <c r="AC187" s="35">
        <f t="shared" si="53"/>
        <v>-3.7044444526749913</v>
      </c>
      <c r="AD187" s="36"/>
      <c r="AE187" s="36"/>
      <c r="AF187">
        <v>2.36</v>
      </c>
      <c r="AG187">
        <v>1.61</v>
      </c>
      <c r="AH187" s="41"/>
      <c r="AI187" s="36"/>
      <c r="AJ187" t="s">
        <v>168</v>
      </c>
      <c r="AK187" s="35"/>
      <c r="AL187" s="35"/>
    </row>
    <row r="188" spans="1:38" s="35" customFormat="1" ht="15" x14ac:dyDescent="0.25">
      <c r="A188">
        <v>2.7</v>
      </c>
      <c r="B188">
        <v>3.01</v>
      </c>
      <c r="C188">
        <v>2.99</v>
      </c>
      <c r="D188" s="20">
        <f t="shared" si="41"/>
        <v>3.7044444526749931E-2</v>
      </c>
      <c r="E188" s="17">
        <f>IF(OR($A188="",$B188="",$C188=""),"",A188*'MPTO_working_3-way'!$I187)</f>
        <v>2.8000200002222249</v>
      </c>
      <c r="F188" s="21">
        <f>IF(OR($A188="",$B188="",$C188=""),"",B188*'MPTO_working_3-way'!$I187)</f>
        <v>3.121503778025517</v>
      </c>
      <c r="G188" s="22">
        <f>IF(OR($A188="",$B188="",$C188=""),"",C188*'MPTO_working_3-way'!$I187)</f>
        <v>3.1007628891349825</v>
      </c>
      <c r="H188" s="17">
        <f>IF(OR($A188="",$B188="",$C188=""),"",'MPTO_working_3-way'!E187)</f>
        <v>2.7931227114051485</v>
      </c>
      <c r="I188" s="21">
        <f>IF(OR($A188="",$B188="",$C188=""),"",'MPTO_working_3-way'!F187)</f>
        <v>3.1261941529656503</v>
      </c>
      <c r="J188" s="22">
        <f>IF(OR($A188="",$B188="",$C188=""),"",'MPTO_working_3-way'!G187)</f>
        <v>3.1046257734500871</v>
      </c>
      <c r="K188" s="17">
        <f>IF(OR($A188="",$B188="",$C188=""),"",'OddsRatio_working_3-way'!H187)</f>
        <v>2.7963787814856866</v>
      </c>
      <c r="L188" s="21">
        <f>IF(OR($A188="",$B188="",$C188=""),"",'OddsRatio_working_3-way'!I187)</f>
        <v>3.1239537357566056</v>
      </c>
      <c r="M188" s="22">
        <f>IF(OR($A188="",$B188="",$C188=""),"",'OddsRatio_working_3-way'!J187)</f>
        <v>3.1028198677391265</v>
      </c>
      <c r="N188" s="23">
        <f t="shared" si="42"/>
        <v>35.71403061123258</v>
      </c>
      <c r="O188" s="24">
        <f t="shared" si="43"/>
        <v>32.035841412069097</v>
      </c>
      <c r="P188" s="24">
        <f t="shared" si="44"/>
        <v>32.250127976698316</v>
      </c>
      <c r="Q188" t="s">
        <v>150</v>
      </c>
      <c r="R188" t="s">
        <v>157</v>
      </c>
      <c r="S188" s="48" t="s">
        <v>492</v>
      </c>
      <c r="T188" s="35">
        <v>100</v>
      </c>
      <c r="U188" s="35">
        <f t="shared" si="45"/>
        <v>64.412811387900362</v>
      </c>
      <c r="V188" s="35">
        <f t="shared" si="46"/>
        <v>68.35443037974683</v>
      </c>
      <c r="W188" s="35">
        <f t="shared" si="47"/>
        <v>63.503649635036496</v>
      </c>
      <c r="X188" s="35">
        <f t="shared" si="48"/>
        <v>68.14191998521666</v>
      </c>
      <c r="Y188" s="35">
        <f t="shared" si="49"/>
        <v>72.083538977063142</v>
      </c>
      <c r="Z188" s="35">
        <f t="shared" si="50"/>
        <v>67.232758232352808</v>
      </c>
      <c r="AA188" s="35">
        <f t="shared" si="51"/>
        <v>-3.7291085973162978</v>
      </c>
      <c r="AB188" s="35">
        <f t="shared" si="52"/>
        <v>-3.7291085973163121</v>
      </c>
      <c r="AC188" s="35">
        <f t="shared" si="53"/>
        <v>-3.7291085973163121</v>
      </c>
      <c r="AD188" s="36"/>
      <c r="AE188" s="36"/>
      <c r="AF188">
        <v>2.2999999999999998</v>
      </c>
      <c r="AG188">
        <v>1.65</v>
      </c>
      <c r="AH188" s="41"/>
      <c r="AI188" s="36"/>
      <c r="AJ188" t="s">
        <v>168</v>
      </c>
    </row>
    <row r="189" spans="1:38" ht="15" x14ac:dyDescent="0.25">
      <c r="A189">
        <v>2.81</v>
      </c>
      <c r="B189">
        <v>3.16</v>
      </c>
      <c r="C189">
        <v>2.74</v>
      </c>
      <c r="D189" s="20">
        <f t="shared" si="41"/>
        <v>3.7291085973162996E-2</v>
      </c>
      <c r="E189" s="17">
        <f>IF(OR($A189="",$B189="",$C189=""),"",A189*'MPTO_working_3-way'!$I188)</f>
        <v>2.914787951584588</v>
      </c>
      <c r="F189" s="21">
        <f>IF(OR($A189="",$B189="",$C189=""),"",B189*'MPTO_working_3-way'!$I188)</f>
        <v>3.2778398316751951</v>
      </c>
      <c r="G189" s="22">
        <f>IF(OR($A189="",$B189="",$C189=""),"",C189*'MPTO_working_3-way'!$I188)</f>
        <v>2.8421775755664669</v>
      </c>
      <c r="H189" s="17">
        <f>IF(OR($A189="",$B189="",$C189=""),"",'MPTO_working_3-way'!E188)</f>
        <v>2.9117038265345196</v>
      </c>
      <c r="I189" s="21">
        <f>IF(OR($A189="",$B189="",$C189=""),"",'MPTO_working_3-way'!F188)</f>
        <v>3.2891995747446789</v>
      </c>
      <c r="J189" s="22">
        <f>IF(OR($A189="",$B189="",$C189=""),"",'MPTO_working_3-way'!G188)</f>
        <v>2.8366127374443404</v>
      </c>
      <c r="K189" s="17">
        <f>IF(OR($A189="",$B189="",$C189=""),"",'OddsRatio_working_3-way'!H188)</f>
        <v>2.9133751964721184</v>
      </c>
      <c r="L189" s="21">
        <f>IF(OR($A189="",$B189="",$C189=""),"",'OddsRatio_working_3-way'!I188)</f>
        <v>3.2833648753479427</v>
      </c>
      <c r="M189" s="22">
        <f>IF(OR($A189="",$B189="",$C189=""),"",'OddsRatio_working_3-way'!J188)</f>
        <v>2.8393772606969536</v>
      </c>
      <c r="N189" s="23">
        <f t="shared" si="42"/>
        <v>34.30781300767908</v>
      </c>
      <c r="O189" s="24">
        <f t="shared" si="43"/>
        <v>30.507897009993108</v>
      </c>
      <c r="P189" s="24">
        <f t="shared" si="44"/>
        <v>35.184289982327819</v>
      </c>
      <c r="Q189" t="s">
        <v>158</v>
      </c>
      <c r="R189" t="s">
        <v>162</v>
      </c>
      <c r="S189" s="48" t="s">
        <v>492</v>
      </c>
      <c r="T189" s="35">
        <v>100</v>
      </c>
      <c r="U189" s="35">
        <f t="shared" si="45"/>
        <v>50</v>
      </c>
      <c r="V189" s="35">
        <f t="shared" si="46"/>
        <v>72.222222222222229</v>
      </c>
      <c r="W189" s="35">
        <f t="shared" si="47"/>
        <v>73.753280839895012</v>
      </c>
      <c r="X189" s="35">
        <f t="shared" si="48"/>
        <v>54.024496937882759</v>
      </c>
      <c r="Y189" s="35">
        <f t="shared" si="49"/>
        <v>76.246719160104988</v>
      </c>
      <c r="Z189" s="35">
        <f t="shared" si="50"/>
        <v>77.777777777777786</v>
      </c>
      <c r="AA189" s="35">
        <f t="shared" si="51"/>
        <v>-4.0244969378827591</v>
      </c>
      <c r="AB189" s="35">
        <f t="shared" si="52"/>
        <v>-4.0244969378827591</v>
      </c>
      <c r="AC189" s="35">
        <f t="shared" si="53"/>
        <v>-4.0244969378827733</v>
      </c>
      <c r="AD189" s="36"/>
      <c r="AE189" s="36"/>
      <c r="AF189">
        <v>2.21</v>
      </c>
      <c r="AG189">
        <v>1.69</v>
      </c>
      <c r="AH189" s="41"/>
      <c r="AI189" s="36"/>
      <c r="AJ189" t="s">
        <v>168</v>
      </c>
      <c r="AK189" s="35"/>
      <c r="AL189" s="35"/>
    </row>
    <row r="190" spans="1:38" ht="15" x14ac:dyDescent="0.25">
      <c r="A190">
        <v>2</v>
      </c>
      <c r="B190">
        <v>3.6</v>
      </c>
      <c r="C190">
        <v>3.81</v>
      </c>
      <c r="D190" s="20">
        <f t="shared" si="41"/>
        <v>4.02449693788276E-2</v>
      </c>
      <c r="E190" s="17">
        <f>IF(OR($A190="",$B190="",$C190=""),"",A190*'MPTO_working_3-way'!$I189)</f>
        <v>2.0804899387576552</v>
      </c>
      <c r="F190" s="21">
        <f>IF(OR($A190="",$B190="",$C190=""),"",B190*'MPTO_working_3-way'!$I189)</f>
        <v>3.7448818897637794</v>
      </c>
      <c r="G190" s="22">
        <f>IF(OR($A190="",$B190="",$C190=""),"",C190*'MPTO_working_3-way'!$I189)</f>
        <v>3.9633333333333334</v>
      </c>
      <c r="H190" s="17">
        <f>IF(OR($A190="",$B190="",$C190=""),"",'MPTO_working_3-way'!E189)</f>
        <v>2.0551393467186094</v>
      </c>
      <c r="I190" s="21">
        <f>IF(OR($A190="",$B190="",$C190=""),"",'MPTO_working_3-way'!F189)</f>
        <v>3.7826806398234969</v>
      </c>
      <c r="J190" s="22">
        <f>IF(OR($A190="",$B190="",$C190=""),"",'MPTO_working_3-way'!G189)</f>
        <v>4.0152224824355969</v>
      </c>
      <c r="K190" s="17">
        <f>IF(OR($A190="",$B190="",$C190=""),"",'OddsRatio_working_3-way'!H189)</f>
        <v>2.0650742501489603</v>
      </c>
      <c r="L190" s="21">
        <f>IF(OR($A190="",$B190="",$C190=""),"",'OddsRatio_working_3-way'!I189)</f>
        <v>3.7691930503872966</v>
      </c>
      <c r="M190" s="22">
        <f>IF(OR($A190="",$B190="",$C190=""),"",'OddsRatio_working_3-way'!J189)</f>
        <v>3.9928586429185779</v>
      </c>
      <c r="N190" s="23">
        <f t="shared" si="42"/>
        <v>48.065601345668632</v>
      </c>
      <c r="O190" s="24">
        <f t="shared" si="43"/>
        <v>26.703111858704791</v>
      </c>
      <c r="P190" s="24">
        <f t="shared" si="44"/>
        <v>25.231286795626577</v>
      </c>
      <c r="Q190" t="s">
        <v>148</v>
      </c>
      <c r="R190" t="s">
        <v>111</v>
      </c>
      <c r="S190" s="48" t="s">
        <v>492</v>
      </c>
      <c r="T190" s="35">
        <v>100</v>
      </c>
      <c r="U190" s="35">
        <f t="shared" si="45"/>
        <v>53.271028037383175</v>
      </c>
      <c r="V190" s="35">
        <f t="shared" si="46"/>
        <v>66.996699669967001</v>
      </c>
      <c r="W190" s="35">
        <f t="shared" si="47"/>
        <v>75.845410628019309</v>
      </c>
      <c r="X190" s="35">
        <f t="shared" si="48"/>
        <v>57.157889702013676</v>
      </c>
      <c r="Y190" s="35">
        <f t="shared" si="49"/>
        <v>70.883561334597502</v>
      </c>
      <c r="Z190" s="35">
        <f t="shared" si="50"/>
        <v>79.732272292649824</v>
      </c>
      <c r="AA190" s="35">
        <f t="shared" si="51"/>
        <v>-3.8868616646305014</v>
      </c>
      <c r="AB190" s="35">
        <f t="shared" si="52"/>
        <v>-3.8868616646305014</v>
      </c>
      <c r="AC190" s="35">
        <f t="shared" si="53"/>
        <v>-3.8868616646305156</v>
      </c>
      <c r="AD190" s="36"/>
      <c r="AE190" s="36"/>
      <c r="AF190">
        <v>2.16</v>
      </c>
      <c r="AG190">
        <v>1.72</v>
      </c>
      <c r="AH190" s="41"/>
      <c r="AI190" s="36"/>
      <c r="AJ190" t="s">
        <v>168</v>
      </c>
      <c r="AK190" s="35"/>
      <c r="AL190" s="35"/>
    </row>
    <row r="191" spans="1:38" ht="15" x14ac:dyDescent="0.25">
      <c r="A191">
        <v>2.14</v>
      </c>
      <c r="B191">
        <v>3.03</v>
      </c>
      <c r="C191">
        <v>4.1399999999999997</v>
      </c>
      <c r="D191" s="20">
        <f t="shared" si="41"/>
        <v>3.8868616646305032E-2</v>
      </c>
      <c r="E191" s="17">
        <f>IF(OR($A191="",$B191="",$C191=""),"",A191*'MPTO_working_3-way'!$I190)</f>
        <v>2.2231788396230927</v>
      </c>
      <c r="F191" s="21">
        <f>IF(OR($A191="",$B191="",$C191=""),"",B191*'MPTO_working_3-way'!$I190)</f>
        <v>3.1477719084383042</v>
      </c>
      <c r="G191" s="22">
        <f>IF(OR($A191="",$B191="",$C191=""),"",C191*'MPTO_working_3-way'!$I190)</f>
        <v>4.3009160729157028</v>
      </c>
      <c r="H191" s="17">
        <f>IF(OR($A191="",$B191="",$C191=""),"",'MPTO_working_3-way'!E190)</f>
        <v>2.2010262703834802</v>
      </c>
      <c r="I191" s="21">
        <f>IF(OR($A191="",$B191="",$C191=""),"",'MPTO_working_3-way'!F190)</f>
        <v>3.1538100772151965</v>
      </c>
      <c r="J191" s="22">
        <f>IF(OR($A191="",$B191="",$C191=""),"",'MPTO_working_3-way'!G190)</f>
        <v>4.3746505277690675</v>
      </c>
      <c r="K191" s="17">
        <f>IF(OR($A191="",$B191="",$C191=""),"",'OddsRatio_working_3-way'!H190)</f>
        <v>2.2105250670277683</v>
      </c>
      <c r="L191" s="21">
        <f>IF(OR($A191="",$B191="",$C191=""),"",'OddsRatio_working_3-way'!I190)</f>
        <v>3.1555841105845346</v>
      </c>
      <c r="M191" s="22">
        <f>IF(OR($A191="",$B191="",$C191=""),"",'OddsRatio_working_3-way'!J190)</f>
        <v>4.3342532547957822</v>
      </c>
      <c r="N191" s="23">
        <f t="shared" si="42"/>
        <v>44.980636833046475</v>
      </c>
      <c r="O191" s="24">
        <f t="shared" si="43"/>
        <v>31.768502581755591</v>
      </c>
      <c r="P191" s="24">
        <f t="shared" si="44"/>
        <v>23.250860585197934</v>
      </c>
      <c r="Q191" t="s">
        <v>154</v>
      </c>
      <c r="R191" t="s">
        <v>163</v>
      </c>
      <c r="S191" s="48" t="s">
        <v>492</v>
      </c>
      <c r="T191" s="35">
        <v>100</v>
      </c>
      <c r="U191" s="35">
        <f t="shared" si="45"/>
        <v>74.554707379134854</v>
      </c>
      <c r="V191" s="35">
        <f t="shared" si="46"/>
        <v>71.910112359550567</v>
      </c>
      <c r="W191" s="35">
        <f t="shared" si="47"/>
        <v>50.73891625615763</v>
      </c>
      <c r="X191" s="35">
        <f t="shared" si="48"/>
        <v>77.35097138429181</v>
      </c>
      <c r="Y191" s="35">
        <f t="shared" si="49"/>
        <v>74.706376364707523</v>
      </c>
      <c r="Z191" s="35">
        <f t="shared" si="50"/>
        <v>53.535180261314586</v>
      </c>
      <c r="AA191" s="35">
        <f t="shared" si="51"/>
        <v>-2.7962640051569565</v>
      </c>
      <c r="AB191" s="35">
        <f t="shared" si="52"/>
        <v>-2.7962640051569565</v>
      </c>
      <c r="AC191" s="35">
        <f t="shared" si="53"/>
        <v>-2.7962640051569565</v>
      </c>
      <c r="AD191" s="36"/>
      <c r="AE191" s="36"/>
      <c r="AF191">
        <v>2.64</v>
      </c>
      <c r="AG191">
        <v>1.51</v>
      </c>
      <c r="AH191" s="41"/>
      <c r="AI191" s="36"/>
      <c r="AJ191" t="s">
        <v>168</v>
      </c>
      <c r="AK191" s="35"/>
      <c r="AL191" s="35"/>
    </row>
    <row r="192" spans="1:38" ht="15" x14ac:dyDescent="0.25">
      <c r="A192">
        <v>3.93</v>
      </c>
      <c r="B192">
        <v>3.56</v>
      </c>
      <c r="C192">
        <v>2.0299999999999998</v>
      </c>
      <c r="D192" s="20">
        <f t="shared" si="41"/>
        <v>2.7962640051569565E-2</v>
      </c>
      <c r="E192" s="17">
        <f>IF(OR($A192="",$B192="",$C192=""),"",A192*'MPTO_working_3-way'!$I191)</f>
        <v>4.0398931754026686</v>
      </c>
      <c r="F192" s="21">
        <f>IF(OR($A192="",$B192="",$C192=""),"",B192*'MPTO_working_3-way'!$I191)</f>
        <v>3.6595469985835876</v>
      </c>
      <c r="G192" s="22">
        <f>IF(OR($A192="",$B192="",$C192=""),"",C192*'MPTO_working_3-way'!$I191)</f>
        <v>2.086764159304686</v>
      </c>
      <c r="H192" s="17">
        <f>IF(OR($A192="",$B192="",$C192=""),"",'MPTO_working_3-way'!E191)</f>
        <v>4.0794339848121908</v>
      </c>
      <c r="I192" s="21">
        <f>IF(OR($A192="",$B192="",$C192=""),"",'MPTO_working_3-way'!F191)</f>
        <v>3.6821834364440691</v>
      </c>
      <c r="J192" s="22">
        <f>IF(OR($A192="",$B192="",$C192=""),"",'MPTO_working_3-way'!G191)</f>
        <v>2.0691512096296334</v>
      </c>
      <c r="K192" s="17">
        <f>IF(OR($A192="",$B192="",$C192=""),"",'OddsRatio_working_3-way'!H191)</f>
        <v>4.0613745240243091</v>
      </c>
      <c r="L192" s="21">
        <f>IF(OR($A192="",$B192="",$C192=""),"",'OddsRatio_working_3-way'!I191)</f>
        <v>3.6747845670656076</v>
      </c>
      <c r="M192" s="22">
        <f>IF(OR($A192="",$B192="",$C192=""),"",'OddsRatio_working_3-way'!J191)</f>
        <v>2.0761828531553026</v>
      </c>
      <c r="N192" s="23">
        <f t="shared" si="42"/>
        <v>24.753129763148426</v>
      </c>
      <c r="O192" s="24">
        <f t="shared" si="43"/>
        <v>27.325786508194756</v>
      </c>
      <c r="P192" s="24">
        <f t="shared" si="44"/>
        <v>47.921083728656818</v>
      </c>
      <c r="Q192" t="s">
        <v>458</v>
      </c>
      <c r="R192" t="s">
        <v>345</v>
      </c>
      <c r="S192" s="48" t="s">
        <v>492</v>
      </c>
      <c r="T192" s="35">
        <v>100</v>
      </c>
      <c r="U192" s="35">
        <f t="shared" si="45"/>
        <v>37.888198757763973</v>
      </c>
      <c r="V192" s="35">
        <f t="shared" si="46"/>
        <v>76.30331753554502</v>
      </c>
      <c r="W192" s="35">
        <f t="shared" si="47"/>
        <v>82.57839721254355</v>
      </c>
      <c r="X192" s="35">
        <f t="shared" si="48"/>
        <v>41.118285251911423</v>
      </c>
      <c r="Y192" s="35">
        <f t="shared" si="49"/>
        <v>79.533404029692463</v>
      </c>
      <c r="Z192" s="35">
        <f t="shared" si="50"/>
        <v>85.808483706690993</v>
      </c>
      <c r="AA192" s="35">
        <f t="shared" si="51"/>
        <v>-3.2300864941474501</v>
      </c>
      <c r="AB192" s="35">
        <f t="shared" si="52"/>
        <v>-3.230086494147443</v>
      </c>
      <c r="AC192" s="35">
        <f t="shared" si="53"/>
        <v>-3.230086494147443</v>
      </c>
      <c r="AD192" s="36"/>
      <c r="AE192" s="36"/>
      <c r="AF192">
        <v>2.11</v>
      </c>
      <c r="AG192">
        <v>1.79</v>
      </c>
      <c r="AH192" s="41"/>
      <c r="AI192" s="36"/>
      <c r="AJ192" t="s">
        <v>475</v>
      </c>
      <c r="AK192" s="35"/>
      <c r="AL192" s="35"/>
    </row>
    <row r="193" spans="1:38" s="35" customFormat="1" ht="15" x14ac:dyDescent="0.25">
      <c r="A193">
        <v>1.61</v>
      </c>
      <c r="B193">
        <v>4.22</v>
      </c>
      <c r="C193">
        <v>5.74</v>
      </c>
      <c r="D193" s="20">
        <f t="shared" si="41"/>
        <v>3.2300864941474439E-2</v>
      </c>
      <c r="E193" s="17">
        <f>IF(OR($A193="",$B193="",$C193=""),"",A193*'MPTO_working_3-way'!$I192)</f>
        <v>1.6620043925557739</v>
      </c>
      <c r="F193" s="21">
        <f>IF(OR($A193="",$B193="",$C193=""),"",B193*'MPTO_working_3-way'!$I192)</f>
        <v>4.3563096500530216</v>
      </c>
      <c r="G193" s="22">
        <f>IF(OR($A193="",$B193="",$C193=""),"",C193*'MPTO_working_3-way'!$I192)</f>
        <v>5.9254069647640639</v>
      </c>
      <c r="H193" s="17">
        <f>IF(OR($A193="",$B193="",$C193=""),"",'MPTO_working_3-way'!E192)</f>
        <v>1.6384013557562196</v>
      </c>
      <c r="I193" s="21">
        <f>IF(OR($A193="",$B193="",$C193=""),"",'MPTO_working_3-way'!F192)</f>
        <v>4.4208690371270079</v>
      </c>
      <c r="J193" s="22">
        <f>IF(OR($A193="",$B193="",$C193=""),"",'MPTO_working_3-way'!G192)</f>
        <v>6.11811362581465</v>
      </c>
      <c r="K193" s="17">
        <f>IF(OR($A193="",$B193="",$C193=""),"",'OddsRatio_working_3-way'!H192)</f>
        <v>1.6464789540063238</v>
      </c>
      <c r="L193" s="21">
        <f>IF(OR($A193="",$B193="",$C193=""),"",'OddsRatio_working_3-way'!I192)</f>
        <v>4.4125610359022325</v>
      </c>
      <c r="M193" s="22">
        <f>IF(OR($A193="",$B193="",$C193=""),"",'OddsRatio_working_3-way'!J192)</f>
        <v>6.0234594130983181</v>
      </c>
      <c r="N193" s="23">
        <f t="shared" si="42"/>
        <v>60.168312699958271</v>
      </c>
      <c r="O193" s="24">
        <f t="shared" si="43"/>
        <v>22.955209347614414</v>
      </c>
      <c r="P193" s="24">
        <f t="shared" si="44"/>
        <v>16.876477952427319</v>
      </c>
      <c r="Q193" t="s">
        <v>460</v>
      </c>
      <c r="R193" t="s">
        <v>347</v>
      </c>
      <c r="S193" s="48" t="s">
        <v>492</v>
      </c>
      <c r="T193" s="35">
        <v>100</v>
      </c>
      <c r="U193" s="35">
        <f t="shared" si="45"/>
        <v>64.664310954063609</v>
      </c>
      <c r="V193" s="35">
        <f t="shared" si="46"/>
        <v>70.149253731343279</v>
      </c>
      <c r="W193" s="35">
        <f t="shared" si="47"/>
        <v>62.546816479400754</v>
      </c>
      <c r="X193" s="35">
        <f t="shared" si="48"/>
        <v>67.30392978925596</v>
      </c>
      <c r="Y193" s="35">
        <f t="shared" si="49"/>
        <v>72.788872566535659</v>
      </c>
      <c r="Z193" s="35">
        <f t="shared" si="50"/>
        <v>65.186435314593112</v>
      </c>
      <c r="AA193" s="35">
        <f t="shared" si="51"/>
        <v>-2.6396188351923513</v>
      </c>
      <c r="AB193" s="35">
        <f t="shared" si="52"/>
        <v>-2.6396188351923797</v>
      </c>
      <c r="AC193" s="35">
        <f t="shared" si="53"/>
        <v>-2.6396188351923584</v>
      </c>
      <c r="AD193" s="36"/>
      <c r="AE193" s="36"/>
      <c r="AF193">
        <v>1.78</v>
      </c>
      <c r="AG193">
        <v>2.12</v>
      </c>
      <c r="AH193" s="41"/>
      <c r="AI193" s="36"/>
      <c r="AJ193" t="s">
        <v>475</v>
      </c>
    </row>
    <row r="194" spans="1:38" s="50" customFormat="1" ht="15" x14ac:dyDescent="0.25">
      <c r="A194">
        <v>2.83</v>
      </c>
      <c r="B194">
        <v>3.35</v>
      </c>
      <c r="C194">
        <v>2.67</v>
      </c>
      <c r="D194" s="20">
        <f t="shared" si="41"/>
        <v>2.6396188351923699E-2</v>
      </c>
      <c r="E194" s="17">
        <f>IF(OR($A194="",$B194="",$C194=""),"",A194*'MPTO_working_3-way'!$I193)</f>
        <v>2.9047012130359442</v>
      </c>
      <c r="F194" s="21">
        <f>IF(OR($A194="",$B194="",$C194=""),"",B194*'MPTO_working_3-way'!$I193)</f>
        <v>3.4384272309789443</v>
      </c>
      <c r="G194" s="22">
        <f>IF(OR($A194="",$B194="",$C194=""),"",C194*'MPTO_working_3-way'!$I193)</f>
        <v>2.7404778228996363</v>
      </c>
      <c r="H194" s="17">
        <f>IF(OR($A194="",$B194="",$C194=""),"",'MPTO_working_3-way'!E193)</f>
        <v>2.9022676376969763</v>
      </c>
      <c r="I194" s="21">
        <f>IF(OR($A194="",$B194="",$C194=""),"",'MPTO_working_3-way'!F193)</f>
        <v>3.451742682488085</v>
      </c>
      <c r="J194" s="22">
        <f>IF(OR($A194="",$B194="",$C194=""),"",'MPTO_working_3-way'!G193)</f>
        <v>2.7342342934328916</v>
      </c>
      <c r="K194" s="17">
        <f>IF(OR($A194="",$B194="",$C194=""),"",'OddsRatio_working_3-way'!H193)</f>
        <v>2.9037672559310135</v>
      </c>
      <c r="L194" s="21">
        <f>IF(OR($A194="",$B194="",$C194=""),"",'OddsRatio_working_3-way'!I193)</f>
        <v>3.4447284434086787</v>
      </c>
      <c r="M194" s="22">
        <f>IF(OR($A194="",$B194="",$C194=""),"",'OddsRatio_working_3-way'!J193)</f>
        <v>2.7373176597840394</v>
      </c>
      <c r="N194" s="23">
        <f t="shared" si="42"/>
        <v>34.426948820488732</v>
      </c>
      <c r="O194" s="24">
        <f t="shared" si="43"/>
        <v>29.083064227457651</v>
      </c>
      <c r="P194" s="24">
        <f t="shared" si="44"/>
        <v>36.489986952053606</v>
      </c>
      <c r="Q194" t="s">
        <v>346</v>
      </c>
      <c r="R194" t="s">
        <v>457</v>
      </c>
      <c r="S194" s="48" t="s">
        <v>492</v>
      </c>
      <c r="T194" s="35">
        <v>100</v>
      </c>
      <c r="U194" s="35">
        <f t="shared" si="45"/>
        <v>48.186528497409334</v>
      </c>
      <c r="V194" s="35">
        <f t="shared" si="46"/>
        <v>73.753280839895012</v>
      </c>
      <c r="W194" s="35">
        <f t="shared" si="47"/>
        <v>75.062344139650875</v>
      </c>
      <c r="X194" s="35">
        <f t="shared" si="48"/>
        <v>51.184375020454119</v>
      </c>
      <c r="Y194" s="35">
        <f t="shared" si="49"/>
        <v>76.751127362939812</v>
      </c>
      <c r="Z194" s="35">
        <f t="shared" si="50"/>
        <v>78.060190662695675</v>
      </c>
      <c r="AA194" s="35">
        <f t="shared" si="51"/>
        <v>-2.9978465230447853</v>
      </c>
      <c r="AB194" s="35">
        <f t="shared" si="52"/>
        <v>-2.9978465230447995</v>
      </c>
      <c r="AC194" s="35">
        <f t="shared" si="53"/>
        <v>-2.9978465230447995</v>
      </c>
      <c r="AD194" s="51"/>
      <c r="AE194" s="51"/>
      <c r="AF194">
        <v>2.16</v>
      </c>
      <c r="AG194">
        <v>1.75</v>
      </c>
      <c r="AH194" s="52"/>
      <c r="AI194" s="51"/>
      <c r="AJ194" t="s">
        <v>475</v>
      </c>
    </row>
    <row r="195" spans="1:38" ht="15" x14ac:dyDescent="0.25">
      <c r="A195">
        <v>1.93</v>
      </c>
      <c r="B195">
        <v>3.81</v>
      </c>
      <c r="C195">
        <v>4.01</v>
      </c>
      <c r="D195" s="20">
        <f t="shared" si="41"/>
        <v>2.9978465230448004E-2</v>
      </c>
      <c r="E195" s="17">
        <f>IF(OR($A195="",$B195="",$C195=""),"",A195*'MPTO_working_3-way'!$I194)</f>
        <v>1.9878584378947646</v>
      </c>
      <c r="F195" s="21">
        <f>IF(OR($A195="",$B195="",$C195=""),"",B195*'MPTO_working_3-way'!$I194)</f>
        <v>3.9242179525280068</v>
      </c>
      <c r="G195" s="22">
        <f>IF(OR($A195="",$B195="",$C195=""),"",C195*'MPTO_working_3-way'!$I194)</f>
        <v>4.1302136455740959</v>
      </c>
      <c r="H195" s="17">
        <f>IF(OR($A195="",$B195="",$C195=""),"",'MPTO_working_3-way'!E194)</f>
        <v>1.9679542529751675</v>
      </c>
      <c r="I195" s="21">
        <f>IF(OR($A195="",$B195="",$C195=""),"",'MPTO_working_3-way'!F194)</f>
        <v>3.9607980824514879</v>
      </c>
      <c r="J195" s="22">
        <f>IF(OR($A195="",$B195="",$C195=""),"",'MPTO_working_3-way'!G194)</f>
        <v>4.1773932227685089</v>
      </c>
      <c r="K195" s="17">
        <f>IF(OR($A195="",$B195="",$C195=""),"",'OddsRatio_working_3-way'!H194)</f>
        <v>1.9756099556262829</v>
      </c>
      <c r="L195" s="21">
        <f>IF(OR($A195="",$B195="",$C195=""),"",'OddsRatio_working_3-way'!I194)</f>
        <v>3.9478107261396307</v>
      </c>
      <c r="M195" s="22">
        <f>IF(OR($A195="",$B195="",$C195=""),"",'OddsRatio_working_3-way'!J194)</f>
        <v>4.1576193187474324</v>
      </c>
      <c r="N195" s="23">
        <f t="shared" si="42"/>
        <v>50.30539302683178</v>
      </c>
      <c r="O195" s="24">
        <f t="shared" si="43"/>
        <v>25.482784394169379</v>
      </c>
      <c r="P195" s="24">
        <f t="shared" si="44"/>
        <v>24.211822578998838</v>
      </c>
      <c r="Q195" t="s">
        <v>350</v>
      </c>
      <c r="R195" t="s">
        <v>351</v>
      </c>
      <c r="S195" s="48" t="s">
        <v>492</v>
      </c>
      <c r="T195" s="35">
        <v>100</v>
      </c>
      <c r="U195" s="35">
        <f t="shared" si="45"/>
        <v>57.983193277310924</v>
      </c>
      <c r="V195" s="35">
        <f t="shared" si="46"/>
        <v>69.78851963746223</v>
      </c>
      <c r="W195" s="35">
        <f t="shared" si="47"/>
        <v>68.944099378881987</v>
      </c>
      <c r="X195" s="35">
        <f t="shared" si="48"/>
        <v>61.267380983655769</v>
      </c>
      <c r="Y195" s="35">
        <f t="shared" si="49"/>
        <v>73.072707343807082</v>
      </c>
      <c r="Z195" s="35">
        <f t="shared" si="50"/>
        <v>72.228287085226839</v>
      </c>
      <c r="AA195" s="35">
        <f t="shared" si="51"/>
        <v>-3.284187706344845</v>
      </c>
      <c r="AB195" s="35">
        <f t="shared" si="52"/>
        <v>-3.2841877063448521</v>
      </c>
      <c r="AC195" s="35">
        <f t="shared" si="53"/>
        <v>-3.2841877063448521</v>
      </c>
      <c r="AD195" s="36"/>
      <c r="AE195" s="36"/>
      <c r="AF195">
        <v>1.78</v>
      </c>
      <c r="AG195">
        <v>2.13</v>
      </c>
      <c r="AH195" s="41"/>
      <c r="AI195" s="36"/>
      <c r="AJ195" t="s">
        <v>475</v>
      </c>
      <c r="AK195" s="35"/>
      <c r="AL195" s="35"/>
    </row>
    <row r="196" spans="1:38" s="50" customFormat="1" ht="15" x14ac:dyDescent="0.25">
      <c r="A196">
        <v>2.38</v>
      </c>
      <c r="B196">
        <v>3.31</v>
      </c>
      <c r="C196">
        <v>3.22</v>
      </c>
      <c r="D196" s="20">
        <f t="shared" ref="D196:D202" si="54">IF(OR($A196="",$B196="",$C196=""),"",(1/A196)+(1/B196)+(1/C196)-1)</f>
        <v>3.2841877063448432E-2</v>
      </c>
      <c r="E196" s="17">
        <f>IF(OR($A196="",$B196="",$C196=""),"",A196*'MPTO_working_3-way'!$I195)</f>
        <v>2.4581636674110072</v>
      </c>
      <c r="F196" s="21">
        <f>IF(OR($A196="",$B196="",$C196=""),"",B196*'MPTO_working_3-way'!$I195)</f>
        <v>3.4187066130800146</v>
      </c>
      <c r="G196" s="22">
        <f>IF(OR($A196="",$B196="",$C196=""),"",C196*'MPTO_working_3-way'!$I195)</f>
        <v>3.325750844144304</v>
      </c>
      <c r="H196" s="17">
        <f>IF(OR($A196="",$B196="",$C196=""),"",'MPTO_working_3-way'!E195)</f>
        <v>2.4436687025769714</v>
      </c>
      <c r="I196" s="21">
        <f>IF(OR($A196="",$B196="",$C196=""),"",'MPTO_working_3-way'!F195)</f>
        <v>3.4344491101880714</v>
      </c>
      <c r="J196" s="22">
        <f>IF(OR($A196="",$B196="",$C196=""),"",'MPTO_working_3-way'!G195)</f>
        <v>3.3376532149817568</v>
      </c>
      <c r="K196" s="17">
        <f>IF(OR($A196="",$B196="",$C196=""),"",'OddsRatio_working_3-way'!H195)</f>
        <v>2.4500310559528828</v>
      </c>
      <c r="L196" s="21">
        <f>IF(OR($A196="",$B196="",$C196=""),"",'OddsRatio_working_3-way'!I195)</f>
        <v>3.4272258980080861</v>
      </c>
      <c r="M196" s="22">
        <f>IF(OR($A196="",$B196="",$C196=""),"",'OddsRatio_working_3-way'!J195)</f>
        <v>3.3326586552285504</v>
      </c>
      <c r="N196" s="23">
        <f t="shared" si="42"/>
        <v>40.68077375227103</v>
      </c>
      <c r="O196" s="24">
        <f t="shared" si="43"/>
        <v>29.250828256919952</v>
      </c>
      <c r="P196" s="24">
        <f t="shared" si="44"/>
        <v>30.068397990809022</v>
      </c>
      <c r="Q196" t="s">
        <v>179</v>
      </c>
      <c r="R196" t="s">
        <v>236</v>
      </c>
      <c r="S196" s="48" t="s">
        <v>493</v>
      </c>
      <c r="T196" s="35">
        <v>100</v>
      </c>
      <c r="U196" s="35">
        <f t="shared" si="45"/>
        <v>50</v>
      </c>
      <c r="V196" s="35">
        <f t="shared" si="46"/>
        <v>69.135802469135797</v>
      </c>
      <c r="W196" s="35">
        <f t="shared" si="47"/>
        <v>76.19047619047619</v>
      </c>
      <c r="X196" s="35">
        <f t="shared" si="48"/>
        <v>54.673721340388006</v>
      </c>
      <c r="Y196" s="35">
        <f t="shared" si="49"/>
        <v>73.80952380952381</v>
      </c>
      <c r="Z196" s="35">
        <f t="shared" si="50"/>
        <v>80.864197530864203</v>
      </c>
      <c r="AA196" s="35">
        <f t="shared" si="51"/>
        <v>-4.6737213403880062</v>
      </c>
      <c r="AB196" s="35">
        <f t="shared" si="52"/>
        <v>-4.6737213403880133</v>
      </c>
      <c r="AC196" s="35">
        <f t="shared" si="53"/>
        <v>-4.6737213403880133</v>
      </c>
      <c r="AD196" s="51"/>
      <c r="AE196" s="51"/>
      <c r="AF196">
        <v>2.25</v>
      </c>
      <c r="AG196">
        <v>1.68</v>
      </c>
      <c r="AH196" s="52"/>
      <c r="AI196" s="51"/>
      <c r="AJ196" t="s">
        <v>464</v>
      </c>
    </row>
    <row r="197" spans="1:38" ht="15" x14ac:dyDescent="0.25">
      <c r="A197">
        <v>2</v>
      </c>
      <c r="B197">
        <v>3.24</v>
      </c>
      <c r="C197">
        <v>4.2</v>
      </c>
      <c r="D197" s="20">
        <f t="shared" si="54"/>
        <v>4.6737213403880151E-2</v>
      </c>
      <c r="E197" s="17">
        <f>IF(OR($A197="",$B197="",$C197=""),"",A197*'MPTO_working_3-way'!$I196)</f>
        <v>2.0934744268077603</v>
      </c>
      <c r="F197" s="21">
        <f>IF(OR($A197="",$B197="",$C197=""),"",B197*'MPTO_working_3-way'!$I196)</f>
        <v>3.3914285714285719</v>
      </c>
      <c r="G197" s="22">
        <f>IF(OR($A197="",$B197="",$C197=""),"",C197*'MPTO_working_3-way'!$I196)</f>
        <v>4.3962962962962973</v>
      </c>
      <c r="H197" s="17">
        <f>IF(OR($A197="",$B197="",$C197=""),"",'MPTO_working_3-way'!E196)</f>
        <v>2.0643203883495147</v>
      </c>
      <c r="I197" s="21">
        <f>IF(OR($A197="",$B197="",$C197=""),"",'MPTO_working_3-way'!F196)</f>
        <v>3.4122367101303919</v>
      </c>
      <c r="J197" s="22">
        <f>IF(OR($A197="",$B197="",$C197=""),"",'MPTO_working_3-way'!G196)</f>
        <v>4.4940554821664476</v>
      </c>
      <c r="K197" s="17">
        <f>IF(OR($A197="",$B197="",$C197=""),"",'OddsRatio_working_3-way'!H196)</f>
        <v>2.0759882055931378</v>
      </c>
      <c r="L197" s="21">
        <f>IF(OR($A197="",$B197="",$C197=""),"",'OddsRatio_working_3-way'!I196)</f>
        <v>3.4102135805286289</v>
      </c>
      <c r="M197" s="22">
        <f>IF(OR($A197="",$B197="",$C197=""),"",'OddsRatio_working_3-way'!J196)</f>
        <v>4.4431622578980416</v>
      </c>
      <c r="N197" s="23">
        <f t="shared" ref="N197:N202" si="55">(1/E197)* 100</f>
        <v>47.767481044650374</v>
      </c>
      <c r="O197" s="24">
        <f t="shared" ref="O197:O202" si="56">(1/F197)* 100</f>
        <v>29.486099410278005</v>
      </c>
      <c r="P197" s="24">
        <f t="shared" ref="P197:P202" si="57">(1/G197)* 100</f>
        <v>22.746419545071603</v>
      </c>
      <c r="Q197" t="s">
        <v>264</v>
      </c>
      <c r="R197" t="s">
        <v>269</v>
      </c>
      <c r="S197" s="48" t="s">
        <v>493</v>
      </c>
      <c r="T197" s="35">
        <v>100</v>
      </c>
      <c r="U197" s="35">
        <f t="shared" ref="U197:U202" si="58">(1/A198)*((T197*A198)-T197)</f>
        <v>55.55555555555555</v>
      </c>
      <c r="V197" s="35">
        <f t="shared" ref="V197:V202" si="59">(1/B198)*((T197*B198)-T197)</f>
        <v>70.674486803519059</v>
      </c>
      <c r="W197" s="35">
        <f t="shared" ref="W197:W202" si="60">(1/C198)*((T197*C198)-T197)</f>
        <v>71.590909090909093</v>
      </c>
      <c r="X197" s="35">
        <f t="shared" ref="X197:X202" si="61">((1/B198)+(1/C198))*T197</f>
        <v>57.734604105571854</v>
      </c>
      <c r="Y197" s="35">
        <f t="shared" ref="Y197:Y202" si="62">((1/A198)+(1/C198))*T197</f>
        <v>72.853535353535364</v>
      </c>
      <c r="Z197" s="35">
        <f t="shared" ref="Z197:Z202" si="63">((1/A198)+(1/B198))*T197</f>
        <v>73.769957640925384</v>
      </c>
      <c r="AA197" s="35">
        <f t="shared" ref="AA197:AA202" si="64">U197-X197</f>
        <v>-2.1790485500163044</v>
      </c>
      <c r="AB197" s="35">
        <f t="shared" ref="AB197:AB202" si="65">V197-Y197</f>
        <v>-2.1790485500163044</v>
      </c>
      <c r="AC197" s="35">
        <f t="shared" ref="AC197:AC202" si="66">W197-Z197</f>
        <v>-2.1790485500162902</v>
      </c>
      <c r="AD197" s="36"/>
      <c r="AE197" s="36"/>
      <c r="AF197">
        <v>2.33</v>
      </c>
      <c r="AG197">
        <v>1.62</v>
      </c>
      <c r="AH197" s="41"/>
      <c r="AI197" s="36"/>
      <c r="AJ197" t="s">
        <v>468</v>
      </c>
      <c r="AK197" s="35"/>
      <c r="AL197" s="35"/>
    </row>
    <row r="198" spans="1:38" s="35" customFormat="1" ht="15" x14ac:dyDescent="0.25">
      <c r="A198">
        <v>2.25</v>
      </c>
      <c r="B198">
        <v>3.41</v>
      </c>
      <c r="C198">
        <v>3.52</v>
      </c>
      <c r="D198" s="20">
        <f t="shared" si="54"/>
        <v>2.1790485500162937E-2</v>
      </c>
      <c r="E198" s="17">
        <f>IF(OR($A198="",$B198="",$C198=""),"",A198*'MPTO_working_3-way'!$I197)</f>
        <v>2.2990285923753664</v>
      </c>
      <c r="F198" s="21">
        <f>IF(OR($A198="",$B198="",$C198=""),"",B198*'MPTO_working_3-way'!$I197)</f>
        <v>3.4843055555555558</v>
      </c>
      <c r="G198" s="22">
        <f>IF(OR($A198="",$B198="",$C198=""),"",C198*'MPTO_working_3-way'!$I197)</f>
        <v>3.5967025089605738</v>
      </c>
      <c r="H198" s="17">
        <f>IF(OR($A198="",$B198="",$C198=""),"",'MPTO_working_3-way'!E197)</f>
        <v>2.2873823794292103</v>
      </c>
      <c r="I198" s="21">
        <f>IF(OR($A198="",$B198="",$C198=""),"",'MPTO_working_3-way'!F197)</f>
        <v>3.4966057441253264</v>
      </c>
      <c r="J198" s="22">
        <f>IF(OR($A198="",$B198="",$C198=""),"",'MPTO_working_3-way'!G197)</f>
        <v>3.612358999509564</v>
      </c>
      <c r="K198" s="17">
        <f>IF(OR($A198="",$B198="",$C198=""),"",'OddsRatio_working_3-way'!H197)</f>
        <v>2.2923390785767204</v>
      </c>
      <c r="L198" s="21">
        <f>IF(OR($A198="",$B198="",$C198=""),"",'OddsRatio_working_3-way'!I197)</f>
        <v>3.4916297434959165</v>
      </c>
      <c r="M198" s="22">
        <f>IF(OR($A198="",$B198="",$C198=""),"",'OddsRatio_working_3-way'!J197)</f>
        <v>3.605355582410668</v>
      </c>
      <c r="N198" s="23">
        <f t="shared" si="55"/>
        <v>43.4966317216088</v>
      </c>
      <c r="O198" s="24">
        <f t="shared" si="56"/>
        <v>28.700123569976483</v>
      </c>
      <c r="P198" s="24">
        <f t="shared" si="57"/>
        <v>27.803244708414717</v>
      </c>
      <c r="Q198" t="s">
        <v>452</v>
      </c>
      <c r="R198" t="s">
        <v>401</v>
      </c>
      <c r="S198" s="48" t="s">
        <v>493</v>
      </c>
      <c r="T198" s="35">
        <v>100</v>
      </c>
      <c r="U198" s="35">
        <f t="shared" si="58"/>
        <v>51.456310679611654</v>
      </c>
      <c r="V198" s="35">
        <f t="shared" si="59"/>
        <v>69.696969696969703</v>
      </c>
      <c r="W198" s="35">
        <f t="shared" si="60"/>
        <v>75.429975429975428</v>
      </c>
      <c r="X198" s="35">
        <f t="shared" si="61"/>
        <v>54.873054873054869</v>
      </c>
      <c r="Y198" s="35">
        <f t="shared" si="62"/>
        <v>73.113713890412924</v>
      </c>
      <c r="Z198" s="35">
        <f t="shared" si="63"/>
        <v>78.84671962341865</v>
      </c>
      <c r="AA198" s="35">
        <f t="shared" si="64"/>
        <v>-3.4167441934432148</v>
      </c>
      <c r="AB198" s="35">
        <f t="shared" si="65"/>
        <v>-3.4167441934432219</v>
      </c>
      <c r="AC198" s="35">
        <f t="shared" si="66"/>
        <v>-3.4167441934432219</v>
      </c>
      <c r="AD198" s="36"/>
      <c r="AF198">
        <v>2.15</v>
      </c>
      <c r="AG198">
        <v>1.78</v>
      </c>
      <c r="AH198" s="41"/>
      <c r="AI198" s="36"/>
      <c r="AJ198" t="s">
        <v>470</v>
      </c>
    </row>
    <row r="199" spans="1:38" ht="15" x14ac:dyDescent="0.25">
      <c r="A199">
        <v>2.06</v>
      </c>
      <c r="B199">
        <v>3.3</v>
      </c>
      <c r="C199">
        <v>4.07</v>
      </c>
      <c r="D199" s="20">
        <f t="shared" si="54"/>
        <v>3.4167441934432219E-2</v>
      </c>
      <c r="E199" s="17">
        <f>IF(OR($A199="",$B199="",$C199=""),"",A199*'MPTO_working_3-way'!$I198)</f>
        <v>2.1303849303849303</v>
      </c>
      <c r="F199" s="21">
        <f>IF(OR($A199="",$B199="",$C199=""),"",B199*'MPTO_working_3-way'!$I198)</f>
        <v>3.4127525583836262</v>
      </c>
      <c r="G199" s="22">
        <f>IF(OR($A199="",$B199="",$C199=""),"",C199*'MPTO_working_3-way'!$I198)</f>
        <v>4.2090614886731395</v>
      </c>
      <c r="H199" s="17">
        <f>IF(OR($A199="",$B199="",$C199=""),"",'MPTO_working_3-way'!E198)</f>
        <v>2.1094921527735067</v>
      </c>
      <c r="I199" s="21">
        <f>IF(OR($A199="",$B199="",$C199=""),"",'MPTO_working_3-way'!F198)</f>
        <v>3.42887133859842</v>
      </c>
      <c r="J199" s="22">
        <f>IF(OR($A199="",$B199="",$C199=""),"",'MPTO_working_3-way'!G198)</f>
        <v>4.2678302772530348</v>
      </c>
      <c r="K199" s="17">
        <f>IF(OR($A199="",$B199="",$C199=""),"",'OddsRatio_working_3-way'!H198)</f>
        <v>2.1180059435527201</v>
      </c>
      <c r="L199" s="21">
        <f>IF(OR($A199="",$B199="",$C199=""),"",'OddsRatio_working_3-way'!I198)</f>
        <v>3.4258619529917511</v>
      </c>
      <c r="M199" s="22">
        <f>IF(OR($A199="",$B199="",$C199=""),"",'OddsRatio_working_3-way'!J198)</f>
        <v>4.2379983459498609</v>
      </c>
      <c r="N199" s="23">
        <f t="shared" si="55"/>
        <v>46.939873904351842</v>
      </c>
      <c r="O199" s="24">
        <f t="shared" si="56"/>
        <v>29.3018606796863</v>
      </c>
      <c r="P199" s="24">
        <f t="shared" si="57"/>
        <v>23.758265415961862</v>
      </c>
      <c r="Q199" t="s">
        <v>405</v>
      </c>
      <c r="R199" t="s">
        <v>302</v>
      </c>
      <c r="S199" s="48" t="s">
        <v>493</v>
      </c>
      <c r="T199" s="35">
        <v>100</v>
      </c>
      <c r="U199" s="35">
        <f t="shared" si="58"/>
        <v>55.752212389380524</v>
      </c>
      <c r="V199" s="35">
        <f t="shared" si="59"/>
        <v>69.969969969969966</v>
      </c>
      <c r="W199" s="35">
        <f t="shared" si="60"/>
        <v>72.14484679665739</v>
      </c>
      <c r="X199" s="35">
        <f t="shared" si="61"/>
        <v>57.885183233372651</v>
      </c>
      <c r="Y199" s="35">
        <f t="shared" si="62"/>
        <v>72.102940813962093</v>
      </c>
      <c r="Z199" s="35">
        <f t="shared" si="63"/>
        <v>74.277817640649502</v>
      </c>
      <c r="AA199" s="35">
        <f t="shared" si="64"/>
        <v>-2.1329708439921262</v>
      </c>
      <c r="AB199" s="35">
        <f t="shared" si="65"/>
        <v>-2.1329708439921262</v>
      </c>
      <c r="AC199" s="35">
        <f t="shared" si="66"/>
        <v>-2.132970843992112</v>
      </c>
      <c r="AD199" s="36"/>
      <c r="AE199" s="36"/>
      <c r="AF199">
        <v>2.16</v>
      </c>
      <c r="AG199">
        <v>1.74</v>
      </c>
      <c r="AH199" s="41"/>
      <c r="AI199" s="36"/>
      <c r="AJ199" t="s">
        <v>471</v>
      </c>
      <c r="AK199" s="35"/>
      <c r="AL199" s="35"/>
    </row>
    <row r="200" spans="1:38" s="35" customFormat="1" ht="15" x14ac:dyDescent="0.25">
      <c r="A200">
        <v>2.2599999999999998</v>
      </c>
      <c r="B200">
        <v>3.33</v>
      </c>
      <c r="C200">
        <v>3.59</v>
      </c>
      <c r="D200" s="20">
        <f t="shared" si="54"/>
        <v>2.1329708439921102E-2</v>
      </c>
      <c r="E200" s="17">
        <f>IF(OR($A200="",$B200="",$C200=""),"",A200*'MPTO_working_3-way'!$I199)</f>
        <v>2.3082051410742213</v>
      </c>
      <c r="F200" s="21">
        <f>IF(OR($A200="",$B200="",$C200=""),"",B200*'MPTO_working_3-way'!$I199)</f>
        <v>3.4010279291049375</v>
      </c>
      <c r="G200" s="22">
        <f>IF(OR($A200="",$B200="",$C200=""),"",C200*'MPTO_working_3-way'!$I199)</f>
        <v>3.6665736532993165</v>
      </c>
      <c r="H200" s="17">
        <f>IF(OR($A200="",$B200="",$C200=""),"",'MPTO_working_3-way'!E199)</f>
        <v>2.2969075847186029</v>
      </c>
      <c r="I200" s="21">
        <f>IF(OR($A200="",$B200="",$C200=""),"",'MPTO_working_3-way'!F199)</f>
        <v>3.4107529051812238</v>
      </c>
      <c r="J200" s="22">
        <f>IF(OR($A200="",$B200="",$C200=""),"",'MPTO_working_3-way'!G199)</f>
        <v>3.684033296120079</v>
      </c>
      <c r="K200" s="17">
        <f>IF(OR($A200="",$B200="",$C200=""),"",'OddsRatio_working_3-way'!H199)</f>
        <v>2.301741962689392</v>
      </c>
      <c r="L200" s="21">
        <f>IF(OR($A200="",$B200="",$C200=""),"",'OddsRatio_working_3-way'!I199)</f>
        <v>3.407189502433559</v>
      </c>
      <c r="M200" s="22">
        <f>IF(OR($A200="",$B200="",$C200=""),"",'OddsRatio_working_3-way'!J199)</f>
        <v>3.6758029233059726</v>
      </c>
      <c r="N200" s="23">
        <f t="shared" si="55"/>
        <v>43.323705601600366</v>
      </c>
      <c r="O200" s="24">
        <f t="shared" si="56"/>
        <v>29.402875273158198</v>
      </c>
      <c r="P200" s="24">
        <f t="shared" si="57"/>
        <v>27.273419125241453</v>
      </c>
      <c r="Q200" t="s">
        <v>432</v>
      </c>
      <c r="R200" t="s">
        <v>433</v>
      </c>
      <c r="S200" s="48" t="s">
        <v>493</v>
      </c>
      <c r="T200" s="35">
        <v>100</v>
      </c>
      <c r="U200" s="35">
        <f t="shared" si="58"/>
        <v>36.30573248407643</v>
      </c>
      <c r="V200" s="35">
        <f t="shared" si="59"/>
        <v>74.554707379134854</v>
      </c>
      <c r="W200" s="35">
        <f t="shared" si="60"/>
        <v>84.709480122324152</v>
      </c>
      <c r="X200" s="35">
        <f t="shared" si="61"/>
        <v>40.73581249854098</v>
      </c>
      <c r="Y200" s="35">
        <f t="shared" si="62"/>
        <v>78.984787393599404</v>
      </c>
      <c r="Z200" s="35">
        <f t="shared" si="63"/>
        <v>89.139560136788702</v>
      </c>
      <c r="AA200" s="35">
        <f t="shared" si="64"/>
        <v>-4.4300800144645507</v>
      </c>
      <c r="AB200" s="35">
        <f t="shared" si="65"/>
        <v>-4.4300800144645507</v>
      </c>
      <c r="AC200" s="35">
        <f t="shared" si="66"/>
        <v>-4.4300800144645507</v>
      </c>
      <c r="AD200" s="36"/>
      <c r="AE200" s="36"/>
      <c r="AF200">
        <v>2.35</v>
      </c>
      <c r="AG200">
        <v>1.66</v>
      </c>
      <c r="AH200" s="41"/>
      <c r="AI200" s="36"/>
      <c r="AJ200" t="s">
        <v>474</v>
      </c>
    </row>
    <row r="201" spans="1:38" s="35" customFormat="1" ht="15" x14ac:dyDescent="0.25">
      <c r="A201">
        <v>1.57</v>
      </c>
      <c r="B201">
        <v>3.93</v>
      </c>
      <c r="C201">
        <v>6.54</v>
      </c>
      <c r="D201" s="20">
        <f t="shared" si="54"/>
        <v>4.4300800144645436E-2</v>
      </c>
      <c r="E201" s="17">
        <f>IF(OR($A201="",$B201="",$C201=""),"",A201*'MPTO_working_3-way'!$I200)</f>
        <v>1.6395522562270934</v>
      </c>
      <c r="F201" s="21">
        <f>IF(OR($A201="",$B201="",$C201=""),"",B201*'MPTO_working_3-way'!$I200)</f>
        <v>4.1041021445684569</v>
      </c>
      <c r="G201" s="22">
        <f>IF(OR($A201="",$B201="",$C201=""),"",C201*'MPTO_working_3-way'!$I200)</f>
        <v>6.8297272329459808</v>
      </c>
      <c r="H201" s="17">
        <f>IF(OR($A201="",$B201="",$C201=""),"",'MPTO_working_3-way'!E200)</f>
        <v>1.6072629208313221</v>
      </c>
      <c r="I201" s="21">
        <f>IF(OR($A201="",$B201="",$C201=""),"",'MPTO_working_3-way'!F200)</f>
        <v>4.1721253219888759</v>
      </c>
      <c r="J201" s="22">
        <f>IF(OR($A201="",$B201="",$C201=""),"",'MPTO_working_3-way'!G200)</f>
        <v>7.2391237658807031</v>
      </c>
      <c r="K201" s="17">
        <f>IF(OR($A201="",$B201="",$C201=""),"",'OddsRatio_working_3-way'!H200)</f>
        <v>1.6182200340271522</v>
      </c>
      <c r="L201" s="21">
        <f>IF(OR($A201="",$B201="",$C201=""),"",'OddsRatio_working_3-way'!I200)</f>
        <v>4.1778678942097462</v>
      </c>
      <c r="M201" s="22">
        <f>IF(OR($A201="",$B201="",$C201=""),"",'OddsRatio_working_3-way'!J200)</f>
        <v>7.008664892123547</v>
      </c>
      <c r="N201" s="23">
        <f t="shared" si="55"/>
        <v>60.992261527618588</v>
      </c>
      <c r="O201" s="24">
        <f t="shared" si="56"/>
        <v>24.365865292203861</v>
      </c>
      <c r="P201" s="24">
        <f t="shared" si="57"/>
        <v>14.641873180177553</v>
      </c>
      <c r="Q201" t="s">
        <v>166</v>
      </c>
      <c r="R201" t="s">
        <v>161</v>
      </c>
      <c r="S201" s="48" t="s">
        <v>493</v>
      </c>
      <c r="T201" s="35">
        <v>100</v>
      </c>
      <c r="U201" s="35">
        <f t="shared" si="58"/>
        <v>54.128440366972484</v>
      </c>
      <c r="V201" s="35">
        <f t="shared" si="59"/>
        <v>73.40425531914893</v>
      </c>
      <c r="W201" s="35">
        <f t="shared" si="60"/>
        <v>69.230769230769241</v>
      </c>
      <c r="X201" s="35">
        <f t="shared" si="61"/>
        <v>57.364975450081836</v>
      </c>
      <c r="Y201" s="35">
        <f t="shared" si="62"/>
        <v>76.64079040225829</v>
      </c>
      <c r="Z201" s="35">
        <f t="shared" si="63"/>
        <v>72.467304313878572</v>
      </c>
      <c r="AA201" s="35">
        <f t="shared" si="64"/>
        <v>-3.2365350831093522</v>
      </c>
      <c r="AB201" s="35">
        <f t="shared" si="65"/>
        <v>-3.2365350831093593</v>
      </c>
      <c r="AC201" s="35">
        <f t="shared" si="66"/>
        <v>-3.2365350831093309</v>
      </c>
      <c r="AD201" s="36"/>
      <c r="AE201" s="36"/>
      <c r="AF201">
        <v>2.04</v>
      </c>
      <c r="AG201">
        <v>1.83</v>
      </c>
      <c r="AH201" s="41"/>
      <c r="AI201" s="36"/>
      <c r="AJ201" t="s">
        <v>168</v>
      </c>
    </row>
    <row r="202" spans="1:38" s="35" customFormat="1" ht="15" x14ac:dyDescent="0.25">
      <c r="A202">
        <v>2.1800000000000002</v>
      </c>
      <c r="B202">
        <v>3.76</v>
      </c>
      <c r="C202">
        <v>3.25</v>
      </c>
      <c r="D202" s="20">
        <f t="shared" si="54"/>
        <v>3.2365350831093487E-2</v>
      </c>
      <c r="E202" s="17">
        <f>IF(OR($A202="",$B202="",$C202=""),"",A202*'MPTO_working_3-way'!$I201)</f>
        <v>2.2505564648117842</v>
      </c>
      <c r="F202" s="21">
        <f>IF(OR($A202="",$B202="",$C202=""),"",B202*'MPTO_working_3-way'!$I201)</f>
        <v>3.8816937191249115</v>
      </c>
      <c r="G202" s="22">
        <f>IF(OR($A202="",$B202="",$C202=""),"",C202*'MPTO_working_3-way'!$I201)</f>
        <v>3.3551873902010536</v>
      </c>
      <c r="H202" s="17">
        <f>IF(OR($A202="",$B202="",$C202=""),"",'MPTO_working_3-way'!E201)</f>
        <v>2.2325059081843022</v>
      </c>
      <c r="I202" s="21">
        <f>IF(OR($A202="",$B202="",$C202=""),"",'MPTO_working_3-way'!F201)</f>
        <v>3.9189714016711776</v>
      </c>
      <c r="J202" s="22">
        <f>IF(OR($A202="",$B202="",$C202=""),"",'MPTO_working_3-way'!G201)</f>
        <v>3.3680936607075123</v>
      </c>
      <c r="K202" s="17">
        <f>IF(OR($A202="",$B202="",$C202=""),"",'OddsRatio_working_3-way'!H201)</f>
        <v>2.2400877539396475</v>
      </c>
      <c r="L202" s="21">
        <f>IF(OR($A202="",$B202="",$C202=""),"",'OddsRatio_working_3-way'!I201)</f>
        <v>3.9005442380283277</v>
      </c>
      <c r="M202" s="22">
        <f>IF(OR($A202="",$B202="",$C202=""),"",'OddsRatio_working_3-way'!J201)</f>
        <v>3.3645741070883104</v>
      </c>
      <c r="N202" s="23">
        <f t="shared" si="55"/>
        <v>44.4334552647463</v>
      </c>
      <c r="O202" s="24">
        <f t="shared" si="56"/>
        <v>25.761950126900786</v>
      </c>
      <c r="P202" s="24">
        <f t="shared" si="57"/>
        <v>29.804594608352915</v>
      </c>
      <c r="Q202" t="s">
        <v>348</v>
      </c>
      <c r="R202" t="s">
        <v>459</v>
      </c>
      <c r="S202" s="48" t="s">
        <v>493</v>
      </c>
      <c r="T202" s="35">
        <v>100</v>
      </c>
      <c r="U202" s="35" t="e">
        <f t="shared" si="58"/>
        <v>#DIV/0!</v>
      </c>
      <c r="V202" s="35" t="e">
        <f t="shared" si="59"/>
        <v>#DIV/0!</v>
      </c>
      <c r="W202" s="35" t="e">
        <f t="shared" si="60"/>
        <v>#DIV/0!</v>
      </c>
      <c r="X202" s="35" t="e">
        <f t="shared" si="61"/>
        <v>#DIV/0!</v>
      </c>
      <c r="Y202" s="35" t="e">
        <f t="shared" si="62"/>
        <v>#DIV/0!</v>
      </c>
      <c r="Z202" s="35" t="e">
        <f t="shared" si="63"/>
        <v>#DIV/0!</v>
      </c>
      <c r="AA202" s="35" t="e">
        <f t="shared" si="64"/>
        <v>#DIV/0!</v>
      </c>
      <c r="AB202" s="35" t="e">
        <f t="shared" si="65"/>
        <v>#DIV/0!</v>
      </c>
      <c r="AC202" s="35" t="e">
        <f t="shared" si="66"/>
        <v>#DIV/0!</v>
      </c>
      <c r="AD202" s="36"/>
      <c r="AE202" s="36"/>
      <c r="AF202">
        <v>1.96</v>
      </c>
      <c r="AG202">
        <v>1.91</v>
      </c>
      <c r="AH202" s="41"/>
      <c r="AI202" s="36"/>
      <c r="AJ202" t="s">
        <v>475</v>
      </c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2022-04-08T15:38:42Z</dcterms:modified>
</cp:coreProperties>
</file>