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BF4F8117-41B5-47B2-9989-2C705CFAD426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A34" i="2"/>
  <c r="AB34" i="2"/>
  <c r="AC34" i="2"/>
  <c r="U35" i="2"/>
  <c r="V35" i="2"/>
  <c r="W35" i="2"/>
  <c r="X35" i="2"/>
  <c r="Y35" i="2"/>
  <c r="Z35" i="2"/>
  <c r="AA35" i="2"/>
  <c r="AB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Z50" i="2"/>
  <c r="AA50" i="2"/>
  <c r="AB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Z52" i="2"/>
  <c r="AA52" i="2"/>
  <c r="AB52" i="2"/>
  <c r="AC52" i="2"/>
  <c r="U53" i="2"/>
  <c r="V53" i="2"/>
  <c r="W53" i="2"/>
  <c r="X53" i="2"/>
  <c r="Y53" i="2"/>
  <c r="Z53" i="2"/>
  <c r="AA53" i="2"/>
  <c r="AB53" i="2"/>
  <c r="AC53" i="2"/>
  <c r="U54" i="2"/>
  <c r="V54" i="2"/>
  <c r="W54" i="2"/>
  <c r="X54" i="2"/>
  <c r="Y54" i="2"/>
  <c r="Z54" i="2"/>
  <c r="AA54" i="2"/>
  <c r="AB54" i="2"/>
  <c r="AC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Z56" i="2"/>
  <c r="AA56" i="2"/>
  <c r="AB56" i="2"/>
  <c r="AC56" i="2"/>
  <c r="U57" i="2"/>
  <c r="V57" i="2"/>
  <c r="W57" i="2"/>
  <c r="X57" i="2"/>
  <c r="Y57" i="2"/>
  <c r="Z57" i="2"/>
  <c r="AA57" i="2"/>
  <c r="AB57" i="2"/>
  <c r="AC57" i="2"/>
  <c r="U58" i="2"/>
  <c r="V58" i="2"/>
  <c r="W58" i="2"/>
  <c r="X58" i="2"/>
  <c r="Y58" i="2"/>
  <c r="AB58" i="2" s="1"/>
  <c r="Z58" i="2"/>
  <c r="AA58" i="2"/>
  <c r="AC58" i="2"/>
  <c r="U59" i="2"/>
  <c r="V59" i="2"/>
  <c r="W59" i="2"/>
  <c r="X59" i="2"/>
  <c r="Y59" i="2"/>
  <c r="AB59" i="2" s="1"/>
  <c r="Z59" i="2"/>
  <c r="AA59" i="2"/>
  <c r="AC59" i="2"/>
  <c r="U60" i="2"/>
  <c r="V60" i="2"/>
  <c r="W60" i="2"/>
  <c r="X60" i="2"/>
  <c r="Y60" i="2"/>
  <c r="Z60" i="2"/>
  <c r="AA60" i="2"/>
  <c r="AB60" i="2"/>
  <c r="AC60" i="2"/>
  <c r="U61" i="2"/>
  <c r="V61" i="2"/>
  <c r="W61" i="2"/>
  <c r="X61" i="2"/>
  <c r="Y61" i="2"/>
  <c r="Z61" i="2"/>
  <c r="AA61" i="2"/>
  <c r="AB61" i="2"/>
  <c r="AC61" i="2"/>
  <c r="U62" i="2"/>
  <c r="V62" i="2"/>
  <c r="W62" i="2"/>
  <c r="X62" i="2"/>
  <c r="Y62" i="2"/>
  <c r="Z62" i="2"/>
  <c r="AA62" i="2"/>
  <c r="AB62" i="2"/>
  <c r="AC62" i="2"/>
  <c r="U63" i="2"/>
  <c r="V63" i="2"/>
  <c r="W63" i="2"/>
  <c r="X63" i="2"/>
  <c r="Y63" i="2"/>
  <c r="Z63" i="2"/>
  <c r="AA63" i="2"/>
  <c r="AB63" i="2"/>
  <c r="AC63" i="2"/>
  <c r="U64" i="2"/>
  <c r="V64" i="2"/>
  <c r="W64" i="2"/>
  <c r="X64" i="2"/>
  <c r="Y64" i="2"/>
  <c r="Z64" i="2"/>
  <c r="AA64" i="2"/>
  <c r="AB64" i="2"/>
  <c r="AC64" i="2"/>
  <c r="U65" i="2"/>
  <c r="V65" i="2"/>
  <c r="W65" i="2"/>
  <c r="X65" i="2"/>
  <c r="Y65" i="2"/>
  <c r="Z65" i="2"/>
  <c r="AA65" i="2"/>
  <c r="AB65" i="2"/>
  <c r="AC65" i="2"/>
  <c r="U66" i="2"/>
  <c r="V66" i="2"/>
  <c r="W66" i="2"/>
  <c r="X66" i="2"/>
  <c r="Y66" i="2"/>
  <c r="Z66" i="2"/>
  <c r="AA66" i="2"/>
  <c r="AB66" i="2"/>
  <c r="AC66" i="2"/>
  <c r="U67" i="2"/>
  <c r="V67" i="2"/>
  <c r="W67" i="2"/>
  <c r="X67" i="2"/>
  <c r="Y67" i="2"/>
  <c r="Z67" i="2"/>
  <c r="AA67" i="2"/>
  <c r="AB67" i="2"/>
  <c r="AC67" i="2"/>
  <c r="U68" i="2"/>
  <c r="V68" i="2"/>
  <c r="W68" i="2"/>
  <c r="X68" i="2"/>
  <c r="Y68" i="2"/>
  <c r="Z68" i="2"/>
  <c r="AA68" i="2"/>
  <c r="AB68" i="2"/>
  <c r="AC68" i="2"/>
  <c r="U69" i="2"/>
  <c r="V69" i="2"/>
  <c r="W69" i="2"/>
  <c r="X69" i="2"/>
  <c r="Y69" i="2"/>
  <c r="Z69" i="2"/>
  <c r="AA69" i="2"/>
  <c r="AB69" i="2"/>
  <c r="AC69" i="2"/>
  <c r="U70" i="2"/>
  <c r="V70" i="2"/>
  <c r="W70" i="2"/>
  <c r="X70" i="2"/>
  <c r="Y70" i="2"/>
  <c r="Z70" i="2"/>
  <c r="AA70" i="2"/>
  <c r="AB70" i="2"/>
  <c r="AC70" i="2"/>
  <c r="U71" i="2"/>
  <c r="V71" i="2"/>
  <c r="W71" i="2"/>
  <c r="X71" i="2"/>
  <c r="Y71" i="2"/>
  <c r="Z71" i="2"/>
  <c r="AA71" i="2"/>
  <c r="AB71" i="2"/>
  <c r="AC71" i="2"/>
  <c r="U72" i="2"/>
  <c r="V72" i="2"/>
  <c r="W72" i="2"/>
  <c r="X72" i="2"/>
  <c r="Y72" i="2"/>
  <c r="Z72" i="2"/>
  <c r="AA72" i="2"/>
  <c r="AB72" i="2"/>
  <c r="AC72" i="2"/>
  <c r="U73" i="2"/>
  <c r="V73" i="2"/>
  <c r="W73" i="2"/>
  <c r="X73" i="2"/>
  <c r="Y73" i="2"/>
  <c r="Z73" i="2"/>
  <c r="AA73" i="2"/>
  <c r="AB73" i="2"/>
  <c r="AC73" i="2"/>
  <c r="U74" i="2"/>
  <c r="V74" i="2"/>
  <c r="W74" i="2"/>
  <c r="X74" i="2"/>
  <c r="Y74" i="2"/>
  <c r="Z74" i="2"/>
  <c r="AA74" i="2"/>
  <c r="AB74" i="2"/>
  <c r="AC74" i="2"/>
  <c r="U75" i="2"/>
  <c r="V75" i="2"/>
  <c r="W75" i="2"/>
  <c r="X75" i="2"/>
  <c r="Y75" i="2"/>
  <c r="Z75" i="2"/>
  <c r="AA75" i="2"/>
  <c r="AB75" i="2"/>
  <c r="AC75" i="2"/>
  <c r="U76" i="2"/>
  <c r="V76" i="2"/>
  <c r="W76" i="2"/>
  <c r="X76" i="2"/>
  <c r="Y76" i="2"/>
  <c r="Z76" i="2"/>
  <c r="AA76" i="2"/>
  <c r="AB76" i="2"/>
  <c r="AC76" i="2"/>
  <c r="U77" i="2"/>
  <c r="V77" i="2"/>
  <c r="W77" i="2"/>
  <c r="X77" i="2"/>
  <c r="Y77" i="2"/>
  <c r="Z77" i="2"/>
  <c r="AA77" i="2"/>
  <c r="AB77" i="2"/>
  <c r="AC77" i="2"/>
  <c r="U78" i="2"/>
  <c r="V78" i="2"/>
  <c r="W78" i="2"/>
  <c r="X78" i="2"/>
  <c r="Y78" i="2"/>
  <c r="Z78" i="2"/>
  <c r="AA78" i="2"/>
  <c r="AB78" i="2"/>
  <c r="AC78" i="2"/>
  <c r="U79" i="2"/>
  <c r="V79" i="2"/>
  <c r="W79" i="2"/>
  <c r="X79" i="2"/>
  <c r="Y79" i="2"/>
  <c r="Z79" i="2"/>
  <c r="AA79" i="2"/>
  <c r="AB79" i="2"/>
  <c r="AC79" i="2"/>
  <c r="U80" i="2"/>
  <c r="V80" i="2"/>
  <c r="W80" i="2"/>
  <c r="X80" i="2"/>
  <c r="Y80" i="2"/>
  <c r="Z80" i="2"/>
  <c r="AA80" i="2"/>
  <c r="AB80" i="2"/>
  <c r="AC80" i="2"/>
  <c r="U81" i="2"/>
  <c r="V81" i="2"/>
  <c r="W81" i="2"/>
  <c r="X81" i="2"/>
  <c r="Y81" i="2"/>
  <c r="Z81" i="2"/>
  <c r="AC81" i="2" s="1"/>
  <c r="AA81" i="2"/>
  <c r="AB81" i="2"/>
  <c r="U82" i="2"/>
  <c r="V82" i="2"/>
  <c r="W82" i="2"/>
  <c r="X82" i="2"/>
  <c r="Y82" i="2"/>
  <c r="Z82" i="2"/>
  <c r="AA82" i="2"/>
  <c r="AB82" i="2"/>
  <c r="AC82" i="2"/>
  <c r="U83" i="2"/>
  <c r="V83" i="2"/>
  <c r="W83" i="2"/>
  <c r="X83" i="2"/>
  <c r="Y83" i="2"/>
  <c r="Z83" i="2"/>
  <c r="AA83" i="2"/>
  <c r="AB83" i="2"/>
  <c r="AC83" i="2"/>
  <c r="U84" i="2"/>
  <c r="V84" i="2"/>
  <c r="W84" i="2"/>
  <c r="X84" i="2"/>
  <c r="Y84" i="2"/>
  <c r="Z84" i="2"/>
  <c r="AA84" i="2"/>
  <c r="AB84" i="2"/>
  <c r="AC84" i="2"/>
  <c r="U85" i="2"/>
  <c r="V85" i="2"/>
  <c r="W85" i="2"/>
  <c r="X85" i="2"/>
  <c r="Y85" i="2"/>
  <c r="Z85" i="2"/>
  <c r="AA85" i="2"/>
  <c r="AB85" i="2"/>
  <c r="AC85" i="2"/>
  <c r="U86" i="2"/>
  <c r="V86" i="2"/>
  <c r="W86" i="2"/>
  <c r="X86" i="2"/>
  <c r="Y86" i="2"/>
  <c r="Z86" i="2"/>
  <c r="AA86" i="2"/>
  <c r="AB86" i="2"/>
  <c r="AC86" i="2"/>
  <c r="U87" i="2"/>
  <c r="V87" i="2"/>
  <c r="W87" i="2"/>
  <c r="X87" i="2"/>
  <c r="Y87" i="2"/>
  <c r="Z87" i="2"/>
  <c r="AA87" i="2"/>
  <c r="AB87" i="2"/>
  <c r="AC87" i="2"/>
  <c r="U88" i="2"/>
  <c r="V88" i="2"/>
  <c r="W88" i="2"/>
  <c r="X88" i="2"/>
  <c r="Y88" i="2"/>
  <c r="Z88" i="2"/>
  <c r="AA88" i="2"/>
  <c r="AB88" i="2"/>
  <c r="AC88" i="2"/>
  <c r="U89" i="2"/>
  <c r="V89" i="2"/>
  <c r="W89" i="2"/>
  <c r="X89" i="2"/>
  <c r="Y89" i="2"/>
  <c r="Z89" i="2"/>
  <c r="AA89" i="2"/>
  <c r="AB89" i="2"/>
  <c r="AC89" i="2"/>
  <c r="U90" i="2"/>
  <c r="V90" i="2"/>
  <c r="W90" i="2"/>
  <c r="X90" i="2"/>
  <c r="Y90" i="2"/>
  <c r="Z90" i="2"/>
  <c r="AA90" i="2"/>
  <c r="AB90" i="2"/>
  <c r="AC90" i="2"/>
  <c r="U91" i="2"/>
  <c r="V91" i="2"/>
  <c r="W91" i="2"/>
  <c r="X91" i="2"/>
  <c r="Y91" i="2"/>
  <c r="Z91" i="2"/>
  <c r="AA91" i="2"/>
  <c r="AB91" i="2"/>
  <c r="AC91" i="2"/>
  <c r="U92" i="2"/>
  <c r="V92" i="2"/>
  <c r="W92" i="2"/>
  <c r="X92" i="2"/>
  <c r="Y92" i="2"/>
  <c r="Z92" i="2"/>
  <c r="AA92" i="2"/>
  <c r="AB92" i="2"/>
  <c r="AC92" i="2"/>
  <c r="U93" i="2"/>
  <c r="V93" i="2"/>
  <c r="W93" i="2"/>
  <c r="X93" i="2"/>
  <c r="Y93" i="2"/>
  <c r="Z93" i="2"/>
  <c r="AA93" i="2"/>
  <c r="AB93" i="2"/>
  <c r="AC93" i="2"/>
  <c r="U94" i="2"/>
  <c r="V94" i="2"/>
  <c r="W94" i="2"/>
  <c r="X94" i="2"/>
  <c r="Y94" i="2"/>
  <c r="Z94" i="2"/>
  <c r="AA94" i="2"/>
  <c r="AB94" i="2"/>
  <c r="AC94" i="2"/>
  <c r="U95" i="2"/>
  <c r="V95" i="2"/>
  <c r="W95" i="2"/>
  <c r="X95" i="2"/>
  <c r="Y95" i="2"/>
  <c r="Z95" i="2"/>
  <c r="AA95" i="2"/>
  <c r="AB95" i="2"/>
  <c r="AC95" i="2"/>
  <c r="U96" i="2"/>
  <c r="V96" i="2"/>
  <c r="W96" i="2"/>
  <c r="X96" i="2"/>
  <c r="Y96" i="2"/>
  <c r="Z96" i="2"/>
  <c r="AA96" i="2"/>
  <c r="AB96" i="2"/>
  <c r="AC96" i="2"/>
  <c r="U97" i="2"/>
  <c r="V97" i="2"/>
  <c r="W97" i="2"/>
  <c r="X97" i="2"/>
  <c r="Y97" i="2"/>
  <c r="Z97" i="2"/>
  <c r="AA97" i="2"/>
  <c r="AB97" i="2"/>
  <c r="AC97" i="2"/>
  <c r="U98" i="2"/>
  <c r="V98" i="2"/>
  <c r="W98" i="2"/>
  <c r="X98" i="2"/>
  <c r="Y98" i="2"/>
  <c r="Z98" i="2"/>
  <c r="AA98" i="2"/>
  <c r="AB98" i="2"/>
  <c r="AC98" i="2"/>
  <c r="U99" i="2"/>
  <c r="V99" i="2"/>
  <c r="W99" i="2"/>
  <c r="X99" i="2"/>
  <c r="Y99" i="2"/>
  <c r="Z99" i="2"/>
  <c r="AA99" i="2"/>
  <c r="AB99" i="2"/>
  <c r="AC99" i="2"/>
  <c r="U100" i="2"/>
  <c r="V100" i="2"/>
  <c r="W100" i="2"/>
  <c r="X100" i="2"/>
  <c r="Y100" i="2"/>
  <c r="Z100" i="2"/>
  <c r="AA100" i="2"/>
  <c r="AB100" i="2"/>
  <c r="AC100" i="2"/>
  <c r="U101" i="2"/>
  <c r="V101" i="2"/>
  <c r="W101" i="2"/>
  <c r="X101" i="2"/>
  <c r="Y101" i="2"/>
  <c r="Z101" i="2"/>
  <c r="AA101" i="2"/>
  <c r="AB101" i="2"/>
  <c r="AC101" i="2"/>
  <c r="U102" i="2"/>
  <c r="V102" i="2"/>
  <c r="W102" i="2"/>
  <c r="X102" i="2"/>
  <c r="Y102" i="2"/>
  <c r="Z102" i="2"/>
  <c r="AA102" i="2"/>
  <c r="AB102" i="2"/>
  <c r="AC102" i="2"/>
  <c r="U103" i="2"/>
  <c r="V103" i="2"/>
  <c r="W103" i="2"/>
  <c r="X103" i="2"/>
  <c r="Y103" i="2"/>
  <c r="Z103" i="2"/>
  <c r="AA103" i="2"/>
  <c r="AB103" i="2"/>
  <c r="AC103" i="2"/>
  <c r="U104" i="2"/>
  <c r="V104" i="2"/>
  <c r="W104" i="2"/>
  <c r="X104" i="2"/>
  <c r="Y104" i="2"/>
  <c r="Z104" i="2"/>
  <c r="AA104" i="2"/>
  <c r="AB104" i="2"/>
  <c r="AC104" i="2"/>
  <c r="U105" i="2"/>
  <c r="V105" i="2"/>
  <c r="W105" i="2"/>
  <c r="X105" i="2"/>
  <c r="Y105" i="2"/>
  <c r="Z105" i="2"/>
  <c r="AA105" i="2"/>
  <c r="AB105" i="2"/>
  <c r="AC105" i="2"/>
  <c r="U106" i="2"/>
  <c r="V106" i="2"/>
  <c r="W106" i="2"/>
  <c r="X106" i="2"/>
  <c r="Y106" i="2"/>
  <c r="Z106" i="2"/>
  <c r="AA106" i="2"/>
  <c r="AB106" i="2"/>
  <c r="AC106" i="2"/>
  <c r="U107" i="2"/>
  <c r="V107" i="2"/>
  <c r="W107" i="2"/>
  <c r="X107" i="2"/>
  <c r="Y107" i="2"/>
  <c r="Z107" i="2"/>
  <c r="AA107" i="2"/>
  <c r="AB107" i="2"/>
  <c r="AC107" i="2"/>
  <c r="U108" i="2"/>
  <c r="V108" i="2"/>
  <c r="W108" i="2"/>
  <c r="X108" i="2"/>
  <c r="Y108" i="2"/>
  <c r="Z108" i="2"/>
  <c r="AC108" i="2" s="1"/>
  <c r="AA108" i="2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Y110" i="2"/>
  <c r="Z110" i="2"/>
  <c r="AA110" i="2"/>
  <c r="AB110" i="2"/>
  <c r="AC110" i="2"/>
  <c r="U111" i="2"/>
  <c r="V111" i="2"/>
  <c r="W111" i="2"/>
  <c r="X111" i="2"/>
  <c r="Y111" i="2"/>
  <c r="Z111" i="2"/>
  <c r="AA111" i="2"/>
  <c r="AB111" i="2"/>
  <c r="AC111" i="2"/>
  <c r="U112" i="2"/>
  <c r="V112" i="2"/>
  <c r="W112" i="2"/>
  <c r="X112" i="2"/>
  <c r="Y112" i="2"/>
  <c r="Z112" i="2"/>
  <c r="AA112" i="2"/>
  <c r="AB112" i="2"/>
  <c r="AC112" i="2"/>
  <c r="U113" i="2"/>
  <c r="V113" i="2"/>
  <c r="W113" i="2"/>
  <c r="X113" i="2"/>
  <c r="Y113" i="2"/>
  <c r="Z113" i="2"/>
  <c r="AA113" i="2"/>
  <c r="AB113" i="2"/>
  <c r="AC113" i="2"/>
  <c r="U114" i="2"/>
  <c r="V114" i="2"/>
  <c r="W114" i="2"/>
  <c r="X114" i="2"/>
  <c r="Y114" i="2"/>
  <c r="Z114" i="2"/>
  <c r="AA114" i="2"/>
  <c r="AB114" i="2"/>
  <c r="AC114" i="2"/>
  <c r="U115" i="2"/>
  <c r="V115" i="2"/>
  <c r="W115" i="2"/>
  <c r="X115" i="2"/>
  <c r="Y115" i="2"/>
  <c r="Z115" i="2"/>
  <c r="AA115" i="2"/>
  <c r="AB115" i="2"/>
  <c r="AC115" i="2"/>
  <c r="U116" i="2"/>
  <c r="V116" i="2"/>
  <c r="W116" i="2"/>
  <c r="X116" i="2"/>
  <c r="Y116" i="2"/>
  <c r="Z116" i="2"/>
  <c r="AA116" i="2"/>
  <c r="AB116" i="2"/>
  <c r="AC116" i="2"/>
  <c r="U117" i="2"/>
  <c r="V117" i="2"/>
  <c r="W117" i="2"/>
  <c r="X117" i="2"/>
  <c r="Y117" i="2"/>
  <c r="Z117" i="2"/>
  <c r="AA117" i="2"/>
  <c r="AB117" i="2"/>
  <c r="AC117" i="2"/>
  <c r="U118" i="2"/>
  <c r="V118" i="2"/>
  <c r="W118" i="2"/>
  <c r="X118" i="2"/>
  <c r="Y118" i="2"/>
  <c r="Z118" i="2"/>
  <c r="AA118" i="2"/>
  <c r="AB118" i="2"/>
  <c r="AC118" i="2"/>
  <c r="U119" i="2"/>
  <c r="V119" i="2"/>
  <c r="W119" i="2"/>
  <c r="X119" i="2"/>
  <c r="Y119" i="2"/>
  <c r="AB119" i="2" s="1"/>
  <c r="Z119" i="2"/>
  <c r="AA119" i="2"/>
  <c r="AC119" i="2"/>
  <c r="U120" i="2"/>
  <c r="V120" i="2"/>
  <c r="W120" i="2"/>
  <c r="X120" i="2"/>
  <c r="Y120" i="2"/>
  <c r="Z120" i="2"/>
  <c r="AA120" i="2"/>
  <c r="AB120" i="2"/>
  <c r="AC120" i="2"/>
  <c r="U121" i="2"/>
  <c r="V121" i="2"/>
  <c r="W121" i="2"/>
  <c r="X121" i="2"/>
  <c r="Y121" i="2"/>
  <c r="Z121" i="2"/>
  <c r="AA121" i="2"/>
  <c r="AB121" i="2"/>
  <c r="AC121" i="2"/>
  <c r="U122" i="2"/>
  <c r="V122" i="2"/>
  <c r="W122" i="2"/>
  <c r="X122" i="2"/>
  <c r="Y122" i="2"/>
  <c r="Z122" i="2"/>
  <c r="AA122" i="2"/>
  <c r="AB122" i="2"/>
  <c r="AC122" i="2"/>
  <c r="U123" i="2"/>
  <c r="V123" i="2"/>
  <c r="W123" i="2"/>
  <c r="X123" i="2"/>
  <c r="Y123" i="2"/>
  <c r="Z123" i="2"/>
  <c r="AA123" i="2"/>
  <c r="AB123" i="2"/>
  <c r="AC123" i="2"/>
  <c r="U124" i="2"/>
  <c r="V124" i="2"/>
  <c r="W124" i="2"/>
  <c r="X124" i="2"/>
  <c r="Y124" i="2"/>
  <c r="Z124" i="2"/>
  <c r="AA124" i="2"/>
  <c r="AB124" i="2"/>
  <c r="AC124" i="2"/>
  <c r="U125" i="2"/>
  <c r="V125" i="2"/>
  <c r="W125" i="2"/>
  <c r="X125" i="2"/>
  <c r="Y125" i="2"/>
  <c r="Z125" i="2"/>
  <c r="AA125" i="2"/>
  <c r="AB125" i="2"/>
  <c r="AC125" i="2"/>
  <c r="U126" i="2"/>
  <c r="V126" i="2"/>
  <c r="W126" i="2"/>
  <c r="X126" i="2"/>
  <c r="Y126" i="2"/>
  <c r="Z126" i="2"/>
  <c r="AA126" i="2"/>
  <c r="AB126" i="2"/>
  <c r="AC126" i="2"/>
  <c r="U127" i="2"/>
  <c r="V127" i="2"/>
  <c r="W127" i="2"/>
  <c r="X127" i="2"/>
  <c r="Y127" i="2"/>
  <c r="Z127" i="2"/>
  <c r="AA127" i="2"/>
  <c r="AB127" i="2"/>
  <c r="AC127" i="2"/>
  <c r="U128" i="2"/>
  <c r="V128" i="2"/>
  <c r="W128" i="2"/>
  <c r="X128" i="2"/>
  <c r="Y128" i="2"/>
  <c r="Z128" i="2"/>
  <c r="AA128" i="2"/>
  <c r="AB128" i="2"/>
  <c r="AC128" i="2"/>
  <c r="U129" i="2"/>
  <c r="V129" i="2"/>
  <c r="W129" i="2"/>
  <c r="X129" i="2"/>
  <c r="Y129" i="2"/>
  <c r="Z129" i="2"/>
  <c r="AA129" i="2"/>
  <c r="AB129" i="2"/>
  <c r="AC129" i="2"/>
  <c r="U130" i="2"/>
  <c r="V130" i="2"/>
  <c r="W130" i="2"/>
  <c r="X130" i="2"/>
  <c r="Y130" i="2"/>
  <c r="Z130" i="2"/>
  <c r="AA130" i="2"/>
  <c r="AB130" i="2"/>
  <c r="AC130" i="2"/>
  <c r="U131" i="2"/>
  <c r="V131" i="2"/>
  <c r="W131" i="2"/>
  <c r="X131" i="2"/>
  <c r="Y131" i="2"/>
  <c r="Z131" i="2"/>
  <c r="AA131" i="2"/>
  <c r="AB131" i="2"/>
  <c r="AC131" i="2"/>
  <c r="U132" i="2"/>
  <c r="V132" i="2"/>
  <c r="W132" i="2"/>
  <c r="X132" i="2"/>
  <c r="Y132" i="2"/>
  <c r="Z132" i="2"/>
  <c r="AA132" i="2"/>
  <c r="AB132" i="2"/>
  <c r="AC132" i="2"/>
  <c r="U133" i="2"/>
  <c r="V133" i="2"/>
  <c r="W133" i="2"/>
  <c r="X133" i="2"/>
  <c r="Y133" i="2"/>
  <c r="Z133" i="2"/>
  <c r="AA133" i="2"/>
  <c r="AB133" i="2"/>
  <c r="AC133" i="2"/>
  <c r="U134" i="2"/>
  <c r="V134" i="2"/>
  <c r="W134" i="2"/>
  <c r="X134" i="2"/>
  <c r="Y134" i="2"/>
  <c r="Z134" i="2"/>
  <c r="AA134" i="2"/>
  <c r="AB134" i="2"/>
  <c r="AC134" i="2"/>
  <c r="U135" i="2"/>
  <c r="V135" i="2"/>
  <c r="W135" i="2"/>
  <c r="X135" i="2"/>
  <c r="Y135" i="2"/>
  <c r="Z135" i="2"/>
  <c r="AA135" i="2"/>
  <c r="AB135" i="2"/>
  <c r="AC135" i="2"/>
  <c r="U136" i="2"/>
  <c r="V136" i="2"/>
  <c r="W136" i="2"/>
  <c r="X136" i="2"/>
  <c r="Y136" i="2"/>
  <c r="Z136" i="2"/>
  <c r="AA136" i="2"/>
  <c r="AB136" i="2"/>
  <c r="AC136" i="2"/>
  <c r="U137" i="2"/>
  <c r="V137" i="2"/>
  <c r="W137" i="2"/>
  <c r="X137" i="2"/>
  <c r="Y137" i="2"/>
  <c r="Z137" i="2"/>
  <c r="AA137" i="2"/>
  <c r="AB137" i="2"/>
  <c r="AC137" i="2"/>
  <c r="U138" i="2"/>
  <c r="V138" i="2"/>
  <c r="W138" i="2"/>
  <c r="X138" i="2"/>
  <c r="Y138" i="2"/>
  <c r="Z138" i="2"/>
  <c r="AA138" i="2"/>
  <c r="AB138" i="2"/>
  <c r="AC138" i="2"/>
  <c r="U139" i="2"/>
  <c r="V139" i="2"/>
  <c r="W139" i="2"/>
  <c r="X139" i="2"/>
  <c r="Y139" i="2"/>
  <c r="Z139" i="2"/>
  <c r="AA139" i="2"/>
  <c r="AB139" i="2"/>
  <c r="AC139" i="2"/>
  <c r="U140" i="2"/>
  <c r="V140" i="2"/>
  <c r="W140" i="2"/>
  <c r="X140" i="2"/>
  <c r="Y140" i="2"/>
  <c r="Z140" i="2"/>
  <c r="AA140" i="2"/>
  <c r="AB140" i="2"/>
  <c r="AC140" i="2"/>
  <c r="U141" i="2"/>
  <c r="V141" i="2"/>
  <c r="W141" i="2"/>
  <c r="X141" i="2"/>
  <c r="Y141" i="2"/>
  <c r="Z141" i="2"/>
  <c r="AA141" i="2"/>
  <c r="AB141" i="2"/>
  <c r="AC141" i="2"/>
  <c r="U142" i="2"/>
  <c r="V142" i="2"/>
  <c r="W142" i="2"/>
  <c r="X142" i="2"/>
  <c r="Y142" i="2"/>
  <c r="Z142" i="2"/>
  <c r="AA142" i="2"/>
  <c r="AB142" i="2"/>
  <c r="AC142" i="2"/>
  <c r="U143" i="2"/>
  <c r="V143" i="2"/>
  <c r="W143" i="2"/>
  <c r="X143" i="2"/>
  <c r="Y143" i="2"/>
  <c r="Z143" i="2"/>
  <c r="AA143" i="2"/>
  <c r="AB143" i="2"/>
  <c r="AC143" i="2"/>
  <c r="U144" i="2"/>
  <c r="V144" i="2"/>
  <c r="W144" i="2"/>
  <c r="X144" i="2"/>
  <c r="Y144" i="2"/>
  <c r="Z144" i="2"/>
  <c r="AA144" i="2"/>
  <c r="AB144" i="2"/>
  <c r="AC144" i="2"/>
  <c r="U145" i="2"/>
  <c r="V145" i="2"/>
  <c r="W145" i="2"/>
  <c r="X145" i="2"/>
  <c r="Y145" i="2"/>
  <c r="Z145" i="2"/>
  <c r="AA145" i="2"/>
  <c r="AB145" i="2"/>
  <c r="AC145" i="2"/>
  <c r="U146" i="2"/>
  <c r="V146" i="2"/>
  <c r="W146" i="2"/>
  <c r="X146" i="2"/>
  <c r="Y146" i="2"/>
  <c r="Z146" i="2"/>
  <c r="AA146" i="2"/>
  <c r="AB146" i="2"/>
  <c r="AC146" i="2"/>
  <c r="U147" i="2"/>
  <c r="V147" i="2"/>
  <c r="W147" i="2"/>
  <c r="X147" i="2"/>
  <c r="Y147" i="2"/>
  <c r="Z147" i="2"/>
  <c r="AA147" i="2"/>
  <c r="AB147" i="2"/>
  <c r="AC147" i="2"/>
  <c r="U148" i="2"/>
  <c r="V148" i="2"/>
  <c r="W148" i="2"/>
  <c r="X148" i="2"/>
  <c r="Y148" i="2"/>
  <c r="Z148" i="2"/>
  <c r="AA148" i="2"/>
  <c r="AB148" i="2"/>
  <c r="AC148" i="2"/>
  <c r="U149" i="2"/>
  <c r="V149" i="2"/>
  <c r="W149" i="2"/>
  <c r="X149" i="2"/>
  <c r="Y149" i="2"/>
  <c r="Z149" i="2"/>
  <c r="AA149" i="2"/>
  <c r="AB149" i="2"/>
  <c r="AC149" i="2"/>
  <c r="U150" i="2"/>
  <c r="V150" i="2"/>
  <c r="W150" i="2"/>
  <c r="X150" i="2"/>
  <c r="Y150" i="2"/>
  <c r="Z150" i="2"/>
  <c r="AA150" i="2"/>
  <c r="AB150" i="2"/>
  <c r="AC150" i="2"/>
  <c r="U151" i="2"/>
  <c r="V151" i="2"/>
  <c r="W151" i="2"/>
  <c r="X151" i="2"/>
  <c r="Y151" i="2"/>
  <c r="Z151" i="2"/>
  <c r="AA151" i="2"/>
  <c r="AB151" i="2"/>
  <c r="AC151" i="2"/>
  <c r="U152" i="2"/>
  <c r="V152" i="2"/>
  <c r="W152" i="2"/>
  <c r="X152" i="2"/>
  <c r="Y152" i="2"/>
  <c r="Z152" i="2"/>
  <c r="AA152" i="2"/>
  <c r="AB152" i="2"/>
  <c r="AC152" i="2"/>
  <c r="U153" i="2"/>
  <c r="V153" i="2"/>
  <c r="W153" i="2"/>
  <c r="X153" i="2"/>
  <c r="Y153" i="2"/>
  <c r="Z153" i="2"/>
  <c r="AA153" i="2"/>
  <c r="AB153" i="2"/>
  <c r="AC153" i="2"/>
  <c r="U154" i="2"/>
  <c r="V154" i="2"/>
  <c r="W154" i="2"/>
  <c r="X154" i="2"/>
  <c r="Y154" i="2"/>
  <c r="Z154" i="2"/>
  <c r="AA154" i="2"/>
  <c r="AB154" i="2"/>
  <c r="AC154" i="2"/>
  <c r="U155" i="2"/>
  <c r="V155" i="2"/>
  <c r="W155" i="2"/>
  <c r="X155" i="2"/>
  <c r="Y155" i="2"/>
  <c r="Z155" i="2"/>
  <c r="AA155" i="2"/>
  <c r="AB155" i="2"/>
  <c r="AC155" i="2"/>
  <c r="U156" i="2"/>
  <c r="V156" i="2"/>
  <c r="W156" i="2"/>
  <c r="X156" i="2"/>
  <c r="Y156" i="2"/>
  <c r="Z156" i="2"/>
  <c r="AA156" i="2"/>
  <c r="AB156" i="2"/>
  <c r="AC156" i="2"/>
  <c r="U157" i="2"/>
  <c r="V157" i="2"/>
  <c r="W157" i="2"/>
  <c r="X157" i="2"/>
  <c r="Y157" i="2"/>
  <c r="Z157" i="2"/>
  <c r="AA157" i="2"/>
  <c r="AB157" i="2"/>
  <c r="AC157" i="2"/>
  <c r="U158" i="2"/>
  <c r="V158" i="2"/>
  <c r="W158" i="2"/>
  <c r="X158" i="2"/>
  <c r="Y158" i="2"/>
  <c r="Z158" i="2"/>
  <c r="AA158" i="2"/>
  <c r="AB158" i="2"/>
  <c r="AC158" i="2"/>
  <c r="U159" i="2"/>
  <c r="V159" i="2"/>
  <c r="W159" i="2"/>
  <c r="X159" i="2"/>
  <c r="Y159" i="2"/>
  <c r="Z159" i="2"/>
  <c r="AA159" i="2"/>
  <c r="AB159" i="2"/>
  <c r="AC159" i="2"/>
  <c r="U160" i="2"/>
  <c r="V160" i="2"/>
  <c r="W160" i="2"/>
  <c r="X160" i="2"/>
  <c r="Y160" i="2"/>
  <c r="Z160" i="2"/>
  <c r="AA160" i="2"/>
  <c r="AB160" i="2"/>
  <c r="AC160" i="2"/>
  <c r="U161" i="2"/>
  <c r="V161" i="2"/>
  <c r="W161" i="2"/>
  <c r="X161" i="2"/>
  <c r="Y161" i="2"/>
  <c r="Z161" i="2"/>
  <c r="AA161" i="2"/>
  <c r="AB161" i="2"/>
  <c r="AC161" i="2"/>
  <c r="U162" i="2"/>
  <c r="V162" i="2"/>
  <c r="W162" i="2"/>
  <c r="X162" i="2"/>
  <c r="Y162" i="2"/>
  <c r="Z162" i="2"/>
  <c r="AA162" i="2"/>
  <c r="AB162" i="2"/>
  <c r="AC162" i="2"/>
  <c r="U163" i="2"/>
  <c r="V163" i="2"/>
  <c r="W163" i="2"/>
  <c r="X163" i="2"/>
  <c r="Y163" i="2"/>
  <c r="Z163" i="2"/>
  <c r="AA163" i="2"/>
  <c r="AB163" i="2"/>
  <c r="AC163" i="2"/>
  <c r="U164" i="2"/>
  <c r="V164" i="2"/>
  <c r="W164" i="2"/>
  <c r="X164" i="2"/>
  <c r="Y164" i="2"/>
  <c r="Z164" i="2"/>
  <c r="AA164" i="2"/>
  <c r="AB164" i="2"/>
  <c r="AC164" i="2"/>
  <c r="U165" i="2"/>
  <c r="V165" i="2"/>
  <c r="W165" i="2"/>
  <c r="X165" i="2"/>
  <c r="Y165" i="2"/>
  <c r="Z165" i="2"/>
  <c r="AA165" i="2"/>
  <c r="AB165" i="2"/>
  <c r="AC165" i="2"/>
  <c r="U166" i="2"/>
  <c r="V166" i="2"/>
  <c r="W166" i="2"/>
  <c r="X166" i="2"/>
  <c r="Y166" i="2"/>
  <c r="Z166" i="2"/>
  <c r="AA166" i="2"/>
  <c r="AB166" i="2"/>
  <c r="AC166" i="2"/>
  <c r="U167" i="2"/>
  <c r="V167" i="2"/>
  <c r="W167" i="2"/>
  <c r="X167" i="2"/>
  <c r="Y167" i="2"/>
  <c r="Z167" i="2"/>
  <c r="AA167" i="2"/>
  <c r="AB167" i="2"/>
  <c r="AC167" i="2"/>
  <c r="U168" i="2"/>
  <c r="V168" i="2"/>
  <c r="W168" i="2"/>
  <c r="X168" i="2"/>
  <c r="Y168" i="2"/>
  <c r="Z168" i="2"/>
  <c r="AA168" i="2"/>
  <c r="AB168" i="2"/>
  <c r="AC168" i="2"/>
  <c r="U169" i="2"/>
  <c r="V169" i="2"/>
  <c r="W169" i="2"/>
  <c r="X169" i="2"/>
  <c r="Y169" i="2"/>
  <c r="Z169" i="2"/>
  <c r="AA169" i="2"/>
  <c r="AB169" i="2"/>
  <c r="AC169" i="2"/>
  <c r="U170" i="2"/>
  <c r="V170" i="2"/>
  <c r="W170" i="2"/>
  <c r="X170" i="2"/>
  <c r="Y170" i="2"/>
  <c r="Z170" i="2"/>
  <c r="AA170" i="2"/>
  <c r="AB170" i="2"/>
  <c r="AC170" i="2"/>
  <c r="U171" i="2"/>
  <c r="V171" i="2"/>
  <c r="W171" i="2"/>
  <c r="X171" i="2"/>
  <c r="Y171" i="2"/>
  <c r="Z171" i="2"/>
  <c r="AA171" i="2"/>
  <c r="AB171" i="2"/>
  <c r="AC171" i="2"/>
  <c r="U172" i="2"/>
  <c r="V172" i="2"/>
  <c r="W172" i="2"/>
  <c r="X172" i="2"/>
  <c r="Y172" i="2"/>
  <c r="AB172" i="2" s="1"/>
  <c r="Z172" i="2"/>
  <c r="AA172" i="2"/>
  <c r="AC172" i="2"/>
  <c r="U173" i="2"/>
  <c r="V173" i="2"/>
  <c r="W173" i="2"/>
  <c r="X173" i="2"/>
  <c r="Y173" i="2"/>
  <c r="Z173" i="2"/>
  <c r="AA173" i="2"/>
  <c r="AB173" i="2"/>
  <c r="AC173" i="2"/>
  <c r="U174" i="2"/>
  <c r="V174" i="2"/>
  <c r="W174" i="2"/>
  <c r="X174" i="2"/>
  <c r="Y174" i="2"/>
  <c r="Z174" i="2"/>
  <c r="AA174" i="2"/>
  <c r="AB174" i="2"/>
  <c r="AC174" i="2"/>
  <c r="U175" i="2"/>
  <c r="V175" i="2"/>
  <c r="W175" i="2"/>
  <c r="X175" i="2"/>
  <c r="Y175" i="2"/>
  <c r="Z175" i="2"/>
  <c r="AA175" i="2"/>
  <c r="AB175" i="2"/>
  <c r="AC175" i="2"/>
  <c r="U176" i="2"/>
  <c r="V176" i="2"/>
  <c r="W176" i="2"/>
  <c r="X176" i="2"/>
  <c r="Y176" i="2"/>
  <c r="Z176" i="2"/>
  <c r="AA176" i="2"/>
  <c r="AB176" i="2"/>
  <c r="AC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Y178" i="2"/>
  <c r="Z178" i="2"/>
  <c r="AA178" i="2"/>
  <c r="AB178" i="2"/>
  <c r="AC178" i="2"/>
  <c r="U179" i="2"/>
  <c r="V179" i="2"/>
  <c r="W179" i="2"/>
  <c r="X179" i="2"/>
  <c r="Y179" i="2"/>
  <c r="Z179" i="2"/>
  <c r="AA179" i="2"/>
  <c r="AB179" i="2"/>
  <c r="AC179" i="2"/>
  <c r="U180" i="2"/>
  <c r="V180" i="2"/>
  <c r="W180" i="2"/>
  <c r="X180" i="2"/>
  <c r="Y180" i="2"/>
  <c r="Z180" i="2"/>
  <c r="AA180" i="2"/>
  <c r="AB180" i="2"/>
  <c r="AC180" i="2"/>
  <c r="U181" i="2"/>
  <c r="V181" i="2"/>
  <c r="W181" i="2"/>
  <c r="X181" i="2"/>
  <c r="Y181" i="2"/>
  <c r="Z181" i="2"/>
  <c r="AA181" i="2"/>
  <c r="AB181" i="2"/>
  <c r="AC181" i="2"/>
  <c r="U182" i="2"/>
  <c r="V182" i="2"/>
  <c r="W182" i="2"/>
  <c r="X182" i="2"/>
  <c r="Y182" i="2"/>
  <c r="Z182" i="2"/>
  <c r="AA182" i="2"/>
  <c r="AB182" i="2"/>
  <c r="AC182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F51" i="2"/>
  <c r="G51" i="2"/>
  <c r="H51" i="2"/>
  <c r="I51" i="2"/>
  <c r="J51" i="2"/>
  <c r="K51" i="2"/>
  <c r="L51" i="2"/>
  <c r="M51" i="2"/>
  <c r="N51" i="2"/>
  <c r="O51" i="2"/>
  <c r="P51" i="2"/>
  <c r="E52" i="2"/>
  <c r="F52" i="2"/>
  <c r="G52" i="2"/>
  <c r="H52" i="2"/>
  <c r="I52" i="2"/>
  <c r="J52" i="2"/>
  <c r="K52" i="2"/>
  <c r="L52" i="2"/>
  <c r="M52" i="2"/>
  <c r="N52" i="2"/>
  <c r="O52" i="2"/>
  <c r="P52" i="2"/>
  <c r="E53" i="2"/>
  <c r="F53" i="2"/>
  <c r="G53" i="2"/>
  <c r="H53" i="2"/>
  <c r="I53" i="2"/>
  <c r="J53" i="2"/>
  <c r="K53" i="2"/>
  <c r="L53" i="2"/>
  <c r="M53" i="2"/>
  <c r="N53" i="2"/>
  <c r="O53" i="2"/>
  <c r="P53" i="2"/>
  <c r="E54" i="2"/>
  <c r="F54" i="2"/>
  <c r="G54" i="2"/>
  <c r="H54" i="2"/>
  <c r="I54" i="2"/>
  <c r="J54" i="2"/>
  <c r="K54" i="2"/>
  <c r="L54" i="2"/>
  <c r="M54" i="2"/>
  <c r="N54" i="2"/>
  <c r="O54" i="2"/>
  <c r="P54" i="2"/>
  <c r="E55" i="2"/>
  <c r="F55" i="2"/>
  <c r="G55" i="2"/>
  <c r="H55" i="2"/>
  <c r="I55" i="2"/>
  <c r="J55" i="2"/>
  <c r="K55" i="2"/>
  <c r="L55" i="2"/>
  <c r="M55" i="2"/>
  <c r="N55" i="2"/>
  <c r="O55" i="2"/>
  <c r="P55" i="2"/>
  <c r="E56" i="2"/>
  <c r="F56" i="2"/>
  <c r="G56" i="2"/>
  <c r="H56" i="2"/>
  <c r="I56" i="2"/>
  <c r="J56" i="2"/>
  <c r="K56" i="2"/>
  <c r="L56" i="2"/>
  <c r="M56" i="2"/>
  <c r="N56" i="2"/>
  <c r="O56" i="2"/>
  <c r="P56" i="2"/>
  <c r="E57" i="2"/>
  <c r="F57" i="2"/>
  <c r="G57" i="2"/>
  <c r="H57" i="2"/>
  <c r="I57" i="2"/>
  <c r="J57" i="2"/>
  <c r="K57" i="2"/>
  <c r="L57" i="2"/>
  <c r="M57" i="2"/>
  <c r="N57" i="2"/>
  <c r="O57" i="2"/>
  <c r="P57" i="2"/>
  <c r="E58" i="2"/>
  <c r="F58" i="2"/>
  <c r="G58" i="2"/>
  <c r="H58" i="2"/>
  <c r="I58" i="2"/>
  <c r="J58" i="2"/>
  <c r="K58" i="2"/>
  <c r="L58" i="2"/>
  <c r="M58" i="2"/>
  <c r="N58" i="2"/>
  <c r="O58" i="2"/>
  <c r="P58" i="2"/>
  <c r="E59" i="2"/>
  <c r="F59" i="2"/>
  <c r="G59" i="2"/>
  <c r="H59" i="2"/>
  <c r="I59" i="2"/>
  <c r="J59" i="2"/>
  <c r="K59" i="2"/>
  <c r="L59" i="2"/>
  <c r="M59" i="2"/>
  <c r="N59" i="2"/>
  <c r="O59" i="2"/>
  <c r="P59" i="2"/>
  <c r="E60" i="2"/>
  <c r="F60" i="2"/>
  <c r="G60" i="2"/>
  <c r="H60" i="2"/>
  <c r="I60" i="2"/>
  <c r="J60" i="2"/>
  <c r="K60" i="2"/>
  <c r="L60" i="2"/>
  <c r="M60" i="2"/>
  <c r="N60" i="2"/>
  <c r="O60" i="2"/>
  <c r="P60" i="2"/>
  <c r="E61" i="2"/>
  <c r="F61" i="2"/>
  <c r="G61" i="2"/>
  <c r="H61" i="2"/>
  <c r="I61" i="2"/>
  <c r="J61" i="2"/>
  <c r="K61" i="2"/>
  <c r="L61" i="2"/>
  <c r="M61" i="2"/>
  <c r="N61" i="2"/>
  <c r="O61" i="2"/>
  <c r="P61" i="2"/>
  <c r="E62" i="2"/>
  <c r="F62" i="2"/>
  <c r="G62" i="2"/>
  <c r="H62" i="2"/>
  <c r="I62" i="2"/>
  <c r="J62" i="2"/>
  <c r="K62" i="2"/>
  <c r="L62" i="2"/>
  <c r="M62" i="2"/>
  <c r="N62" i="2"/>
  <c r="O62" i="2"/>
  <c r="P62" i="2"/>
  <c r="E63" i="2"/>
  <c r="F63" i="2"/>
  <c r="G63" i="2"/>
  <c r="H63" i="2"/>
  <c r="I63" i="2"/>
  <c r="J63" i="2"/>
  <c r="K63" i="2"/>
  <c r="L63" i="2"/>
  <c r="M63" i="2"/>
  <c r="N63" i="2"/>
  <c r="O63" i="2"/>
  <c r="P63" i="2"/>
  <c r="E64" i="2"/>
  <c r="F64" i="2"/>
  <c r="G64" i="2"/>
  <c r="H64" i="2"/>
  <c r="I64" i="2"/>
  <c r="J64" i="2"/>
  <c r="K64" i="2"/>
  <c r="L64" i="2"/>
  <c r="M64" i="2"/>
  <c r="N64" i="2"/>
  <c r="O64" i="2"/>
  <c r="P64" i="2"/>
  <c r="E65" i="2"/>
  <c r="F65" i="2"/>
  <c r="G65" i="2"/>
  <c r="H65" i="2"/>
  <c r="I65" i="2"/>
  <c r="J65" i="2"/>
  <c r="K65" i="2"/>
  <c r="L65" i="2"/>
  <c r="M65" i="2"/>
  <c r="N65" i="2"/>
  <c r="O65" i="2"/>
  <c r="P65" i="2"/>
  <c r="E66" i="2"/>
  <c r="F66" i="2"/>
  <c r="G66" i="2"/>
  <c r="H66" i="2"/>
  <c r="I66" i="2"/>
  <c r="J66" i="2"/>
  <c r="K66" i="2"/>
  <c r="L66" i="2"/>
  <c r="M66" i="2"/>
  <c r="N66" i="2"/>
  <c r="O66" i="2"/>
  <c r="P66" i="2"/>
  <c r="E67" i="2"/>
  <c r="F67" i="2"/>
  <c r="G67" i="2"/>
  <c r="H67" i="2"/>
  <c r="I67" i="2"/>
  <c r="J67" i="2"/>
  <c r="K67" i="2"/>
  <c r="L67" i="2"/>
  <c r="M67" i="2"/>
  <c r="N67" i="2"/>
  <c r="O67" i="2"/>
  <c r="P67" i="2"/>
  <c r="E68" i="2"/>
  <c r="F68" i="2"/>
  <c r="G68" i="2"/>
  <c r="H68" i="2"/>
  <c r="I68" i="2"/>
  <c r="J68" i="2"/>
  <c r="K68" i="2"/>
  <c r="L68" i="2"/>
  <c r="M68" i="2"/>
  <c r="N68" i="2"/>
  <c r="O68" i="2"/>
  <c r="P68" i="2"/>
  <c r="E69" i="2"/>
  <c r="F69" i="2"/>
  <c r="G69" i="2"/>
  <c r="H69" i="2"/>
  <c r="I69" i="2"/>
  <c r="J69" i="2"/>
  <c r="K69" i="2"/>
  <c r="L69" i="2"/>
  <c r="M69" i="2"/>
  <c r="N69" i="2"/>
  <c r="O69" i="2"/>
  <c r="P69" i="2"/>
  <c r="E70" i="2"/>
  <c r="F70" i="2"/>
  <c r="G70" i="2"/>
  <c r="H70" i="2"/>
  <c r="I70" i="2"/>
  <c r="J70" i="2"/>
  <c r="K70" i="2"/>
  <c r="L70" i="2"/>
  <c r="M70" i="2"/>
  <c r="N70" i="2"/>
  <c r="O70" i="2"/>
  <c r="P70" i="2"/>
  <c r="E71" i="2"/>
  <c r="F71" i="2"/>
  <c r="G71" i="2"/>
  <c r="H71" i="2"/>
  <c r="I71" i="2"/>
  <c r="J71" i="2"/>
  <c r="K71" i="2"/>
  <c r="L71" i="2"/>
  <c r="M71" i="2"/>
  <c r="N71" i="2"/>
  <c r="O71" i="2"/>
  <c r="P71" i="2"/>
  <c r="E72" i="2"/>
  <c r="F72" i="2"/>
  <c r="G72" i="2"/>
  <c r="H72" i="2"/>
  <c r="I72" i="2"/>
  <c r="J72" i="2"/>
  <c r="K72" i="2"/>
  <c r="L72" i="2"/>
  <c r="M72" i="2"/>
  <c r="N72" i="2"/>
  <c r="O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G91" i="2"/>
  <c r="H91" i="2"/>
  <c r="I91" i="2"/>
  <c r="J91" i="2"/>
  <c r="K91" i="2"/>
  <c r="L91" i="2"/>
  <c r="M91" i="2"/>
  <c r="N91" i="2"/>
  <c r="O91" i="2"/>
  <c r="P91" i="2"/>
  <c r="E92" i="2"/>
  <c r="F92" i="2"/>
  <c r="G92" i="2"/>
  <c r="H92" i="2"/>
  <c r="I92" i="2"/>
  <c r="J92" i="2"/>
  <c r="K92" i="2"/>
  <c r="L92" i="2"/>
  <c r="M92" i="2"/>
  <c r="N92" i="2"/>
  <c r="O92" i="2"/>
  <c r="P92" i="2"/>
  <c r="E93" i="2"/>
  <c r="F93" i="2"/>
  <c r="G93" i="2"/>
  <c r="H93" i="2"/>
  <c r="I93" i="2"/>
  <c r="J93" i="2"/>
  <c r="K93" i="2"/>
  <c r="L93" i="2"/>
  <c r="M93" i="2"/>
  <c r="N93" i="2"/>
  <c r="O93" i="2"/>
  <c r="P93" i="2"/>
  <c r="E94" i="2"/>
  <c r="F94" i="2"/>
  <c r="G94" i="2"/>
  <c r="H94" i="2"/>
  <c r="I94" i="2"/>
  <c r="J94" i="2"/>
  <c r="K94" i="2"/>
  <c r="L94" i="2"/>
  <c r="M94" i="2"/>
  <c r="N94" i="2"/>
  <c r="O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H96" i="2"/>
  <c r="I96" i="2"/>
  <c r="J96" i="2"/>
  <c r="K96" i="2"/>
  <c r="L96" i="2"/>
  <c r="M96" i="2"/>
  <c r="N96" i="2"/>
  <c r="O96" i="2"/>
  <c r="P96" i="2"/>
  <c r="E97" i="2"/>
  <c r="F97" i="2"/>
  <c r="G97" i="2"/>
  <c r="H97" i="2"/>
  <c r="I97" i="2"/>
  <c r="J97" i="2"/>
  <c r="K97" i="2"/>
  <c r="L97" i="2"/>
  <c r="M97" i="2"/>
  <c r="N97" i="2"/>
  <c r="O97" i="2"/>
  <c r="P97" i="2"/>
  <c r="E98" i="2"/>
  <c r="F98" i="2"/>
  <c r="G98" i="2"/>
  <c r="H98" i="2"/>
  <c r="I98" i="2"/>
  <c r="J98" i="2"/>
  <c r="K98" i="2"/>
  <c r="L98" i="2"/>
  <c r="M98" i="2"/>
  <c r="N98" i="2"/>
  <c r="O98" i="2"/>
  <c r="P98" i="2"/>
  <c r="E99" i="2"/>
  <c r="F99" i="2"/>
  <c r="G99" i="2"/>
  <c r="H99" i="2"/>
  <c r="I99" i="2"/>
  <c r="J99" i="2"/>
  <c r="K99" i="2"/>
  <c r="L99" i="2"/>
  <c r="M99" i="2"/>
  <c r="N99" i="2"/>
  <c r="O99" i="2"/>
  <c r="P99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658" i="11" l="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928" i="4" l="1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G128" i="4"/>
  <c r="AJ128" i="4"/>
  <c r="AP128" i="4" s="1"/>
  <c r="AV128" i="4" s="1"/>
  <c r="AA128" i="4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N128" i="4"/>
  <c r="AT128" i="4" s="1"/>
  <c r="AL132" i="4"/>
  <c r="AR132" i="4" s="1"/>
  <c r="E132" i="4" s="1"/>
  <c r="I132" i="4" s="1"/>
  <c r="AL128" i="4"/>
  <c r="AR128" i="4" s="1"/>
  <c r="G128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N124" i="4"/>
  <c r="AT124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M128" i="4"/>
  <c r="AS128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I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K891" i="4" s="1"/>
  <c r="Y891" i="4"/>
  <c r="AG20" i="4"/>
  <c r="AK20" i="4"/>
  <c r="AH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I140" i="4"/>
  <c r="AA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AP39" i="4"/>
  <c r="AV39" i="4" s="1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F140" i="4"/>
  <c r="Z140" i="4"/>
  <c r="AE140" i="4"/>
  <c r="AD164" i="4"/>
  <c r="AB164" i="4"/>
  <c r="Z164" i="4"/>
  <c r="AA164" i="4"/>
  <c r="AC164" i="4"/>
  <c r="AE164" i="4"/>
  <c r="AC20" i="4"/>
  <c r="AB20" i="4"/>
  <c r="AD20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B66" i="4"/>
  <c r="AA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K66" i="4" l="1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66" i="4" l="1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Q174" i="4"/>
  <c r="AW174" i="4" s="1"/>
  <c r="D11" i="4"/>
  <c r="H11" i="4" s="1"/>
  <c r="G21" i="4"/>
  <c r="AL7" i="4"/>
  <c r="AR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09" i="4" l="1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3" i="10"/>
  <c r="D2" i="10"/>
  <c r="D2" i="3"/>
  <c r="D3" i="3"/>
  <c r="D193" i="10"/>
  <c r="D71" i="10"/>
  <c r="D146" i="10"/>
  <c r="D138" i="10"/>
  <c r="D183" i="10"/>
  <c r="D144" i="10"/>
  <c r="D86" i="10"/>
  <c r="D166" i="10"/>
  <c r="D78" i="10"/>
  <c r="D105" i="10"/>
  <c r="D74" i="10"/>
  <c r="D178" i="10"/>
  <c r="D120" i="10"/>
  <c r="D108" i="10"/>
  <c r="D121" i="10"/>
  <c r="D186" i="10"/>
  <c r="D122" i="10"/>
  <c r="D68" i="10"/>
  <c r="D95" i="10"/>
  <c r="D58" i="10"/>
  <c r="D202" i="10"/>
  <c r="D197" i="10"/>
  <c r="D59" i="10"/>
  <c r="D53" i="10"/>
  <c r="D176" i="10"/>
  <c r="D135" i="10"/>
  <c r="D163" i="10"/>
  <c r="D148" i="10"/>
  <c r="D89" i="10"/>
  <c r="D188" i="10"/>
  <c r="D152" i="10"/>
  <c r="D56" i="10"/>
  <c r="D87" i="10"/>
  <c r="D126" i="10"/>
  <c r="D94" i="10"/>
  <c r="D150" i="10"/>
  <c r="D161" i="10"/>
  <c r="D97" i="10"/>
  <c r="D145" i="10"/>
  <c r="D83" i="10"/>
  <c r="D41" i="10"/>
  <c r="D195" i="10"/>
  <c r="D137" i="10"/>
  <c r="D136" i="10"/>
  <c r="D73" i="10"/>
  <c r="D169" i="10"/>
  <c r="D57" i="10"/>
  <c r="D182" i="10"/>
  <c r="D164" i="10"/>
  <c r="D51" i="10"/>
  <c r="D75" i="10"/>
  <c r="D62" i="10"/>
  <c r="D66" i="10"/>
  <c r="D48" i="10"/>
  <c r="D158" i="10"/>
  <c r="D90" i="10"/>
  <c r="D100" i="10"/>
  <c r="D69" i="10"/>
  <c r="D174" i="10"/>
  <c r="D111" i="10"/>
  <c r="D44" i="10"/>
  <c r="D200" i="10"/>
  <c r="D117" i="10"/>
  <c r="D76" i="10"/>
  <c r="D187" i="10"/>
  <c r="D142" i="10"/>
  <c r="D154" i="10"/>
  <c r="D172" i="10"/>
  <c r="D167" i="10"/>
  <c r="D93" i="10"/>
  <c r="D123" i="10"/>
  <c r="D115" i="10"/>
  <c r="D49" i="10"/>
  <c r="D52" i="10"/>
  <c r="D112" i="10"/>
  <c r="D129" i="10"/>
  <c r="D132" i="10"/>
  <c r="D171" i="10"/>
  <c r="D70" i="10"/>
  <c r="D179" i="10"/>
  <c r="D139" i="10"/>
  <c r="D45" i="10"/>
  <c r="D4" i="10"/>
  <c r="D24" i="10"/>
  <c r="D12" i="10"/>
  <c r="D11" i="10"/>
  <c r="D30" i="10"/>
  <c r="D17" i="10"/>
  <c r="D196" i="10"/>
  <c r="D198" i="10"/>
  <c r="D140" i="10"/>
  <c r="D102" i="10"/>
  <c r="D79" i="10"/>
  <c r="D128" i="10"/>
  <c r="D141" i="10"/>
  <c r="D157" i="10"/>
  <c r="D64" i="10"/>
  <c r="D175" i="10"/>
  <c r="D170" i="10"/>
  <c r="D168" i="10"/>
  <c r="D177" i="10"/>
  <c r="D107" i="10"/>
  <c r="D185" i="10"/>
  <c r="D125" i="10"/>
  <c r="D77" i="10"/>
  <c r="D149" i="10"/>
  <c r="D84" i="10"/>
  <c r="D127" i="10"/>
  <c r="D43" i="10"/>
  <c r="D194" i="10"/>
  <c r="D180" i="10"/>
  <c r="D130" i="10"/>
  <c r="D147" i="10"/>
  <c r="D153" i="10"/>
  <c r="D55" i="10"/>
  <c r="D113" i="10"/>
  <c r="D191" i="10"/>
  <c r="D61" i="10"/>
  <c r="D46" i="10"/>
  <c r="D134" i="10"/>
  <c r="D110" i="10"/>
  <c r="D98" i="10"/>
  <c r="D81" i="10"/>
  <c r="D159" i="10"/>
  <c r="D114" i="10"/>
  <c r="D189" i="10"/>
  <c r="D103" i="10"/>
  <c r="D124" i="10"/>
  <c r="D72" i="10"/>
  <c r="D201" i="10"/>
  <c r="D184" i="10"/>
  <c r="D118" i="10"/>
  <c r="D104" i="10"/>
  <c r="D151" i="10"/>
  <c r="D80" i="10"/>
  <c r="D181" i="10"/>
  <c r="D116" i="10"/>
  <c r="D131" i="10"/>
  <c r="D133" i="10"/>
  <c r="D160" i="10"/>
  <c r="D101" i="10"/>
  <c r="D85" i="10"/>
  <c r="D165" i="10"/>
  <c r="D162" i="10"/>
  <c r="D82" i="10"/>
  <c r="D91" i="10"/>
  <c r="D92" i="10"/>
  <c r="D88" i="10"/>
  <c r="D192" i="10"/>
  <c r="D199" i="10"/>
  <c r="D155" i="10"/>
  <c r="D60" i="10"/>
  <c r="D109" i="10"/>
  <c r="D173" i="10"/>
  <c r="D54" i="10"/>
  <c r="D99" i="10"/>
  <c r="D47" i="10"/>
  <c r="D143" i="10"/>
  <c r="D50" i="10"/>
  <c r="D190" i="10"/>
  <c r="D106" i="10"/>
  <c r="D156" i="10"/>
  <c r="D96" i="10"/>
  <c r="D63" i="10"/>
  <c r="D119" i="10"/>
  <c r="D67" i="10"/>
  <c r="D65" i="10"/>
  <c r="D42" i="10"/>
  <c r="D35" i="10"/>
  <c r="D20" i="10"/>
  <c r="D28" i="10"/>
  <c r="D27" i="10"/>
  <c r="D10" i="10"/>
  <c r="D36" i="10"/>
  <c r="D22" i="10"/>
  <c r="D16" i="10"/>
  <c r="D34" i="10"/>
  <c r="D15" i="10"/>
  <c r="D8" i="10"/>
  <c r="D39" i="10"/>
  <c r="D14" i="10"/>
  <c r="D13" i="10"/>
  <c r="D18" i="10"/>
  <c r="D7" i="10"/>
  <c r="D31" i="10"/>
  <c r="D33" i="10"/>
  <c r="D37" i="10"/>
  <c r="D25" i="10"/>
  <c r="D21" i="10"/>
  <c r="D9" i="10"/>
  <c r="D40" i="10"/>
  <c r="D38" i="10"/>
  <c r="D6" i="10"/>
  <c r="D29" i="10"/>
  <c r="D5" i="10"/>
  <c r="D19" i="10"/>
  <c r="D23" i="10"/>
  <c r="D26" i="10"/>
  <c r="D32" i="10"/>
  <c r="D91" i="3"/>
  <c r="D172" i="3"/>
  <c r="D100" i="3"/>
  <c r="D78" i="3"/>
  <c r="D115" i="3"/>
  <c r="D157" i="3"/>
  <c r="D149" i="3"/>
  <c r="D178" i="3"/>
  <c r="D51" i="3"/>
  <c r="D121" i="3"/>
  <c r="D86" i="3"/>
  <c r="D197" i="3"/>
  <c r="D53" i="3"/>
  <c r="D104" i="3"/>
  <c r="D97" i="3"/>
  <c r="D177" i="3"/>
  <c r="D123" i="3"/>
  <c r="D148" i="3"/>
  <c r="D108" i="3"/>
  <c r="D48" i="3"/>
  <c r="D106" i="3"/>
  <c r="D68" i="3"/>
  <c r="D163" i="3"/>
  <c r="D175" i="3"/>
  <c r="D176" i="3"/>
  <c r="D132" i="3"/>
  <c r="D76" i="3"/>
  <c r="D113" i="3"/>
  <c r="D117" i="3"/>
  <c r="D119" i="3"/>
  <c r="D63" i="3"/>
  <c r="D65" i="3"/>
  <c r="D156" i="3"/>
  <c r="D85" i="3"/>
  <c r="D173" i="3"/>
  <c r="D181" i="3"/>
  <c r="D105" i="3"/>
  <c r="D72" i="3"/>
  <c r="D130" i="3"/>
  <c r="D184" i="3"/>
  <c r="D201" i="3"/>
  <c r="D87" i="3"/>
  <c r="D164" i="3"/>
  <c r="D120" i="3"/>
  <c r="D182" i="3"/>
  <c r="D202" i="3"/>
  <c r="D77" i="3"/>
  <c r="D92" i="3"/>
  <c r="D187" i="3"/>
  <c r="D118" i="3"/>
  <c r="D194" i="3"/>
  <c r="D116" i="3"/>
  <c r="D61" i="3"/>
  <c r="D141" i="3"/>
  <c r="D66" i="3"/>
  <c r="D74" i="3"/>
  <c r="D150" i="3"/>
  <c r="D109" i="3"/>
  <c r="D102" i="3"/>
  <c r="D124" i="3"/>
  <c r="D44" i="3"/>
  <c r="D69" i="3"/>
  <c r="D128" i="3"/>
  <c r="D107" i="3"/>
  <c r="D88" i="3"/>
  <c r="D200" i="3"/>
  <c r="D62" i="3"/>
  <c r="D147" i="3"/>
  <c r="D56" i="3"/>
  <c r="D161" i="3"/>
  <c r="D112" i="3"/>
  <c r="D136" i="3"/>
  <c r="D90" i="3"/>
  <c r="D158" i="3"/>
  <c r="D144" i="3"/>
  <c r="D64" i="3"/>
  <c r="D94" i="3"/>
  <c r="D134" i="3"/>
  <c r="D190" i="3"/>
  <c r="D167" i="3"/>
  <c r="D42" i="3"/>
  <c r="D14" i="3"/>
  <c r="D8" i="3"/>
  <c r="D23" i="3"/>
  <c r="D40" i="3"/>
  <c r="D20" i="3"/>
  <c r="D33" i="3"/>
  <c r="D37" i="3"/>
  <c r="D26" i="3"/>
  <c r="D29" i="3"/>
  <c r="D35" i="3"/>
  <c r="D34" i="3"/>
  <c r="D32" i="3"/>
  <c r="D21" i="3"/>
  <c r="D22" i="3"/>
  <c r="D36" i="3"/>
  <c r="D27" i="3"/>
  <c r="D19" i="3"/>
  <c r="D16" i="3"/>
  <c r="D160" i="3"/>
  <c r="D93" i="3"/>
  <c r="D57" i="3"/>
  <c r="D122" i="3"/>
  <c r="D81" i="3"/>
  <c r="D50" i="3"/>
  <c r="D82" i="3"/>
  <c r="D153" i="3"/>
  <c r="D186" i="3"/>
  <c r="D129" i="3"/>
  <c r="D174" i="3"/>
  <c r="D143" i="3"/>
  <c r="D198" i="3"/>
  <c r="D101" i="3"/>
  <c r="D169" i="3"/>
  <c r="D84" i="3"/>
  <c r="D166" i="3"/>
  <c r="D139" i="3"/>
  <c r="D137" i="3"/>
  <c r="D45" i="3"/>
  <c r="D193" i="3"/>
  <c r="D159" i="3"/>
  <c r="D195" i="3"/>
  <c r="D73" i="3"/>
  <c r="D58" i="3"/>
  <c r="D154" i="3"/>
  <c r="D80" i="3"/>
  <c r="D192" i="3"/>
  <c r="D170" i="3"/>
  <c r="D59" i="3"/>
  <c r="D191" i="3"/>
  <c r="D60" i="3"/>
  <c r="D140" i="3"/>
  <c r="D189" i="3"/>
  <c r="D47" i="3"/>
  <c r="D196" i="3"/>
  <c r="D145" i="3"/>
  <c r="D75" i="3"/>
  <c r="D199" i="3"/>
  <c r="D41" i="3"/>
  <c r="D98" i="3"/>
  <c r="D95" i="3"/>
  <c r="D79" i="3"/>
  <c r="D138" i="3"/>
  <c r="D131" i="3"/>
  <c r="D133" i="3"/>
  <c r="D185" i="3"/>
  <c r="D125" i="3"/>
  <c r="D110" i="3"/>
  <c r="D99" i="3"/>
  <c r="D103" i="3"/>
  <c r="D146" i="3"/>
  <c r="D46" i="3"/>
  <c r="D127" i="3"/>
  <c r="D152" i="3"/>
  <c r="D126" i="3"/>
  <c r="D183" i="3"/>
  <c r="D111" i="3"/>
  <c r="D52" i="3"/>
  <c r="D67" i="3"/>
  <c r="D43" i="3"/>
  <c r="D188" i="3"/>
  <c r="D71" i="3"/>
  <c r="D114" i="3"/>
  <c r="D83" i="3"/>
  <c r="D151" i="3"/>
  <c r="D96" i="3"/>
  <c r="D55" i="3"/>
  <c r="D49" i="3"/>
  <c r="D180" i="3"/>
  <c r="D171" i="3"/>
  <c r="D70" i="3"/>
  <c r="D54" i="3"/>
  <c r="D168" i="3"/>
  <c r="D155" i="3"/>
  <c r="D142" i="3"/>
  <c r="D165" i="3"/>
  <c r="D135" i="3"/>
  <c r="D162" i="3"/>
  <c r="D179" i="3"/>
  <c r="D89" i="3"/>
  <c r="D6" i="3"/>
  <c r="D15" i="3"/>
  <c r="D24" i="3"/>
  <c r="D38" i="3"/>
  <c r="D30" i="3"/>
  <c r="D31" i="3"/>
  <c r="D7" i="3"/>
  <c r="D4" i="3"/>
  <c r="D17" i="3"/>
  <c r="D13" i="3"/>
  <c r="D18" i="3"/>
  <c r="D9" i="3"/>
  <c r="D25" i="3"/>
  <c r="D39" i="3"/>
  <c r="D11" i="3"/>
  <c r="D12" i="3"/>
  <c r="D5" i="3"/>
  <c r="D28" i="3"/>
  <c r="D10" i="3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<sst xmlns="http://schemas.openxmlformats.org/spreadsheetml/2006/main" count="1570" uniqueCount="452">
  <si>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</si>
  <si>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</si>
  <si>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</si>
  <si>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</si>
  <si>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</si>
  <si>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</si>
  <si>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</si>
  <si>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</si>
  <si>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</si>
  <si>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</si>
  <si>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</si>
  <si>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</si>
  <si>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</si>
  <si>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</si>
  <si>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</si>
  <si>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</si>
  <si>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</si>
  <si>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</si>
  <si>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</si>
  <si>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</si>
  <si>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</si>
  <si>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</si>
  <si>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</si>
  <si>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</si>
  <si>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</si>
  <si>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</si>
  <si>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</si>
  <si>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</si>
  <si>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</si>
  <si>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</si>
  <si>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</si>
  <si>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</si>
  <si>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</si>
  <si>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</si>
  <si>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</si>
  <si>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</si>
  <si>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</si>
  <si>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</si>
  <si>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</si>
  <si>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</si>
  <si>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</si>
  <si>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</si>
  <si>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</si>
  <si>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</si>
  <si>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</si>
  <si>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</si>
  <si>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</si>
  <si>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</si>
  <si>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</si>
  <si>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</si>
  <si>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</si>
  <si>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</si>
  <si>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</si>
  <si>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</si>
  <si>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</si>
  <si>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</si>
  <si>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</si>
  <si>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</si>
  <si>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</si>
  <si>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</si>
  <si>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</si>
  <si>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</si>
  <si>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</si>
  <si>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</si>
  <si>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</si>
  <si>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</si>
  <si>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</si>
  <si>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</si>
  <si>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Ipswich</t>
  </si>
  <si>
    <t>Cambridge</t>
  </si>
  <si>
    <t>Plymouth</t>
  </si>
  <si>
    <t>Burton</t>
  </si>
  <si>
    <t>Sheffield Weds</t>
  </si>
  <si>
    <t>Walsall</t>
  </si>
  <si>
    <t>Hartlepool</t>
  </si>
  <si>
    <t>Stevenage</t>
  </si>
  <si>
    <t>Doncaster</t>
  </si>
  <si>
    <t>Swindon</t>
  </si>
  <si>
    <t>Newport County</t>
  </si>
  <si>
    <t>Northampton</t>
  </si>
  <si>
    <t>Sutton</t>
  </si>
  <si>
    <t>E2</t>
  </si>
  <si>
    <t>E3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</si>
  <si>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</si>
  <si>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</si>
  <si>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</si>
  <si>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</si>
  <si>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</si>
  <si>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</si>
  <si>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</si>
  <si>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</si>
  <si>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</si>
  <si>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</si>
  <si>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</si>
  <si>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</si>
  <si>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</si>
  <si>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</si>
  <si>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</si>
  <si>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</si>
  <si>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</si>
  <si>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</si>
  <si>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</si>
  <si>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</si>
  <si>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Bolton</t>
  </si>
  <si>
    <t>Cheltenham</t>
  </si>
  <si>
    <t>Fleetwood Town</t>
  </si>
  <si>
    <t>Guingamp</t>
  </si>
  <si>
    <t>Rodez</t>
  </si>
  <si>
    <t>Kilmarnock</t>
  </si>
  <si>
    <t>Motherwell</t>
  </si>
  <si>
    <t>St Johnstone</t>
  </si>
  <si>
    <t>Ross County</t>
  </si>
  <si>
    <t>Cove Rangers</t>
  </si>
  <si>
    <t>Dundee</t>
  </si>
  <si>
    <t>Morton</t>
  </si>
  <si>
    <t>Queens Park</t>
  </si>
  <si>
    <t>Peterhead</t>
  </si>
  <si>
    <t>Airdrie Utd</t>
  </si>
  <si>
    <t>Montrose</t>
  </si>
  <si>
    <t>FC Edinburgh</t>
  </si>
  <si>
    <t>Stoke</t>
  </si>
  <si>
    <t>Watford</t>
  </si>
  <si>
    <t>Hull</t>
  </si>
  <si>
    <t>Luton</t>
  </si>
  <si>
    <t>E1</t>
  </si>
  <si>
    <t>F2</t>
  </si>
  <si>
    <t>SC0</t>
  </si>
  <si>
    <t>SC1</t>
  </si>
  <si>
    <t>SC2</t>
  </si>
  <si>
    <t>Antwerp</t>
  </si>
  <si>
    <t>St Truiden</t>
  </si>
  <si>
    <t>Hoffenheim</t>
  </si>
  <si>
    <t>Werder Bremen</t>
  </si>
  <si>
    <t>Bielefeld</t>
  </si>
  <si>
    <t>Karlsruhe</t>
  </si>
  <si>
    <t>Regensburg</t>
  </si>
  <si>
    <t>Greuther Furth</t>
  </si>
  <si>
    <t>Lyon</t>
  </si>
  <si>
    <t>Toulouse</t>
  </si>
  <si>
    <t>Genoa</t>
  </si>
  <si>
    <t>Cagliari</t>
  </si>
  <si>
    <t>Groningen</t>
  </si>
  <si>
    <t>Waalwijk</t>
  </si>
  <si>
    <t>Inverness C</t>
  </si>
  <si>
    <t>Partick</t>
  </si>
  <si>
    <t>Osasuna</t>
  </si>
  <si>
    <t>Valencia</t>
  </si>
  <si>
    <t>Sp Gijon</t>
  </si>
  <si>
    <t>Villarreal B</t>
  </si>
  <si>
    <t>Gaziantep</t>
  </si>
  <si>
    <t>Ad. Demirspor</t>
  </si>
  <si>
    <t>Genk</t>
  </si>
  <si>
    <t>Kortrijk</t>
  </si>
  <si>
    <t>Seraing</t>
  </si>
  <si>
    <t>Oostende</t>
  </si>
  <si>
    <t>Waregem</t>
  </si>
  <si>
    <t>Oud-Heverlee Leuven</t>
  </si>
  <si>
    <t>Club Brugge</t>
  </si>
  <si>
    <t>Westerlo</t>
  </si>
  <si>
    <t>Augsburg</t>
  </si>
  <si>
    <t>Wolfsburg</t>
  </si>
  <si>
    <t>Bochum</t>
  </si>
  <si>
    <t>Ein Frankfurt</t>
  </si>
  <si>
    <t>Leverkusen</t>
  </si>
  <si>
    <t>Schalke 04</t>
  </si>
  <si>
    <t>Mainz</t>
  </si>
  <si>
    <t>RB Leipzig</t>
  </si>
  <si>
    <t>Dortmund</t>
  </si>
  <si>
    <t>Bayern Munich</t>
  </si>
  <si>
    <t>Braunschweig</t>
  </si>
  <si>
    <t>St Pauli</t>
  </si>
  <si>
    <t>Darmstadt</t>
  </si>
  <si>
    <t>Fortuna Dusseldorf</t>
  </si>
  <si>
    <t>Hansa Rostock</t>
  </si>
  <si>
    <t>Paderborn</t>
  </si>
  <si>
    <t>Hamburg</t>
  </si>
  <si>
    <t>Kaiserslautern</t>
  </si>
  <si>
    <t>Bournemouth</t>
  </si>
  <si>
    <t>Leicester</t>
  </si>
  <si>
    <t>Chelsea</t>
  </si>
  <si>
    <t>Wolves</t>
  </si>
  <si>
    <t>Man City</t>
  </si>
  <si>
    <t>Southampton</t>
  </si>
  <si>
    <t>Newcastle</t>
  </si>
  <si>
    <t>Brentford</t>
  </si>
  <si>
    <t>Brighton</t>
  </si>
  <si>
    <t>Tottenham</t>
  </si>
  <si>
    <t>Barnsley</t>
  </si>
  <si>
    <t>Exeter</t>
  </si>
  <si>
    <t>Bristol Rvs</t>
  </si>
  <si>
    <t>Derby</t>
  </si>
  <si>
    <t>Port Vale</t>
  </si>
  <si>
    <t>Forest Green</t>
  </si>
  <si>
    <t>Lincoln</t>
  </si>
  <si>
    <t>Charlton</t>
  </si>
  <si>
    <t>Morecambe</t>
  </si>
  <si>
    <t>Oxford</t>
  </si>
  <si>
    <t>Wycombe</t>
  </si>
  <si>
    <t>Peterboro</t>
  </si>
  <si>
    <t>Accrington</t>
  </si>
  <si>
    <t>Portsmouth</t>
  </si>
  <si>
    <t>Shrewsbury</t>
  </si>
  <si>
    <t>Milton Keynes Dons</t>
  </si>
  <si>
    <t>Barrow</t>
  </si>
  <si>
    <t>Mansfield</t>
  </si>
  <si>
    <t>Bradford</t>
  </si>
  <si>
    <t>Stockport</t>
  </si>
  <si>
    <t>Colchester</t>
  </si>
  <si>
    <t>Harrogate</t>
  </si>
  <si>
    <t>Crewe</t>
  </si>
  <si>
    <t>Gillingham</t>
  </si>
  <si>
    <t>Leyton Orient</t>
  </si>
  <si>
    <t>Grimsby</t>
  </si>
  <si>
    <t>Crawley Town</t>
  </si>
  <si>
    <t>Carlisle</t>
  </si>
  <si>
    <t>Rochdale</t>
  </si>
  <si>
    <t>Salford</t>
  </si>
  <si>
    <t>Tranmere</t>
  </si>
  <si>
    <t>AFC Wimbledon</t>
  </si>
  <si>
    <t>Marseille</t>
  </si>
  <si>
    <t>Ajaccio</t>
  </si>
  <si>
    <t>Reims</t>
  </si>
  <si>
    <t>Paris SG</t>
  </si>
  <si>
    <t>Bordeaux</t>
  </si>
  <si>
    <t>Metz</t>
  </si>
  <si>
    <t>Amiens</t>
  </si>
  <si>
    <t>Dijon</t>
  </si>
  <si>
    <t>Caen</t>
  </si>
  <si>
    <t>Niort</t>
  </si>
  <si>
    <t>Grenoble</t>
  </si>
  <si>
    <t>Laval</t>
  </si>
  <si>
    <t>Annecy</t>
  </si>
  <si>
    <t>Le Havre</t>
  </si>
  <si>
    <t>Bastia</t>
  </si>
  <si>
    <t>Paris FC</t>
  </si>
  <si>
    <t>Valenciennes</t>
  </si>
  <si>
    <t>Pau FC</t>
  </si>
  <si>
    <t>Quevilly Rouen</t>
  </si>
  <si>
    <t>Nimes</t>
  </si>
  <si>
    <t>Panetolikos</t>
  </si>
  <si>
    <t>Volos NFC</t>
  </si>
  <si>
    <t>Ionikos</t>
  </si>
  <si>
    <t>Lamia</t>
  </si>
  <si>
    <t>Sassuolo</t>
  </si>
  <si>
    <t>Inter</t>
  </si>
  <si>
    <t>Milan</t>
  </si>
  <si>
    <t>Juventus</t>
  </si>
  <si>
    <t>Bologna</t>
  </si>
  <si>
    <t>Sampdoria</t>
  </si>
  <si>
    <t>Ascoli</t>
  </si>
  <si>
    <t>Modena</t>
  </si>
  <si>
    <t>Brescia</t>
  </si>
  <si>
    <t>Cittadella</t>
  </si>
  <si>
    <t>Pisa</t>
  </si>
  <si>
    <t>Parma</t>
  </si>
  <si>
    <t>Ternana</t>
  </si>
  <si>
    <t>Palermo</t>
  </si>
  <si>
    <t>Venezia</t>
  </si>
  <si>
    <t>Bari</t>
  </si>
  <si>
    <t>Frosinone</t>
  </si>
  <si>
    <t>Spal</t>
  </si>
  <si>
    <t>Reggina</t>
  </si>
  <si>
    <t>Cosenza</t>
  </si>
  <si>
    <t>Volendam</t>
  </si>
  <si>
    <t>Ajax</t>
  </si>
  <si>
    <t>Sparta Rotterdam</t>
  </si>
  <si>
    <t>FC Emmen</t>
  </si>
  <si>
    <t>Nijmegen</t>
  </si>
  <si>
    <t>Excelsior</t>
  </si>
  <si>
    <t>Celtic</t>
  </si>
  <si>
    <t>Hibernian</t>
  </si>
  <si>
    <t>Livingston</t>
  </si>
  <si>
    <t>Rangers</t>
  </si>
  <si>
    <t>St Mirren</t>
  </si>
  <si>
    <t>Dundee United</t>
  </si>
  <si>
    <t>Aberdeen</t>
  </si>
  <si>
    <t>Arbroath</t>
  </si>
  <si>
    <t>Ayr</t>
  </si>
  <si>
    <t>Hamilton</t>
  </si>
  <si>
    <t>Raith Rvs</t>
  </si>
  <si>
    <t>Queen of Sth</t>
  </si>
  <si>
    <t>Alloa</t>
  </si>
  <si>
    <t>Dunfermline</t>
  </si>
  <si>
    <t>Clyde</t>
  </si>
  <si>
    <t>Kelty Hearts</t>
  </si>
  <si>
    <t>Falkirk</t>
  </si>
  <si>
    <t>Albion Rvs</t>
  </si>
  <si>
    <t>Bonnyrigg Rose</t>
  </si>
  <si>
    <t>Forfar</t>
  </si>
  <si>
    <t>East Fife</t>
  </si>
  <si>
    <t>Stenhousemuir</t>
  </si>
  <si>
    <t>Annan Athletic</t>
  </si>
  <si>
    <t>Stirling</t>
  </si>
  <si>
    <t>Dumbarton</t>
  </si>
  <si>
    <t>Stranraer</t>
  </si>
  <si>
    <t>Elgin</t>
  </si>
  <si>
    <t>Almeria</t>
  </si>
  <si>
    <t>Vallecano</t>
  </si>
  <si>
    <t>Ath Madrid</t>
  </si>
  <si>
    <t>Girona</t>
  </si>
  <si>
    <t>Sevilla</t>
  </si>
  <si>
    <t>Ath Bilbao</t>
  </si>
  <si>
    <t>Getafe</t>
  </si>
  <si>
    <t>Real Madrid</t>
  </si>
  <si>
    <t>Ponferradina</t>
  </si>
  <si>
    <t>Granada</t>
  </si>
  <si>
    <t>Huesca</t>
  </si>
  <si>
    <t>Lugo</t>
  </si>
  <si>
    <t>Las Palmas</t>
  </si>
  <si>
    <t>Ibiza</t>
  </si>
  <si>
    <t>Burgos</t>
  </si>
  <si>
    <t>Alaves</t>
  </si>
  <si>
    <t>Istanbulspor</t>
  </si>
  <si>
    <t>Ankaragucu</t>
  </si>
  <si>
    <t>Antalyaspor</t>
  </si>
  <si>
    <t>Konyaspor</t>
  </si>
  <si>
    <t>Giresunspor</t>
  </si>
  <si>
    <t>Besiktas</t>
  </si>
  <si>
    <t>Mechelen</t>
  </si>
  <si>
    <t>Anderlecht</t>
  </si>
  <si>
    <t>Eupen</t>
  </si>
  <si>
    <t>Gent</t>
  </si>
  <si>
    <t>Charleroi</t>
  </si>
  <si>
    <t>Standard</t>
  </si>
  <si>
    <t>St. Gilloise</t>
  </si>
  <si>
    <t>Cercle Brugge</t>
  </si>
  <si>
    <t>Mgladbach</t>
  </si>
  <si>
    <t>FC Koln</t>
  </si>
  <si>
    <t>Hertha</t>
  </si>
  <si>
    <t>Freiburg</t>
  </si>
  <si>
    <t>Stuttgart</t>
  </si>
  <si>
    <t>Union Berlin</t>
  </si>
  <si>
    <t>Heidenheim</t>
  </si>
  <si>
    <t>Hannover</t>
  </si>
  <si>
    <t>Nurnberg</t>
  </si>
  <si>
    <t>Holstein Kiel</t>
  </si>
  <si>
    <t>Sandhausen</t>
  </si>
  <si>
    <t>Magdeburg</t>
  </si>
  <si>
    <t>Crystal Palace</t>
  </si>
  <si>
    <t>Leeds</t>
  </si>
  <si>
    <t>West Ham</t>
  </si>
  <si>
    <t>Fulham</t>
  </si>
  <si>
    <t>Arsenal</t>
  </si>
  <si>
    <t>Liverpool</t>
  </si>
  <si>
    <t>Everton</t>
  </si>
  <si>
    <t>Man United</t>
  </si>
  <si>
    <t>Montpellier</t>
  </si>
  <si>
    <t>Monaco</t>
  </si>
  <si>
    <t>Angers</t>
  </si>
  <si>
    <t>Strasbourg</t>
  </si>
  <si>
    <t>Brest</t>
  </si>
  <si>
    <t>Lorient</t>
  </si>
  <si>
    <t>Clermont</t>
  </si>
  <si>
    <t>Auxerre</t>
  </si>
  <si>
    <t>Nice</t>
  </si>
  <si>
    <t>Troyes</t>
  </si>
  <si>
    <t>Rennes</t>
  </si>
  <si>
    <t>Nantes</t>
  </si>
  <si>
    <t>Lille</t>
  </si>
  <si>
    <t>Lens</t>
  </si>
  <si>
    <t>OFI Crete</t>
  </si>
  <si>
    <t>Olympiakos</t>
  </si>
  <si>
    <t>Levadeiakos</t>
  </si>
  <si>
    <t>PAOK</t>
  </si>
  <si>
    <t>Panathinaikos</t>
  </si>
  <si>
    <t>Asteras Tripolis</t>
  </si>
  <si>
    <t>Aris</t>
  </si>
  <si>
    <t>AEK</t>
  </si>
  <si>
    <t>Torino</t>
  </si>
  <si>
    <t>Empoli</t>
  </si>
  <si>
    <t>Monza</t>
  </si>
  <si>
    <t>Spezia</t>
  </si>
  <si>
    <t>Salernitana</t>
  </si>
  <si>
    <t>Verona</t>
  </si>
  <si>
    <t>Udinese</t>
  </si>
  <si>
    <t>Atalanta</t>
  </si>
  <si>
    <t>Cremonese</t>
  </si>
  <si>
    <t>Napoli</t>
  </si>
  <si>
    <t>Roma</t>
  </si>
  <si>
    <t>Lecce</t>
  </si>
  <si>
    <t>Como</t>
  </si>
  <si>
    <t>Perugia</t>
  </si>
  <si>
    <t>Sudtirol</t>
  </si>
  <si>
    <t>Benevento</t>
  </si>
  <si>
    <t>Go Ahead Eagles</t>
  </si>
  <si>
    <t>Cambuur</t>
  </si>
  <si>
    <t>Feyenoord</t>
  </si>
  <si>
    <t>Twente</t>
  </si>
  <si>
    <t>Utrecht</t>
  </si>
  <si>
    <t>AZ Alkmaar</t>
  </si>
  <si>
    <t>Heerenveen</t>
  </si>
  <si>
    <t>PSV Eindhoven</t>
  </si>
  <si>
    <t>Vitesse</t>
  </si>
  <si>
    <t>For Sittard</t>
  </si>
  <si>
    <t>Hearts</t>
  </si>
  <si>
    <t>Valladolid</t>
  </si>
  <si>
    <t>Betis</t>
  </si>
  <si>
    <t>Cadiz</t>
  </si>
  <si>
    <t>Espanol</t>
  </si>
  <si>
    <t>Sociedad</t>
  </si>
  <si>
    <t>Villarreal</t>
  </si>
  <si>
    <t>Barcelona</t>
  </si>
  <si>
    <t>Celta</t>
  </si>
  <si>
    <t>Cartagena</t>
  </si>
  <si>
    <t>Leganes</t>
  </si>
  <si>
    <t>Zaragoza</t>
  </si>
  <si>
    <t>Oviedo</t>
  </si>
  <si>
    <t>Albacete</t>
  </si>
  <si>
    <t>Tenerife</t>
  </si>
  <si>
    <t>Levante</t>
  </si>
  <si>
    <t>Santander</t>
  </si>
  <si>
    <t>Malaga</t>
  </si>
  <si>
    <t>Andorra</t>
  </si>
  <si>
    <t>Kayserispor</t>
  </si>
  <si>
    <t>Hatayspor</t>
  </si>
  <si>
    <t>Alanyaspor</t>
  </si>
  <si>
    <t>Fenerbahce</t>
  </si>
  <si>
    <t>Karagumruk</t>
  </si>
  <si>
    <t>Nottm Forest</t>
  </si>
  <si>
    <t>Aston Villa</t>
  </si>
  <si>
    <t>Sochaux</t>
  </si>
  <si>
    <t>St Etienne</t>
  </si>
  <si>
    <t>Atromitos</t>
  </si>
  <si>
    <t>Giannina</t>
  </si>
  <si>
    <t>Fiorentina</t>
  </si>
  <si>
    <t>Lazio</t>
  </si>
  <si>
    <t>Elche</t>
  </si>
  <si>
    <t>Mallorca</t>
  </si>
  <si>
    <t>Eibar</t>
  </si>
  <si>
    <t>Mirandes</t>
  </si>
  <si>
    <t>Buyuksehyr</t>
  </si>
  <si>
    <t>Sivasspor</t>
  </si>
  <si>
    <t>Trabzonspor</t>
  </si>
  <si>
    <t>Kasimpasa</t>
  </si>
  <si>
    <t>B1</t>
  </si>
  <si>
    <t>D1</t>
  </si>
  <si>
    <t>D2</t>
  </si>
  <si>
    <t>F1</t>
  </si>
  <si>
    <t>I2</t>
  </si>
  <si>
    <t>N1</t>
  </si>
  <si>
    <t>SP1</t>
  </si>
  <si>
    <t>SP2</t>
  </si>
  <si>
    <t>T1</t>
  </si>
  <si>
    <t>E0</t>
  </si>
  <si>
    <t>G1</t>
  </si>
  <si>
    <t>I1</t>
  </si>
  <si>
    <t>SC3</t>
  </si>
  <si>
    <t>Galatasaray</t>
  </si>
  <si>
    <t>14/10/2022</t>
  </si>
  <si>
    <t>15/10/2022</t>
  </si>
  <si>
    <t>16/10/2022</t>
  </si>
  <si>
    <t>17/10/2022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</si>
</sst>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1.0503245504598744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1.0440279853919932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1.0421804198806015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1.0487772084693074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1.0379105936695237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1.0611367580726192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1.050186013602848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1.0499964535568072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1.0708051461807455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1.0488038688665162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1.0420112422030368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1.069601405639077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1.0502857379813271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1.0475117579190587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1.0702696175559703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1.0425381099894757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1.0439719885779606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1.0417906511603616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1.0423806634244144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1.0493967898153296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1.0509442098096211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1.048153965543114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1.048583109071006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1.0518428764688503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1.0376740753093197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1.0344490471441554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1.0369403410931437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1.0401197761406094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1.0369403410931437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1.0466798766453527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1.0369403410931437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1.038077229388916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1.0427491060172347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1.0438817895444492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1.0452102388436428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1.0419581736699886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1.0362637658896696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1.0452102388436428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1.0362637658896696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1.0505862061664459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1.0571615895212632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1.0558699045953301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1.0548923717759795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1.049459408292031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1.0509354515449301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1.0600632093526758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1.0503245504598744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1.0501502456550436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1.0487220727913058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1.0607092988079927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1.0550761118040843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1.0580097445486314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1.0567609363032806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1.0607092988079927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1.0570323013866483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1.0619653803953464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1.0600668335258359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1.0485981343437822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1.0584574108458336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1.0500631329117833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1.0394138550111416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1.0434324628629703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1.0532159430726011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1.0586446484898846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1.056895036351561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1.0602107487113226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1.0586373210952964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1.0587691192107669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1.058250703018615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1.0588161259487125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1.0575635508862022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1.07414001817752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1.0679524935128775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1.0344490471441554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1.039662242139441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1.0440279853919932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1.0437075600663159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1.0449864577049268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1.051738571938915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1.0485981343437822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1.0431976029859278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1.0522559150967761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1.0449864577049268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1.0494125025023127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1.0556315371027907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1.0457565564423787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1.0483511839381512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1.0629164179711093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1.0511989710920113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1.0483906463555754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1.0518428764688503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1.0637206832523536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1.0681458983010155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1.0648207184922545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1.0654583973780449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1.0857132283031086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1.1003351537010142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1.138243066659292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1.0728504070978289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1.0857132283031086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1.0857175561235832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1.0715771327693893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1.0728504070978289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1.0719901214070431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1.0890483563847753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1.0476415951389864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1.0450119742632082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1.0434322558420379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1.0434058512320166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1.0575751071698982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1.0574312850692822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1.0602395532056077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1.0608381246291672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1.0614473041522947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1.0475615653703467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1.050186013602848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1.0522559150967761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1.044303665417317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1.0730279423458573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1.0700036736716445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1.070599000893548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1.0751589264843362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1.047592923283859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1.0385777255461535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1.0655953417225472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1.0487772084693074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1.042106143326367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1.0538644213740753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1.042708496600167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1.0425703649827001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1.0434058512320166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1.0369265649091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1.053727042441623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1.041979455975633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1.041979455975633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1.0326216037183769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1.045344963452246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1.0427491060172347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1.0467751664180649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1.0398247073454716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1.0571513411863043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1.0789786104679466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1.0910774264740619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1.0928633837940509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1.0874847379247663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1.0580577113953802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1.0454473653146403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1.0333163546654354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1.0526045231274919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1.043438569981763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1.0510694237812139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1.0522559150967761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1.0625613324205492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1.0518428764688503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1.050305669221034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1.1027236189799527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1.0494125025023127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1.044303665417317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1.0428644784088332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1.0434324628629703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1.045344963452246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1.0369265649091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1.0602395532056077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1.0717032521441066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1.0720588896370926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1.0626247827424988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1.0739401188879121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1.0461929391857427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1.0512018249471584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1.0677822498943841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1.0748039017579798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1.083213262843725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1.0347781293381613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1.0401734918501984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1.0362637658896696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1.0734999847345288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1.0597968244159457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1.0536616911224432</v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1.0414757113503561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36.164181255171819</v>
      </c>
      <c r="I2" s="6">
        <f>IF('Log_working_3-way'!$D2="","",'True_Odds_Calculator_3-way'!O3/'True_Odds_Calculator_3-way'!B3-1)</f>
        <v>5.02082963947068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3.806292060266081E-2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1.021442643481314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6.0688827877342906</v>
      </c>
      <c r="I3" s="6">
        <f>IF('Log_working_3-way'!$D3="","",'True_Odds_Calculator_3-way'!O4/'True_Odds_Calculator_3-way'!B4-1)</f>
        <v>5.531527056318879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2.2264642068107854E-2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1.0272641216389446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18.899493015790313</v>
      </c>
      <c r="I4" s="6">
        <f>IF('Log_working_3-way'!$D4="","",'True_Odds_Calculator_3-way'!O5/'True_Odds_Calculator_3-way'!B5-1)</f>
        <v>6.9339684766058332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2.890064791569591E-2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1.0259989231419244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8.8062274653650441</v>
      </c>
      <c r="I5" s="6">
        <f>IF('Log_working_3-way'!$D5="","",'True_Odds_Calculator_3-way'!O6/'True_Odds_Calculator_3-way'!B6-1)</f>
        <v>6.3843082989993585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2.7725019819881513E-2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1.0205643642220006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7.8773375035792164</v>
      </c>
      <c r="I6" s="6">
        <f>IF('Log_working_3-way'!$D6="","",'True_Odds_Calculator_3-way'!O7/'True_Odds_Calculator_3-way'!B7-1)</f>
        <v>6.8972079109190627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2.1976951075441065E-2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1.0332165882383724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22.696431297193286</v>
      </c>
      <c r="I7" s="6">
        <f>IF('Log_working_3-way'!$D7="","",'True_Odds_Calculator_3-way'!O8/'True_Odds_Calculator_3-way'!B8-1)</f>
        <v>8.1541697765744363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3.4223294124284154E-2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1.0202528495788579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8.6778638783822828</v>
      </c>
      <c r="I8" s="6">
        <f>IF('Log_working_3-way'!$D8="","",'True_Odds_Calculator_3-way'!O9/'True_Odds_Calculator_3-way'!B9-1)</f>
        <v>7.3672267264930245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2.1800828959844587E-2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1.0255386637663344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10.813063412577712</v>
      </c>
      <c r="I9" s="6">
        <f>IF('Log_working_3-way'!$D9="","",'True_Odds_Calculator_3-way'!O10/'True_Odds_Calculator_3-way'!B10-1)</f>
        <v>9.2571072296193861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2.7717309502467868E-2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1.0276809358134957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24.0537059925759</v>
      </c>
      <c r="I10" s="6">
        <f>IF('Log_working_3-way'!$D10="","",'True_Odds_Calculator_3-way'!O11/'True_Odds_Calculator_3-way'!B11-1)</f>
        <v>5.6981439633639761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2.8479337615556766E-2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1.0424483552677002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17.57326425421272</v>
      </c>
      <c r="I11" s="6">
        <f>IF('Log_working_3-way'!$D11="","",'True_Odds_Calculator_3-way'!O12/'True_Odds_Calculator_3-way'!B12-1)</f>
        <v>6.0288976561227337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4.4864677721667023E-2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1.021819175265912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21.384777912115208</v>
      </c>
      <c r="I12" s="6">
        <f>IF('Log_working_3-way'!$D12="","",'True_Odds_Calculator_3-way'!O13/'True_Odds_Calculator_3-way'!B13-1)</f>
        <v>8.79199531304182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2.2715028525885028E-2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1.0273312934688477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17.529039177891377</v>
      </c>
      <c r="I13" s="6">
        <f>IF('Log_working_3-way'!$D13="","",'True_Odds_Calculator_3-way'!O14/'True_Odds_Calculator_3-way'!B14-1)</f>
        <v>6.9320926002269534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2.9143974679378015E-2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1.0438899832613227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22.920141919661315</v>
      </c>
      <c r="I14" s="6">
        <f>IF('Log_working_3-way'!$D14="","",'True_Odds_Calculator_3-way'!O15/'True_Odds_Calculator_3-way'!B15-1)</f>
        <v>5.0707553298761647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4.5144300730552533E-2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1.0344378935666694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26.637642898117825</v>
      </c>
      <c r="I15" s="6">
        <f>IF('Log_working_3-way'!$D15="","",'True_Odds_Calculator_3-way'!O16/'True_Odds_Calculator_3-way'!B16-1)</f>
        <v>5.4530091975260717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3.4703184825114253E-2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1.032440616058361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19.345544002010481</v>
      </c>
      <c r="I16" s="6">
        <f>IF('Log_working_3-way'!$D16="","",'True_Odds_Calculator_3-way'!O17/'True_Odds_Calculator_3-way'!B17-1)</f>
        <v>7.6157418859571937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3.423136926614978E-2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1.0398195877427441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3.7563509362293352</v>
      </c>
      <c r="I17" s="6">
        <f>IF('Log_working_3-way'!$D17="","",'True_Odds_Calculator_3-way'!O18/'True_Odds_Calculator_3-way'!B18-1)</f>
        <v>3.9976964865605744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3.8247949141691606E-2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1.0204625672725651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11.130770625581945</v>
      </c>
      <c r="I18" s="6">
        <f>IF('Log_working_3-way'!$D18="","",'True_Odds_Calculator_3-way'!O19/'True_Odds_Calculator_3-way'!B19-1)</f>
        <v>6.466342873973149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2.205655738056489E-2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1.0265418385311196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33.560089431813111</v>
      </c>
      <c r="I19" s="6">
        <f>IF('Log_working_3-way'!$D19="","",'True_Odds_Calculator_3-way'!O20/'True_Odds_Calculator_3-way'!B20-1)</f>
        <v>5.005972354509252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2.5195234872654293E-2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1.0214907903402397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16.256647666383742</v>
      </c>
      <c r="I20" s="6">
        <f>IF('Log_working_3-way'!$D20="","",'True_Odds_Calculator_3-way'!O21/'True_Odds_Calculator_3-way'!B21-1)</f>
        <v>6.2179639533217177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2.3033025476242752E-2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1.0207147736726607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12.517751006371407</v>
      </c>
      <c r="I21" s="6">
        <f>IF('Log_working_3-way'!$D21="","",'True_Odds_Calculator_3-way'!O22/'True_Odds_Calculator_3-way'!B22-1)</f>
        <v>6.30208412144317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2.2329746177795595E-2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1.031437139511636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46.678763292541468</v>
      </c>
      <c r="I22" s="6">
        <f>IF('Log_working_3-way'!$D22="","",'True_Odds_Calculator_3-way'!O23/'True_Odds_Calculator_3-way'!B23-1)</f>
        <v>2.8535507850281228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2.5658876766516681E-2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1.0305922267494239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26.444770302709401</v>
      </c>
      <c r="I23" s="6">
        <f>IF('Log_working_3-way'!$D23="","",'True_Odds_Calculator_3-way'!O24/'True_Odds_Calculator_3-way'!B24-1)</f>
        <v>5.3125257807876993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3.0919373457737986E-2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1.0264393560954115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12.240616619790746</v>
      </c>
      <c r="I24" s="6">
        <f>IF('Log_working_3-way'!$D24="","",'True_Odds_Calculator_3-way'!O25/'True_Odds_Calculator_3-way'!B25-1)</f>
        <v>6.1030250195328852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2.8379018672929357E-2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1.0264050331829186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17.877200154225342</v>
      </c>
      <c r="I25" s="6">
        <f>IF('Log_working_3-way'!$D25="","",'True_Odds_Calculator_3-way'!O26/'True_Odds_Calculator_3-way'!B26-1)</f>
        <v>5.6659579421279425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2.8041638096076849E-2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1.0282391888170261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24.558557268157276</v>
      </c>
      <c r="I26" s="6">
        <f>IF('Log_working_3-way'!$D26="","",'True_Odds_Calculator_3-way'!O27/'True_Odds_Calculator_3-way'!B27-1)</f>
        <v>5.4890874621696106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2.8950404399936902E-2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1.0208359439643873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16.267821542396241</v>
      </c>
      <c r="I27" s="6">
        <f>IF('Log_working_3-way'!$D27="","",'True_Odds_Calculator_3-way'!O28/'True_Odds_Calculator_3-way'!B28-1)</f>
        <v>6.7613051652250968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2.2371028584781794E-2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1.0220550566056787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25.530024339526822</v>
      </c>
      <c r="I28" s="6">
        <f>IF('Log_working_3-way'!$D28="","",'True_Odds_Calculator_3-way'!O29/'True_Odds_Calculator_3-way'!B29-1)</f>
        <v>5.881092650003283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2.2491942108596508E-2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1.0249092143927432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31.252002230188623</v>
      </c>
      <c r="I29" s="6">
        <f>IF('Log_working_3-way'!$D29="","",'True_Odds_Calculator_3-way'!O30/'True_Odds_Calculator_3-way'!B30-1)</f>
        <v>5.8339465546960518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2.4105791777409014E-2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1.0324270859587603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43.429745276903766</v>
      </c>
      <c r="I30" s="6">
        <f>IF('Log_working_3-way'!$D30="","",'True_Odds_Calculator_3-way'!O31/'True_Odds_Calculator_3-way'!B31-1)</f>
        <v>3.4623485849598108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2.7549484820265535E-2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1.0270046747971102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20.232269011722114</v>
      </c>
      <c r="I31" s="6">
        <f>IF('Log_working_3-way'!$D31="","",'True_Odds_Calculator_3-way'!O32/'True_Odds_Calculator_3-way'!B32-1)</f>
        <v>6.8924115198807323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2.8433098449105021E-2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1.0270840295456849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19.085273530842269</v>
      </c>
      <c r="I32" s="6">
        <f>IF('Log_working_3-way'!$D32="","",'True_Odds_Calculator_3-way'!O33/'True_Odds_Calculator_3-way'!B33-1)</f>
        <v>7.7142532799021648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2.867192687551956E-2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1.0259955471222633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14.076741505516955</v>
      </c>
      <c r="I33" s="6">
        <f>IF('Log_working_3-way'!$D33="","",'True_Odds_Calculator_3-way'!O34/'True_Odds_Calculator_3-way'!B34-1)</f>
        <v>8.2658422398446465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2.8075661733018009E-2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1.0290054218359894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29.342363513847339</v>
      </c>
      <c r="I34" s="6">
        <f>IF('Log_working_3-way'!$D34="","",'True_Odds_Calculator_3-way'!O35/'True_Odds_Calculator_3-way'!B35-1)</f>
        <v>5.6973888947250471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2.8595289146194469E-2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1.0267816400962129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18.205968479947799</v>
      </c>
      <c r="I35" s="6">
        <f>IF('Log_working_3-way'!$D35="","",'True_Odds_Calculator_3-way'!O36/'True_Odds_Calculator_3-way'!B36-1)</f>
        <v>7.510750273951869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2.8486870650470619E-2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1.0271285380488153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22.143411595331745</v>
      </c>
      <c r="I36" s="6">
        <f>IF('Log_working_3-way'!$D36="","",'True_Odds_Calculator_3-way'!O37/'True_Odds_Calculator_3-way'!B37-1)</f>
        <v>7.7185079448332381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2.816993107525767E-2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1.0265474718026908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15.065257004944449</v>
      </c>
      <c r="I37" s="6">
        <f>IF('Log_working_3-way'!$D37="","",'True_Odds_Calculator_3-way'!O38/'True_Odds_Calculator_3-way'!B38-1)</f>
        <v>8.4351286663679321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2.8589551002609292E-2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1.0260063907244767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6.6364677154722296</v>
      </c>
      <c r="I38" s="6">
        <f>IF('Log_working_3-way'!$D38="","",'True_Odds_Calculator_3-way'!O39/'True_Odds_Calculator_3-way'!B39-1)</f>
        <v>6.990576217512336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2.7474489194883045E-2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1.0342168928219579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39.394871537280558</v>
      </c>
      <c r="I39" s="6">
        <f>IF('Log_working_3-way'!$D39="","",'True_Odds_Calculator_3-way'!O40/'True_Odds_Calculator_3-way'!B40-1)</f>
        <v>4.3227231470757017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3.0410729605995446E-2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1.0269495566849223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19.272472898190451</v>
      </c>
      <c r="I40" s="6">
        <f>IF('Log_working_3-way'!$D40="","",'True_Odds_Calculator_3-way'!O41/'True_Odds_Calculator_3-way'!B41-1)</f>
        <v>7.7156950112061402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2.8501766203698153E-2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1.0245574348352848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11.695897057185364</v>
      </c>
      <c r="I41" s="6">
        <f>IF('Log_working_3-way'!$D41="","",'True_Odds_Calculator_3-way'!O42/'True_Odds_Calculator_3-way'!B42-1)</f>
        <v>7.3285753334425614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2.6542819501832238E-2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1.032182953633999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8.2685059698005574</v>
      </c>
      <c r="I42" s="6">
        <f>IF('Log_working_3-way'!$D42="","",'True_Odds_Calculator_3-way'!O43/'True_Odds_Calculator_3-way'!B43-1)</f>
        <v>6.5871443426258542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3.4154012482185969E-2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1.0323964384872895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18.9767443734005</v>
      </c>
      <c r="I43" s="6">
        <f>IF('Log_working_3-way'!$D43="","",'True_Odds_Calculator_3-way'!O44/'True_Odds_Calculator_3-way'!B44-1)</f>
        <v>7.076401046414718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3.4260470004521704E-2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1.0393725498577964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31.564900297567647</v>
      </c>
      <c r="I44" s="6">
        <f>IF('Log_working_3-way'!$D44="","",'True_Odds_Calculator_3-way'!O45/'True_Odds_Calculator_3-way'!B45-1)</f>
        <v>5.081917188980337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3.7990439279152133E-2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1.0349163607485852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3.11103121146951</v>
      </c>
      <c r="I45" s="6">
        <f>IF('Log_working_3-way'!$D45="","",'True_Odds_Calculator_3-way'!O46/'True_Odds_Calculator_3-way'!B46-1)</f>
        <v>5.5239825718867639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3.410764493238716E-2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1.0303780321274352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15.266685972422668</v>
      </c>
      <c r="I46" s="6">
        <f>IF('Log_working_3-way'!$D46="","",'True_Odds_Calculator_3-way'!O47/'True_Odds_Calculator_3-way'!B47-1)</f>
        <v>6.8607593773926823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3.2574188311893071E-2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1.0303662521889569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16.538738274324313</v>
      </c>
      <c r="I47" s="6">
        <f>IF('Log_working_3-way'!$D47="","",'True_Odds_Calculator_3-way'!O48/'True_Odds_Calculator_3-way'!B48-1)</f>
        <v>6.7729282892853666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3.244262934304265E-2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1.0318706087184146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15.787606542271369</v>
      </c>
      <c r="I48" s="6">
        <f>IF('Log_working_3-way'!$D48="","",'True_Odds_Calculator_3-way'!O49/'True_Odds_Calculator_3-way'!B49-1)</f>
        <v>7.8793951959121298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3.4162378502001101E-2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1.0505625533385901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50.296175366886509</v>
      </c>
      <c r="I49" s="6">
        <f>IF('Log_working_3-way'!$D49="","",'True_Odds_Calculator_3-way'!O50/'True_Odds_Calculator_3-way'!B50-1)</f>
        <v>2.8977442743426081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3.8661132480464655E-2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1.0310932764802654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8.1092509640397008</v>
      </c>
      <c r="I50" s="6">
        <f>IF('Log_working_3-way'!$D50="","",'True_Odds_Calculator_3-way'!O51/'True_Odds_Calculator_3-way'!B51-1)</f>
        <v>6.4698669402336648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3.2956737308989181E-2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1.0356811987140624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27.521638834561955</v>
      </c>
      <c r="I51" s="6">
        <f>IF('Log_working_3-way'!$D51="","",'True_Odds_Calculator_3-way'!O52/'True_Odds_Calculator_3-way'!B52-1)</f>
        <v>6.2879830665297805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3.559483994266599E-2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1.0307674505248554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9.6868722473292941</v>
      </c>
      <c r="I52" s="6">
        <f>IF('Log_working_3-way'!$D52="","",'True_Odds_Calculator_3-way'!O53/'True_Odds_Calculator_3-way'!B53-1)</f>
        <v>6.2280548275574157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3.2800384687536877E-2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1.0311928516003619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17.78322705683172</v>
      </c>
      <c r="I53" s="6">
        <f>IF('Log_working_3-way'!$D53="","",'True_Odds_Calculator_3-way'!O54/'True_Odds_Calculator_3-way'!B54-1)</f>
        <v>7.3236376279141204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3.3184963930833256E-2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1.0384603650780351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31.985905570391026</v>
      </c>
      <c r="I54" s="6">
        <f>IF('Log_working_3-way'!$D54="","",'True_Odds_Calculator_3-way'!O55/'True_Odds_Calculator_3-way'!B55-1)</f>
        <v>5.9700316856269815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3.6762709088685286E-2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1.0302900700568303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12.893763893763895</v>
      </c>
      <c r="I55" s="6">
        <f>IF('Log_working_3-way'!$D55="","",'True_Odds_Calculator_3-way'!O56/'True_Odds_Calculator_3-way'!B56-1)</f>
        <v>7.8920088920088922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3.2695374800638E-2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1.0327699790540761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23.427350723118789</v>
      </c>
      <c r="I56" s="6">
        <f>IF('Log_working_3-way'!$D56="","",'True_Odds_Calculator_3-way'!O57/'True_Odds_Calculator_3-way'!B57-1)</f>
        <v>6.7192658238870315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3.3754657425757673E-2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1.0311190913154789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8.4515523825022054</v>
      </c>
      <c r="I57" s="6">
        <f>IF('Log_working_3-way'!$D57="","",'True_Odds_Calculator_3-way'!O58/'True_Odds_Calculator_3-way'!B58-1)</f>
        <v>7.2264954565548862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3.3229738860596214E-2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1.0338130273204689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4.0848335495303374</v>
      </c>
      <c r="I58" s="6">
        <f>IF('Log_working_3-way'!$D58="","",'True_Odds_Calculator_3-way'!O59/'True_Odds_Calculator_3-way'!B59-1)</f>
        <v>7.411052100412622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3.4547130535253823E-2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1.0343612558351272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24.671927628962983</v>
      </c>
      <c r="I59" s="6">
        <f>IF('Log_working_3-way'!$D59="","",'True_Odds_Calculator_3-way'!O60/'True_Odds_Calculator_3-way'!B60-1)</f>
        <v>7.1647906659313367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3.4994543889457885E-2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1.0310448213332954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11.701270690697031</v>
      </c>
      <c r="I60" s="6">
        <f>IF('Log_working_3-way'!$D60="","",'True_Odds_Calculator_3-way'!O61/'True_Odds_Calculator_3-way'!B61-1)</f>
        <v>8.3897768474154653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3.3557550546316373E-2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1.0413880014605741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16.950473714548778</v>
      </c>
      <c r="I61" s="6">
        <f>IF('Log_working_3-way'!$D61="","",'True_Odds_Calculator_3-way'!O62/'True_Odds_Calculator_3-way'!B62-1)</f>
        <v>7.4844035916421987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4.3999104343932061E-2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1.0357194099891902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24.637932757120449</v>
      </c>
      <c r="I62" s="6">
        <f>IF('Log_working_3-way'!$D62="","",'True_Odds_Calculator_3-way'!O63/'True_Odds_Calculator_3-way'!B63-1)</f>
        <v>7.2015931903117334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3.6366905195283961E-2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1.0441178967106919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23.155832717629046</v>
      </c>
      <c r="I63" s="6">
        <f>IF('Log_working_3-way'!$D63="","",'True_Odds_Calculator_3-way'!O64/'True_Odds_Calculator_3-way'!B64-1)</f>
        <v>6.2596371790848213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4.5374335622367035E-2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1.0211096990701507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16.858592071485628</v>
      </c>
      <c r="I64" s="6">
        <f>IF('Log_working_3-way'!$D64="","",'True_Odds_Calculator_3-way'!O65/'True_Odds_Calculator_3-way'!B65-1)</f>
        <v>7.5090198263700021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2.2635978388190647E-2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1.0288103509821609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46.777926465295963</v>
      </c>
      <c r="I65" s="6">
        <f>IF('Log_working_3-way'!$D65="","",'True_Odds_Calculator_3-way'!O66/'True_Odds_Calculator_3-way'!B66-1)</f>
        <v>2.7416018561848228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2.3530119913540704E-2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1.0322987303407287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17.928961415372374</v>
      </c>
      <c r="I66" s="6">
        <f>IF('Log_working_3-way'!$D66="","",'True_Odds_Calculator_3-way'!O67/'True_Odds_Calculator_3-way'!B67-1)</f>
        <v>7.2177972889829825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3.4323365910868153E-2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1.0304172817493078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16.689300511220782</v>
      </c>
      <c r="I67" s="6">
        <f>IF('Log_working_3-way'!$D67="","",'True_Odds_Calculator_3-way'!O68/'True_Odds_Calculator_3-way'!B68-1)</f>
        <v>9.7621704310267248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3.2422891118543351E-2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1.0329619394304894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20.305673591617584</v>
      </c>
      <c r="I68" s="6">
        <f>IF('Log_working_3-way'!$D68="","",'True_Odds_Calculator_3-way'!O69/'True_Odds_Calculator_3-way'!B69-1)</f>
        <v>8.2079818737435044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3.4535799794015665E-2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1.0299292548081354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8.4621798485517949</v>
      </c>
      <c r="I69" s="6">
        <f>IF('Log_working_3-way'!$D69="","",'True_Odds_Calculator_3-way'!O70/'True_Odds_Calculator_3-way'!B70-1)</f>
        <v>7.6855679344159338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3.2069264831681155E-2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1.0303887344129383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11.895766643859469</v>
      </c>
      <c r="I70" s="6">
        <f>IF('Log_working_3-way'!$D70="","",'True_Odds_Calculator_3-way'!O71/'True_Odds_Calculator_3-way'!B71-1)</f>
        <v>8.8823360099051083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3.2884377290137712E-2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1.0300333814567171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9.6210460916546623</v>
      </c>
      <c r="I71" s="6">
        <f>IF('Log_working_3-way'!$D71="","",'True_Odds_Calculator_3-way'!O72/'True_Odds_Calculator_3-way'!B72-1)</f>
        <v>7.7883027992385685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3.2330647091677989E-2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1.0301047774109209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13.001844242573089</v>
      </c>
      <c r="I72" s="6">
        <f>IF('Log_working_3-way'!$D72="","",'True_Odds_Calculator_3-way'!O73/'True_Odds_Calculator_3-way'!B73-1)</f>
        <v>10.053843640596897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3.2531383524998514E-2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1.0320890055886414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4.3585229712322882</v>
      </c>
      <c r="I73" s="6">
        <f>IF('Log_working_3-way'!$D73="","",'True_Odds_Calculator_3-way'!O74/'True_Odds_Calculator_3-way'!B74-1)</f>
        <v>8.1633913531723739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3.3182503770739169E-2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1.0303724974514805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9.9028179291485188</v>
      </c>
      <c r="I74" s="6">
        <f>IF('Log_working_3-way'!$D74="","",'True_Odds_Calculator_3-way'!O75/'True_Odds_Calculator_3-way'!B75-1)</f>
        <v>8.8200113937695743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3.2829686166154337E-2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1.0481522468769129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28.811267465266521</v>
      </c>
      <c r="I75" s="6">
        <f>IF('Log_working_3-way'!$D75="","",'True_Odds_Calculator_3-way'!O76/'True_Odds_Calculator_3-way'!B76-1)</f>
        <v>7.5113194106001746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4.692000124677409E-2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1.0632182387585933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47.602056367866261</v>
      </c>
      <c r="I76" s="6">
        <f>IF('Log_working_3-way'!$D76="","",'True_Odds_Calculator_3-way'!O77/'True_Odds_Calculator_3-way'!B77-1)</f>
        <v>3.7041990360996468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4.9758219633644352E-2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1.0206322960106924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13.358933322290248</v>
      </c>
      <c r="I77" s="6">
        <f>IF('Log_working_3-way'!$D77="","",'True_Odds_Calculator_3-way'!O78/'True_Odds_Calculator_3-way'!B78-1)</f>
        <v>7.6127807486878805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2.234342092127517E-2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1.0203725501347904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8.9868654015077922</v>
      </c>
      <c r="I78" s="6">
        <f>IF('Log_working_3-way'!$D78="","",'True_Odds_Calculator_3-way'!O79/'True_Odds_Calculator_3-way'!B79-1)</f>
        <v>8.6147169988533605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2.207350008158393E-2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1.027889623347181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33.103524849283396</v>
      </c>
      <c r="I79" s="6">
        <f>IF('Log_working_3-way'!$D79="","",'True_Odds_Calculator_3-way'!O80/'True_Odds_Calculator_3-way'!B80-1)</f>
        <v>4.5217164014760929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2.6661608127386494E-2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1.0274756880885729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19.637564718393921</v>
      </c>
      <c r="I80" s="6">
        <f>IF('Log_working_3-way'!$D80="","",'True_Odds_Calculator_3-way'!O81/'True_Odds_Calculator_3-way'!B81-1)</f>
        <v>6.887941534763935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2.9015896968012544E-2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1.0294239796132298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24.796133268407026</v>
      </c>
      <c r="I81" s="6">
        <f>IF('Log_working_3-way'!$D81="","",'True_Odds_Calculator_3-way'!O82/'True_Odds_Calculator_3-way'!B82-1)</f>
        <v>6.9254144627736052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3.0011155185138971E-2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1.0258724049097365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18.927900032941821</v>
      </c>
      <c r="I82" s="6">
        <f>IF('Log_working_3-way'!$D82="","",'True_Odds_Calculator_3-way'!O83/'True_Odds_Calculator_3-way'!B83-1)</f>
        <v>7.370228717579927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2.7433960592685214E-2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1.03200495516572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1.6692852554546755</v>
      </c>
      <c r="I83" s="6">
        <f>IF('Log_working_3-way'!$D83="","",'True_Odds_Calculator_3-way'!O84/'True_Odds_Calculator_3-way'!B84-1)</f>
        <v>6.4064905104439687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3.0315867310614086E-2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1.0260506277655441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19.29085140216149</v>
      </c>
      <c r="I84" s="6">
        <f>IF('Log_working_3-way'!$D84="","",'True_Odds_Calculator_3-way'!O85/'True_Odds_Calculator_3-way'!B85-1)</f>
        <v>7.3202483165680654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2.7570197418349762E-2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1.0247065830064261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15.771803619194852</v>
      </c>
      <c r="I85" s="6">
        <f>IF('Log_working_3-way'!$D85="","",'True_Odds_Calculator_3-way'!O86/'True_Odds_Calculator_3-way'!B86-1)</f>
        <v>8.1659746886075553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2.6564274374256014E-2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1.0279540599663253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22.817441943948122</v>
      </c>
      <c r="I86" s="6">
        <f>IF('Log_working_3-way'!$D86="","",'True_Odds_Calculator_3-way'!O87/'True_Odds_Calculator_3-way'!B87-1)</f>
        <v>6.6253787874432861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2.8968656367406975E-2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1.0281641270973025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20.409717269182615</v>
      </c>
      <c r="I87" s="6">
        <f>IF('Log_working_3-way'!$D87="","",'True_Odds_Calculator_3-way'!O88/'True_Odds_Calculator_3-way'!B88-1)</f>
        <v>8.4857174100150967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2.9508320550364786E-2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1.0262149774885465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17.715261042784181</v>
      </c>
      <c r="I88" s="6">
        <f>IF('Log_working_3-way'!$D88="","",'True_Odds_Calculator_3-way'!O89/'True_Odds_Calculator_3-way'!B89-1)</f>
        <v>5.7021729668994627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2.7861068450035109E-2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1.0246874014672807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10.908028239436325</v>
      </c>
      <c r="I89" s="6">
        <f>IF('Log_working_3-way'!$D89="","",'True_Odds_Calculator_3-way'!O90/'True_Odds_Calculator_3-way'!B90-1)</f>
        <v>7.3275971912121136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2.6663395084447705E-2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1.0261168803733749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13.280214235342577</v>
      </c>
      <c r="I90" s="6">
        <f>IF('Log_working_3-way'!$D90="","",'True_Odds_Calculator_3-way'!O91/'True_Odds_Calculator_3-way'!B91-1)</f>
        <v>5.7367207335579762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2.7979046501926508E-2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1.0573795122065124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60.746374166141187</v>
      </c>
      <c r="I91" s="6">
        <f>IF('Log_working_3-way'!$D91="","",'True_Odds_Calculator_3-way'!O92/'True_Odds_Calculator_3-way'!B92-1)</f>
        <v>1.5758978820804921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3.6498108015135866E-2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1.0277494075463576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22.824917646147728</v>
      </c>
      <c r="I92" s="6">
        <f>IF('Log_working_3-way'!$D92="","",'True_Odds_Calculator_3-way'!O93/'True_Odds_Calculator_3-way'!B93-1)</f>
        <v>7.8731568681685236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2.8645790057354015E-2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1.0249163598579791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14.093665657014608</v>
      </c>
      <c r="I93" s="6">
        <f>IF('Log_working_3-way'!$D93="","",'True_Odds_Calculator_3-way'!O94/'True_Odds_Calculator_3-way'!B94-1)</f>
        <v>8.3337704140551008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2.6922906090644627E-2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1.0271430504562891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21.476554263969916</v>
      </c>
      <c r="I94" s="6">
        <f>IF('Log_working_3-way'!$D94="","",'True_Odds_Calculator_3-way'!O95/'True_Odds_Calculator_3-way'!B95-1)</f>
        <v>7.1699276931434106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2.8356261995885479E-2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1.0514803058010831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11.444976114512212</v>
      </c>
      <c r="I95" s="6">
        <f>IF('Log_working_3-way'!$D95="","",'True_Odds_Calculator_3-way'!O96/'True_Odds_Calculator_3-way'!B96-1)</f>
        <v>7.2007655752515767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5.4842862140525916E-2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1.0436653472812596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21.765073672004327</v>
      </c>
      <c r="I96" s="6">
        <f>IF('Log_working_3-way'!$D96="","",'True_Odds_Calculator_3-way'!O97/'True_Odds_Calculator_3-way'!B97-1)</f>
        <v>5.5906284819337255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4.5257320387293465E-2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1.0427911073223615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7.0892020708357304</v>
      </c>
      <c r="I97" s="6">
        <f>IF('Log_working_3-way'!$D97="","",'True_Odds_Calculator_3-way'!O98/'True_Odds_Calculator_3-way'!B98-1)</f>
        <v>6.3861405575186492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4.4665928386858678E-2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1.0414626621656846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12.133445542268431</v>
      </c>
      <c r="I98" s="6">
        <f>IF('Log_working_3-way'!$D98="","",'True_Odds_Calculator_3-way'!O99/'True_Odds_Calculator_3-way'!B99-1)</f>
        <v>7.4303655049473765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4.4464765980918308E-2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1.0606098975304581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11.255173961224312</v>
      </c>
      <c r="I99" s="6">
        <f>IF('Log_working_3-way'!$D99="","",'True_Odds_Calculator_3-way'!O100/'True_Odds_Calculator_3-way'!B100-1)</f>
        <v>5.5463707637149575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6.3459564297043247E-2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1.0890811763609041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40.845538973052058</v>
      </c>
      <c r="I100" s="6">
        <f>IF('Log_working_3-way'!$D100="","",'True_Odds_Calculator_3-way'!O101/'True_Odds_Calculator_3-way'!B101-1)</f>
        <v>4.5536062717267889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7.641142128349232E-2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1.1094482415224942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19.19771623270135</v>
      </c>
      <c r="I101" s="6">
        <f>IF('Log_working_3-way'!$D101="","",'True_Odds_Calculator_3-way'!O102/'True_Odds_Calculator_3-way'!B102-1)</f>
        <v>7.1092130364246842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0.11207178742723767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1.0618823535819342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14.634032189439395</v>
      </c>
      <c r="I102" s="6">
        <f>IF('Log_working_3-way'!$D102="","",'True_Odds_Calculator_3-way'!O103/'True_Odds_Calculator_3-way'!B103-1)</f>
        <v>7.4628122011299585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6.5606422749279858E-2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1.0727861738483166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39.680120450130829</v>
      </c>
      <c r="I103" s="6">
        <f>IF('Log_working_3-way'!$D103="","",'True_Odds_Calculator_3-way'!O104/'True_Odds_Calculator_3-way'!B104-1)</f>
        <v>4.0129527752552034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6.3972967570578909E-2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1.0626771183452508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18.93079274345833</v>
      </c>
      <c r="I104" s="6">
        <f>IF('Log_working_3-way'!$D104="","",'True_Odds_Calculator_3-way'!O105/'True_Odds_Calculator_3-way'!B105-1)</f>
        <v>7.1186946323244751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6.5506146357561246E-2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1.0600630611927415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16.027326356401026</v>
      </c>
      <c r="I105" s="6">
        <f>IF('Log_working_3-way'!$D105="","",'True_Odds_Calculator_3-way'!O106/'True_Odds_Calculator_3-way'!B106-1)</f>
        <v>6.9463062637933231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6.3451811534443792E-2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1.0676036791776471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35.316010913556759</v>
      </c>
      <c r="I106" s="6">
        <f>IF('Log_working_3-way'!$D106="","",'True_Odds_Calculator_3-way'!O107/'True_Odds_Calculator_3-way'!B107-1)</f>
        <v>4.7961524231434511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6.2307163288930489E-2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1.0623486040323897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16.138321687063954</v>
      </c>
      <c r="I107" s="6">
        <f>IF('Log_working_3-way'!$D107="","",'True_Odds_Calculator_3-way'!O108/'True_Odds_Calculator_3-way'!B108-1)</f>
        <v>6.2813365996296877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6.5614189599680905E-2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1.0603298900817615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13.121549919395775</v>
      </c>
      <c r="I108" s="6">
        <f>IF('Log_working_3-way'!$D108="","",'True_Odds_Calculator_3-way'!O109/'True_Odds_Calculator_3-way'!B109-1)</f>
        <v>6.5864124550834555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6.3844671060813374E-2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1.0218403922489772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24.206257414262943</v>
      </c>
      <c r="I109" s="6">
        <f>IF('Log_working_3-way'!$D109="","",'True_Odds_Calculator_3-way'!O110/'True_Odds_Calculator_3-way'!B110-1)</f>
        <v>8.4347213069531506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2.2254852062210784E-2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1.0298751401640607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47.427387952277208</v>
      </c>
      <c r="I110" s="6">
        <f>IF('Log_working_3-way'!$D110="","",'True_Odds_Calculator_3-way'!O111/'True_Odds_Calculator_3-way'!B111-1)</f>
        <v>2.9373955689009752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2.4076184011700752E-2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1.0206263243701956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10.238996270737067</v>
      </c>
      <c r="I111" s="6">
        <f>IF('Log_working_3-way'!$D111="","",'True_Odds_Calculator_3-way'!O112/'True_Odds_Calculator_3-way'!B112-1)</f>
        <v>8.9200134940656142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2.2417892076710411E-2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1.0192489852464981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14.927837561710941</v>
      </c>
      <c r="I112" s="6">
        <f>IF('Log_working_3-way'!$D112="","",'True_Odds_Calculator_3-way'!O113/'True_Odds_Calculator_3-way'!B113-1)</f>
        <v>7.9413725814429359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2.0798023326201953E-2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1.0311561773385189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10.910007742500852</v>
      </c>
      <c r="I113" s="6">
        <f>IF('Log_working_3-way'!$D113="","",'True_Odds_Calculator_3-way'!O114/'True_Odds_Calculator_3-way'!B114-1)</f>
        <v>8.9378531690153658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3.3708854074986805E-2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1.0367267695703422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28.786719835659476</v>
      </c>
      <c r="I114" s="6">
        <f>IF('Log_working_3-way'!$D114="","",'True_Odds_Calculator_3-way'!O115/'True_Odds_Calculator_3-way'!B115-1)</f>
        <v>6.4466799589148689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3.6173089925625401E-2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1.0311181900296049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17.2971898296733</v>
      </c>
      <c r="I115" s="6">
        <f>IF('Log_working_3-way'!$D115="","",'True_Odds_Calculator_3-way'!O116/'True_Odds_Calculator_3-way'!B116-1)</f>
        <v>8.7548132223705455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3.3141802560463951E-2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1.031110951389784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8.2181772458903009</v>
      </c>
      <c r="I116" s="6">
        <f>IF('Log_working_3-way'!$D116="","",'True_Odds_Calculator_3-way'!O117/'True_Odds_Calculator_3-way'!B117-1)</f>
        <v>8.3912847756192228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3.3391595555288589E-2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1.0315210517156428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13.99094821055397</v>
      </c>
      <c r="I117" s="6">
        <f>IF('Log_working_3-way'!$D117="","",'True_Odds_Calculator_3-way'!O118/'True_Odds_Calculator_3-way'!B118-1)</f>
        <v>9.8181789325857647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3.3959345490208737E-2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1.0289825602987037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24.021309084842827</v>
      </c>
      <c r="I118" s="6">
        <f>IF('Log_working_3-way'!$D118="","",'True_Odds_Calculator_3-way'!O119/'True_Odds_Calculator_3-way'!B119-1)</f>
        <v>5.5853677318906341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2.9810984576678079E-2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1.0262875151974342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8.6200086212552964</v>
      </c>
      <c r="I119" s="6">
        <f>IF('Log_working_3-way'!$D119="","",'True_Odds_Calculator_3-way'!O120/'True_Odds_Calculator_3-way'!B120-1)</f>
        <v>6.1445843656834231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2.7945994938326502E-2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1.0290020680983281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4.3538173904095263</v>
      </c>
      <c r="I120" s="6">
        <f>IF('Log_working_3-way'!$D120="","",'True_Odds_Calculator_3-way'!O121/'True_Odds_Calculator_3-way'!B121-1)</f>
        <v>5.5548278950376746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2.9241402066588318E-2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1.0308290348283426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27.968718207041466</v>
      </c>
      <c r="I121" s="6">
        <f>IF('Log_working_3-way'!$D121="","",'True_Odds_Calculator_3-way'!O122/'True_Odds_Calculator_3-way'!B122-1)</f>
        <v>5.2812540323058847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3.0786071111609692E-2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1.0415790988171398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10.156678466972856</v>
      </c>
      <c r="I122" s="6">
        <f>IF('Log_working_3-way'!$D122="","",'True_Odds_Calculator_3-way'!O123/'True_Odds_Calculator_3-way'!B123-1)</f>
        <v>6.0725254734105665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4.4070541521048279E-2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1.0567929704641363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41.357239124039651</v>
      </c>
      <c r="I123" s="6">
        <f>IF('Log_working_3-way'!$D123="","",'True_Odds_Calculator_3-way'!O124/'True_Odds_Calculator_3-way'!B124-1)</f>
        <v>3.5236062117176798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4.9276236212954849E-2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1.041822389158791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13.609990157480315</v>
      </c>
      <c r="I124" s="6">
        <f>IF('Log_working_3-way'!$D124="","",'True_Odds_Calculator_3-way'!O125/'True_Odds_Calculator_3-way'!B125-1)</f>
        <v>5.6307501036054717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4.4407894736842035E-2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1.0475943099809921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4.1893916765778014</v>
      </c>
      <c r="I125" s="6">
        <f>IF('Log_working_3-way'!$D125="","",'True_Odds_Calculator_3-way'!O126/'True_Odds_Calculator_3-way'!B126-1)</f>
        <v>5.3768926383233859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4.7053721472326115E-2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1.026552567374176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32.344961506905449</v>
      </c>
      <c r="I126" s="6">
        <f>IF('Log_working_3-way'!$D126="","",'True_Odds_Calculator_3-way'!O127/'True_Odds_Calculator_3-way'!B127-1)</f>
        <v>4.3476957556034552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2.5598929356086764E-2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1.019993368254736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9.4545280762745474</v>
      </c>
      <c r="I127" s="6">
        <f>IF('Log_working_3-way'!$D127="","",'True_Odds_Calculator_3-way'!O128/'True_Odds_Calculator_3-way'!B128-1)</f>
        <v>6.9457162762481133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2.1533736094970557E-2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1.0449737641849142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57.285440809272728</v>
      </c>
      <c r="I128" s="6">
        <f>IF('Log_working_3-way'!$D128="","",'True_Odds_Calculator_3-way'!O129/'True_Odds_Calculator_3-way'!B129-1)</f>
        <v>1.581181578328994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3.1004341412025571E-2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1.0250527811319194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14.212195997271944</v>
      </c>
      <c r="I129" s="6">
        <f>IF('Log_working_3-way'!$D129="","",'True_Odds_Calculator_3-way'!O130/'True_Odds_Calculator_3-way'!B130-1)</f>
        <v>6.9487139068520785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2.6991963956007892E-2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1.0282077565811412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28.692044998618865</v>
      </c>
      <c r="I130" s="6">
        <f>IF('Log_working_3-way'!$D130="","",'True_Odds_Calculator_3-way'!O131/'True_Odds_Calculator_3-way'!B131-1)</f>
        <v>5.2662081359977879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2.8022784466461559E-2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1.0373114645776265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40.361794141850261</v>
      </c>
      <c r="I131" s="6">
        <f>IF('Log_working_3-way'!$D131="","",'True_Odds_Calculator_3-way'!O132/'True_Odds_Calculator_3-way'!B132-1)</f>
        <v>4.0701330533572095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3.2803663036534259E-2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1.0237004250023281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3.2752724635414703</v>
      </c>
      <c r="I132" s="6">
        <f>IF('Log_working_3-way'!$D132="","",'True_Odds_Calculator_3-way'!O133/'True_Odds_Calculator_3-way'!B133-1)</f>
        <v>6.3321925581520686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2.3718164200768665E-2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1.0270224188028994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1.5154472013094717</v>
      </c>
      <c r="I133" s="6">
        <f>IF('Log_working_3-way'!$D133="","",'True_Odds_Calculator_3-way'!O134/'True_Odds_Calculator_3-way'!B134-1)</f>
        <v>3.8428232339970734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2.4256433905841979E-2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1.0219875918584627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22.491367014268246</v>
      </c>
      <c r="I134" s="6">
        <f>IF('Log_working_3-way'!$D134="","",'True_Odds_Calculator_3-way'!O135/'True_Odds_Calculator_3-way'!B135-1)</f>
        <v>6.1026564008237916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2.2895752143955894E-2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1.0203271306292607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9.3151814599577936</v>
      </c>
      <c r="I135" s="6">
        <f>IF('Log_working_3-way'!$D135="","",'True_Odds_Calculator_3-way'!O136/'True_Odds_Calculator_3-way'!B136-1)</f>
        <v>7.36615859595633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2.1931285089179742E-2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1.024931776618327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5.0962293447113636</v>
      </c>
      <c r="I136" s="6">
        <f>IF('Log_working_3-way'!$D136="","",'True_Odds_Calculator_3-way'!O137/'True_Odds_Calculator_3-way'!B137-1)</f>
        <v>4.7742772962143123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2.5223896050111216E-2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1.0257361988658733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12.959410478155696</v>
      </c>
      <c r="I137" s="6">
        <f>IF('Log_working_3-way'!$D137="","",'True_Odds_Calculator_3-way'!O138/'True_Odds_Calculator_3-way'!B138-1)</f>
        <v>7.9340227060196469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2.7838943063856592E-2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1.0219168734490383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26.679291342023976</v>
      </c>
      <c r="I138" s="6">
        <f>IF('Log_working_3-way'!$D138="","",'True_Odds_Calculator_3-way'!O139/'True_Odds_Calculator_3-way'!B139-1)</f>
        <v>4.73549046539814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2.2184602038725298E-2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1.0223806436117766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6.3332666944505487</v>
      </c>
      <c r="I139" s="6">
        <f>IF('Log_working_3-way'!$D139="","",'True_Odds_Calculator_3-way'!O140/'True_Odds_Calculator_3-way'!B140-1)</f>
        <v>6.6656109923826348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2.3568215632770562E-2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1.0216012657151929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18.138228535930345</v>
      </c>
      <c r="I140" s="6">
        <f>IF('Log_working_3-way'!$D140="","",'True_Odds_Calculator_3-way'!O141/'True_Odds_Calculator_3-way'!B141-1)</f>
        <v>8.1416188377444652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2.301354838498626E-2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1.0205387525953096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16.419559568117744</v>
      </c>
      <c r="I141" s="6">
        <f>IF('Log_working_3-way'!$D141="","",'True_Odds_Calculator_3-way'!O142/'True_Odds_Calculator_3-way'!B142-1)</f>
        <v>6.591803612492189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2.2035868663596858E-2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1.021608377959905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18.310360191556885</v>
      </c>
      <c r="I142" s="6">
        <f>IF('Log_working_3-way'!$D142="","",'True_Odds_Calculator_3-way'!O143/'True_Odds_Calculator_3-way'!B143-1)</f>
        <v>9.3051419368524133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2.2926875718753958E-2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1.0337647573372486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50.186067455013983</v>
      </c>
      <c r="I143" s="6">
        <f>IF('Log_working_3-way'!$D143="","",'True_Odds_Calculator_3-way'!O144/'True_Odds_Calculator_3-way'!B144-1)</f>
        <v>3.0434022947195594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2.5864644549217219E-2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1.0362387088560046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51.612169371643994</v>
      </c>
      <c r="I144" s="6">
        <f>IF('Log_working_3-way'!$D144="","",'True_Odds_Calculator_3-way'!O145/'True_Odds_Calculator_3-way'!B145-1)</f>
        <v>1.9742123230290214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2.7628105633220823E-2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1.0989264809228152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58.107308403157887</v>
      </c>
      <c r="I145" s="6">
        <f>IF('Log_working_3-way'!$D145="","",'True_Odds_Calculator_3-way'!O146/'True_Odds_Calculator_3-way'!B146-1)</f>
        <v>1.868073097121298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6.5657698310759516E-2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1.0529027013066534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17.877140840257038</v>
      </c>
      <c r="I146" s="6">
        <f>IF('Log_working_3-way'!$D146="","",'True_Odds_Calculator_3-way'!O147/'True_Odds_Calculator_3-way'!B147-1)</f>
        <v>8.3078823793077632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5.5766183418703319E-2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1.0667833851758957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1.5068137423129544</v>
      </c>
      <c r="I147" s="6">
        <f>IF('Log_working_3-way'!$D147="","",'True_Odds_Calculator_3-way'!O148/'True_Odds_Calculator_3-way'!B148-1)</f>
        <v>7.0536138738004563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6.1590403910314562E-2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1.0585630597733777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27.863053240974796</v>
      </c>
      <c r="I148" s="6">
        <f>IF('Log_working_3-way'!$D148="","",'True_Odds_Calculator_3-way'!O149/'True_Odds_Calculator_3-way'!B149-1)</f>
        <v>7.2768678199955836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5.7549196931486524E-2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1.0481178617440527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57.165489747245751</v>
      </c>
      <c r="I149" s="6">
        <f>IF('Log_working_3-way'!$D149="","",'True_Odds_Calculator_3-way'!O150/'True_Odds_Calculator_3-way'!B150-1)</f>
        <v>1.6976845518376944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3.3130517366946499E-2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1.0217719058293284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19.380359015990248</v>
      </c>
      <c r="I150" s="6">
        <f>IF('Log_working_3-way'!$D150="","",'True_Odds_Calculator_3-way'!O151/'True_Odds_Calculator_3-way'!B151-1)</f>
        <v>6.0634061652062972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2.3057256486332944E-2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1.0204606309906366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14.045375029415235</v>
      </c>
      <c r="I151" s="6">
        <f>IF('Log_working_3-way'!$D151="","",'True_Odds_Calculator_3-way'!O152/'True_Odds_Calculator_3-way'!B152-1)</f>
        <v>8.9225679671358424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2.2154680075494815E-2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1.047834867951063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60.093247684664831</v>
      </c>
      <c r="I152" s="6">
        <f>IF('Log_working_3-way'!$D152="","",'True_Odds_Calculator_3-way'!O153/'True_Odds_Calculator_3-way'!B153-1)</f>
        <v>1.531354705311184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3.1016693552932351E-2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1.0269624506262776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1.3982367038390748</v>
      </c>
      <c r="I153" s="6">
        <f>IF('Log_working_3-way'!$D153="","",'True_Odds_Calculator_3-way'!O154/'True_Odds_Calculator_3-way'!B154-1)</f>
        <v>4.3791568079386396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2.4392988354847489E-2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1.0292115085739979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24.275721708525911</v>
      </c>
      <c r="I154" s="6">
        <f>IF('Log_working_3-way'!$D154="","",'True_Odds_Calculator_3-way'!O155/'True_Odds_Calculator_3-way'!B155-1)</f>
        <v>7.3016323411881583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2.98744697240938E-2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1.0252779952769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15.486912698367032</v>
      </c>
      <c r="I155" s="6">
        <f>IF('Log_working_3-way'!$D155="","",'True_Odds_Calculator_3-way'!O156/'True_Odds_Calculator_3-way'!B156-1)</f>
        <v>7.4215891689089553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2.71836891638082E-2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1.0371289079686257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48.556160492365962</v>
      </c>
      <c r="I156" s="6">
        <f>IF('Log_working_3-way'!$D156="","",'True_Odds_Calculator_3-way'!O157/'True_Odds_Calculator_3-way'!B157-1)</f>
        <v>2.4578168232480349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2.9547238049745905E-2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1.0400040855186805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47.740276601906771</v>
      </c>
      <c r="I157" s="6">
        <f>IF('Log_working_3-way'!$D157="","",'True_Odds_Calculator_3-way'!O158/'True_Odds_Calculator_3-way'!B158-1)</f>
        <v>2.9707479188419255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3.1985951395235857E-2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1.0254282232078424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14.08878992376742</v>
      </c>
      <c r="I158" s="6">
        <f>IF('Log_working_3-way'!$D158="","",'True_Odds_Calculator_3-way'!O159/'True_Odds_Calculator_3-way'!B159-1)</f>
        <v>5.8129977514751747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2.7254741988739895E-2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1.1148563691293183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83.293038364197372</v>
      </c>
      <c r="I159" s="6">
        <f>IF('Log_working_3-way'!$D159="","",'True_Odds_Calculator_3-way'!O160/'True_Odds_Calculator_3-way'!B160-1)</f>
        <v>-0.56354715707768332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3.6193196049504106E-2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1.0387623514230817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0.35205931546770519</v>
      </c>
      <c r="I160" s="6">
        <f>IF('Log_working_3-way'!$D160="","",'True_Odds_Calculator_3-way'!O161/'True_Odds_Calculator_3-way'!B161-1)</f>
        <v>3.0234590094216083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3.094960036345995E-2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1.0262808524150884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16.917621574510278</v>
      </c>
      <c r="I161" s="6">
        <f>IF('Log_working_3-way'!$D161="","",'True_Odds_Calculator_3-way'!O162/'True_Odds_Calculator_3-way'!B162-1)</f>
        <v>6.0292068278022635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2.8034756957628471E-2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1.0200443259932217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12.936801783737367</v>
      </c>
      <c r="I162" s="6">
        <f>IF('Log_working_3-way'!$D162="","",'True_Odds_Calculator_3-way'!O163/'True_Odds_Calculator_3-way'!B163-1)</f>
        <v>8.2659115291167478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2.1751134958682083E-2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1.0200626777610606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17.188692594127037</v>
      </c>
      <c r="I163" s="6">
        <f>IF('Log_working_3-way'!$D163="","",'True_Odds_Calculator_3-way'!O164/'True_Odds_Calculator_3-way'!B164-1)</f>
        <v>6.3483819867614457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2.1462781700878342E-2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1.0208151608694589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18.32455405851158</v>
      </c>
      <c r="I164" s="6">
        <f>IF('Log_working_3-way'!$D164="","",'True_Odds_Calculator_3-way'!O165/'True_Odds_Calculator_3-way'!B165-1)</f>
        <v>7.6655466022901528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2.2175536881419156E-2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1.0297668089856851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38.004557576875484</v>
      </c>
      <c r="I165" s="6">
        <f>IF('Log_working_3-way'!$D165="","",'True_Odds_Calculator_3-way'!O166/'True_Odds_Calculator_3-way'!B166-1)</f>
        <v>4.1457776475049268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2.7000062355802212E-2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1.0343204748967354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22.438214301131953</v>
      </c>
      <c r="I166" s="6">
        <f>IF('Log_working_3-way'!$D166="","",'True_Odds_Calculator_3-way'!O167/'True_Odds_Calculator_3-way'!B167-1)</f>
        <v>8.6116527494088562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3.5340977960362396E-2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1.0493998288135409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28.44533943956419</v>
      </c>
      <c r="I167" s="6">
        <f>IF('Log_working_3-way'!$D167="","",'True_Odds_Calculator_3-way'!O168/'True_Odds_Calculator_3-way'!B168-1)</f>
        <v>7.8139337020341628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4.8186168619729353E-2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1.0469586348566218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25.456141270463092</v>
      </c>
      <c r="I168" s="6">
        <f>IF('Log_working_3-way'!$D168="","",'True_Odds_Calculator_3-way'!O169/'True_Odds_Calculator_3-way'!B169-1)</f>
        <v>8.2688027082784288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4.7047290144965004E-2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1.0501638330690468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30.132650293913574</v>
      </c>
      <c r="I169" s="6">
        <f>IF('Log_working_3-way'!$D169="","",'True_Odds_Calculator_3-way'!O170/'True_Odds_Calculator_3-way'!B170-1)</f>
        <v>5.3990806145876622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4.8836540295236652E-2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1.0403540630310908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9.5083878262659773</v>
      </c>
      <c r="I170" s="6">
        <f>IF('Log_working_3-way'!$D170="","",'True_Odds_Calculator_3-way'!O171/'True_Odds_Calculator_3-way'!B171-1)</f>
        <v>9.1029579535625977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4.3398051714700348E-2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1.0390946452869116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46.394513927727196</v>
      </c>
      <c r="I171" s="6">
        <f>IF('Log_working_3-way'!$D171="","",'True_Odds_Calculator_3-way'!O172/'True_Odds_Calculator_3-way'!B172-1)</f>
        <v>3.2417430336832931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3.1810282490005504E-2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1.0275275282426521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21.467291048745459</v>
      </c>
      <c r="I172" s="6">
        <f>IF('Log_working_3-way'!$D172="","",'True_Odds_Calculator_3-way'!O173/'True_Odds_Calculator_3-way'!B173-1)</f>
        <v>6.1387906958154232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2.8780251045638527E-2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1.0410452699860175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14.084903570380751</v>
      </c>
      <c r="I173" s="6">
        <f>IF('Log_working_3-way'!$D173="","",'True_Odds_Calculator_3-way'!O174/'True_Odds_Calculator_3-way'!B174-1)</f>
        <v>6.9101575202591086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4.3893948880304512E-2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1.041149846021735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9.2273998433929414</v>
      </c>
      <c r="I174" s="6">
        <f>IF('Log_working_3-way'!$D174="","",'True_Odds_Calculator_3-way'!O175/'True_Odds_Calculator_3-way'!B175-1)</f>
        <v>9.2273998433929414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4.4219771241829964E-2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1.0633341001966585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31.242961145487563</v>
      </c>
      <c r="I175" s="6">
        <f>IF('Log_working_3-way'!$D175="","",'True_Odds_Calculator_3-way'!O176/'True_Odds_Calculator_3-way'!B176-1)</f>
        <v>5.813045054740444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6.0651863412622298E-2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1.0239566862375529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2.3763667178417136</v>
      </c>
      <c r="I176" s="6">
        <f>IF('Log_working_3-way'!$D176="","",'True_Odds_Calculator_3-way'!O177/'True_Odds_Calculator_3-way'!B177-1)</f>
        <v>5.9125529671158965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2.3259624185037353E-2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1.0227982440550694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4.9255454069939102</v>
      </c>
      <c r="I177" s="6">
        <f>IF('Log_working_3-way'!$D177="","",'True_Odds_Calculator_3-way'!O178/'True_Odds_Calculator_3-way'!B178-1)</f>
        <v>7.600438523780678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2.3810554532952999E-2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1.0271044344978066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38.098436726380619</v>
      </c>
      <c r="I178" s="6">
        <f>IF('Log_working_3-way'!$D178="","",'True_Odds_Calculator_3-way'!O179/'True_Odds_Calculator_3-way'!B179-1)</f>
        <v>4.3282676130959352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2.4534135314513872E-2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1.040566563342479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10.713975638754453</v>
      </c>
      <c r="I179" s="6">
        <f>IF('Log_working_3-way'!$D179="","",'True_Odds_Calculator_3-way'!O180/'True_Odds_Calculator_3-way'!B180-1)</f>
        <v>8.7801993625285473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4.367100274771607E-2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1.0390640427089521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2.7806923969276931</v>
      </c>
      <c r="I180" s="6">
        <f>IF('Log_working_3-way'!$D180="","",'True_Odds_Calculator_3-way'!O181/'True_Odds_Calculator_3-way'!B181-1)</f>
        <v>4.7356994558386978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3.7160336242683556E-2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1.0321276745614536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21.149556139515862</v>
      </c>
      <c r="I181" s="6">
        <f>IF('Log_working_3-way'!$D181="","",'True_Odds_Calculator_3-way'!O182/'True_Odds_Calculator_3-way'!B182-1)</f>
        <v>7.1286684455382652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3.3575961375219787E-2</v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1.61</v>
      </c>
      <c r="B2" s="4">
        <f>IF('True_Odds_Calculator_3-way'!B3="","",'True_Odds_Calculator_3-way'!B3)</f>
        <v>4</v>
      </c>
      <c r="C2" s="4">
        <f>IF('True_Odds_Calculator_3-way'!C3="","",'True_Odds_Calculator_3-way'!C3)</f>
        <v>5.99</v>
      </c>
      <c r="D2" s="9">
        <f>(K2/(AR2+K2-(AR2*K2)))</f>
        <v>0.60492080680399873</v>
      </c>
      <c r="E2" s="9">
        <f>(L2/(AR2+L2-(AR2*L2)))</f>
        <v>0.23741627100806983</v>
      </c>
      <c r="F2" s="9">
        <f>(M2/(AR2+M2-(AR2*M2)))</f>
        <v>0.15766292218793121</v>
      </c>
      <c r="G2" s="9">
        <f>AR2</f>
        <v>1.0706704104623193</v>
      </c>
      <c r="H2" s="9">
        <f>IF(A2="","",1/D2)</f>
        <v>1.6531089503820149</v>
      </c>
      <c r="I2" s="9">
        <f>IF(B2="","",1/E2)</f>
        <v>4.212011231386958</v>
      </c>
      <c r="J2" s="9">
        <f>IF(C2="","",1/F2)</f>
        <v>6.3426453482069745</v>
      </c>
      <c r="K2" s="11">
        <f>1/A2</f>
        <v>0.6211180124223602</v>
      </c>
      <c r="L2" s="11">
        <f>1/B2</f>
        <v>0.25</v>
      </c>
      <c r="M2" s="11">
        <f>1/C2</f>
        <v>0.1669449081803005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-0.23672217671274054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0.2229388525389106</v>
      </c>
      <c r="Q2" s="11">
        <f>2*'OddsRatio_working_3-way'!K2*'OddsRatio_working_3-way'!L2*'OddsRatio_working_3-way'!M2</f>
        <v>5.1846244776490837E-2</v>
      </c>
      <c r="R2" s="11">
        <f>O2/N2</f>
        <v>0</v>
      </c>
      <c r="S2" s="11">
        <f>P2/N2</f>
        <v>-0.94177425890031485</v>
      </c>
      <c r="T2" s="11">
        <f>Q2/N2</f>
        <v>-0.21901726951170114</v>
      </c>
      <c r="U2" s="11">
        <f>'OddsRatio_working_3-way'!S2-'OddsRatio_working_3-way'!R2^2/3</f>
        <v>-0.94177425890031485</v>
      </c>
      <c r="V2" s="11">
        <f>'OddsRatio_working_3-way'!S2*'OddsRatio_working_3-way'!R2/3-2*'OddsRatio_working_3-way'!R2^3/27-'OddsRatio_working_3-way'!T2</f>
        <v>0.21901726951170114</v>
      </c>
      <c r="W2" s="11">
        <f>'OddsRatio_working_3-way'!V2^2+4*'OddsRatio_working_3-way'!U2^3/27</f>
        <v>-7.5779004310929543E-2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0.1758888631034457</v>
      </c>
      <c r="Y2" s="11">
        <f>IF('OddsRatio_working_3-way'!W2&gt;=0,IF('OddsRatio_working_3-way'!V2+SQRT('OddsRatio_working_3-way'!W2)&gt;0,0,PI()),ACOS('OddsRatio_working_3-way'!V2/(2*'OddsRatio_working_3-way'!X2)))</f>
        <v>0.89873382379768163</v>
      </c>
      <c r="Z2" s="11">
        <f>'OddsRatio_working_3-way'!X2^(1/3)*COS('OddsRatio_working_3-way'!Y2/3)</f>
        <v>0.53533520523115963</v>
      </c>
      <c r="AA2" s="11">
        <f>'OddsRatio_working_3-way'!X2^(1/3)*COS(('OddsRatio_working_3-way'!Y2+2*PI())/3)</f>
        <v>-0.41086581578586628</v>
      </c>
      <c r="AB2" s="11">
        <f>'OddsRatio_working_3-way'!X2^(1/3)*COS(('OddsRatio_working_3-way'!Y2+4*PI())/3)</f>
        <v>-0.12446938944529359</v>
      </c>
      <c r="AC2" s="11">
        <f>'OddsRatio_working_3-way'!X2^(1/3)*SIN('OddsRatio_working_3-way'!Y2/3)</f>
        <v>0.16535105384267665</v>
      </c>
      <c r="AD2" s="11">
        <f>'OddsRatio_working_3-way'!X2^(1/3)*SIN(('OddsRatio_working_3-way'!Y2+2*PI())/3)</f>
        <v>0.38093836034900214</v>
      </c>
      <c r="AE2" s="11">
        <f>'OddsRatio_working_3-way'!X2^(1/3)*SIN(('OddsRatio_working_3-way'!Y2+4*PI())/3)</f>
        <v>-0.54628941419167865</v>
      </c>
      <c r="AF2" s="11">
        <f>-'OddsRatio_working_3-way'!U2/(3*'OddsRatio_working_3-way'!X2^(1/3))*COS(('OddsRatio_working_3-way'!Y2)/3)</f>
        <v>0.53533520523115963</v>
      </c>
      <c r="AG2" s="11">
        <f>-'OddsRatio_working_3-way'!U2/(3*'OddsRatio_working_3-way'!X2^(1/3))*COS(('OddsRatio_working_3-way'!Y2+2*PI())/3)</f>
        <v>-0.41086581578586628</v>
      </c>
      <c r="AH2" s="11">
        <f>-'OddsRatio_working_3-way'!U2/(3*'OddsRatio_working_3-way'!X2^(1/3))*COS(('OddsRatio_working_3-way'!Y2+4*PI())/3)</f>
        <v>-0.12446938944529359</v>
      </c>
      <c r="AI2" s="11">
        <f>'OddsRatio_working_3-way'!U2/(3*'OddsRatio_working_3-way'!X2^(1/3))*SIN(('OddsRatio_working_3-way'!Y2)/3)</f>
        <v>-0.16535105384267665</v>
      </c>
      <c r="AJ2" s="11">
        <f>'OddsRatio_working_3-way'!U2/(3*'OddsRatio_working_3-way'!X2^(1/3))*SIN(('OddsRatio_working_3-way'!Y2+2*PI())/3)</f>
        <v>-0.38093836034900214</v>
      </c>
      <c r="AK2" s="11">
        <f>'OddsRatio_working_3-way'!U2/(3*'OddsRatio_working_3-way'!X2^(1/3))*SIN(('OddsRatio_working_3-way'!Y2+4*PI())/3)</f>
        <v>0.54628941419167865</v>
      </c>
      <c r="AL2" s="11">
        <f>'OddsRatio_working_3-way'!Z2+'OddsRatio_working_3-way'!AF2</f>
        <v>1.0706704104623193</v>
      </c>
      <c r="AM2" s="11">
        <f>'OddsRatio_working_3-way'!AA2+'OddsRatio_working_3-way'!AG2</f>
        <v>-0.82173163157173257</v>
      </c>
      <c r="AN2" s="11">
        <f>'OddsRatio_working_3-way'!AB2+'OddsRatio_working_3-way'!AH2</f>
        <v>-0.24893877889058719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1.0706704104623193</v>
      </c>
      <c r="AS2" s="11">
        <f>IF(('OddsRatio_working_3-way'!X2=0),IF(Q2&gt;0,-Q2^(1/3),(-Q2)^(1/3)),'OddsRatio_working_3-way'!AM2-'OddsRatio_working_3-way'!R2/3)</f>
        <v>-0.82173163157173257</v>
      </c>
      <c r="AT2" s="11">
        <f>IF(('OddsRatio_working_3-way'!X2=0),IF(Q2&gt;0,-Q2^(1/3),(-Q2)^(1/3)),'OddsRatio_working_3-way'!AN2-'OddsRatio_working_3-way'!R2/3)</f>
        <v>-0.24893877889058719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3.72</v>
      </c>
      <c r="B3" s="4">
        <f>IF('True_Odds_Calculator_3-way'!B4="","",'True_Odds_Calculator_3-way'!B4)</f>
        <v>3.87</v>
      </c>
      <c r="C3" s="4">
        <f>IF('True_Odds_Calculator_3-way'!C4="","",'True_Odds_Calculator_3-way'!C4)</f>
        <v>2.02</v>
      </c>
      <c r="D3" s="9">
        <f t="shared" ref="D3" si="0">(K3/(AR3+K3-(AR3*K3)))</f>
        <v>0.26198013376688106</v>
      </c>
      <c r="E3" s="9">
        <f t="shared" ref="E3" si="1">(L3/(AR3+L3-(AR3*L3)))</f>
        <v>0.25173462878195979</v>
      </c>
      <c r="F3" s="9">
        <f t="shared" ref="F3" si="2">(M3/(AR3+M3-(AR3*M3)))</f>
        <v>0.48628523745115915</v>
      </c>
      <c r="G3" s="9">
        <f t="shared" ref="G3" si="3">AR3</f>
        <v>1.0356923987808186</v>
      </c>
      <c r="H3" s="9">
        <f t="shared" ref="H3" si="4">IF(A3="","",1/D3)</f>
        <v>3.8170833246838267</v>
      </c>
      <c r="I3" s="9">
        <f t="shared" ref="I3" si="5">IF(B3="","",1/E3)</f>
        <v>3.9724371845009494</v>
      </c>
      <c r="J3" s="9">
        <f t="shared" ref="J3" si="6">IF(C3="","",1/F3)</f>
        <v>2.0564062467564352</v>
      </c>
      <c r="K3" s="11">
        <f t="shared" ref="K3" si="7">1/A3</f>
        <v>0.26881720430107525</v>
      </c>
      <c r="L3" s="11">
        <f t="shared" ref="L3" si="8">1/B3</f>
        <v>0.25839793281653745</v>
      </c>
      <c r="M3" s="11">
        <f t="shared" ref="M3" si="9">1/C3</f>
        <v>0.49504950495049505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-0.27380772585885738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0.22729829872209525</v>
      </c>
      <c r="Q3" s="11">
        <f>2*'OddsRatio_working_3-way'!K3*'OddsRatio_working_3-way'!L3*'OddsRatio_working_3-way'!M3</f>
        <v>6.8774069204869961E-2</v>
      </c>
      <c r="R3" s="11">
        <f t="shared" ref="R3" si="10">O3/N3</f>
        <v>0</v>
      </c>
      <c r="S3" s="11">
        <f t="shared" ref="S3" si="11">P3/N3</f>
        <v>-0.83013836811625674</v>
      </c>
      <c r="T3" s="11">
        <f t="shared" ref="T3" si="12">Q3/N3</f>
        <v>-0.25117651077647707</v>
      </c>
      <c r="U3" s="11">
        <f>'OddsRatio_working_3-way'!S3-'OddsRatio_working_3-way'!R3^2/3</f>
        <v>-0.83013836811625674</v>
      </c>
      <c r="V3" s="11">
        <f>'OddsRatio_working_3-way'!S3*'OddsRatio_working_3-way'!R3/3-2*'OddsRatio_working_3-way'!R3^3/27-'OddsRatio_working_3-way'!T3</f>
        <v>0.25117651077647707</v>
      </c>
      <c r="W3" s="11">
        <f>'OddsRatio_working_3-way'!V3^2+4*'OddsRatio_working_3-way'!U3^3/27</f>
        <v>-2.1661917924731877E-2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0.14556060377947186</v>
      </c>
      <c r="Y3" s="11">
        <f>IF('OddsRatio_working_3-way'!W3&gt;=0,IF('OddsRatio_working_3-way'!V3+SQRT('OddsRatio_working_3-way'!W3)&gt;0,0,PI()),ACOS('OddsRatio_working_3-way'!V3/(2*'OddsRatio_working_3-way'!X3)))</f>
        <v>0.53003346668539608</v>
      </c>
      <c r="Z3" s="11">
        <f>'OddsRatio_working_3-way'!X3^(1/3)*COS('OddsRatio_working_3-way'!Y3/3)</f>
        <v>0.51784619939040943</v>
      </c>
      <c r="AA3" s="11">
        <f>'OddsRatio_working_3-way'!X3^(1/3)*COS(('OddsRatio_working_3-way'!Y3+2*PI())/3)</f>
        <v>-0.33899230327401808</v>
      </c>
      <c r="AB3" s="11">
        <f>'OddsRatio_working_3-way'!X3^(1/3)*COS(('OddsRatio_working_3-way'!Y3+4*PI())/3)</f>
        <v>-0.17885389611639144</v>
      </c>
      <c r="AC3" s="11">
        <f>'OddsRatio_working_3-way'!X3^(1/3)*SIN('OddsRatio_working_3-way'!Y3/3)</f>
        <v>9.2455952480053782E-2</v>
      </c>
      <c r="AD3" s="11">
        <f>'OddsRatio_working_3-way'!X3^(1/3)*SIN(('OddsRatio_working_3-way'!Y3+2*PI())/3)</f>
        <v>0.40223998768528935</v>
      </c>
      <c r="AE3" s="11">
        <f>'OddsRatio_working_3-way'!X3^(1/3)*SIN(('OddsRatio_working_3-way'!Y3+4*PI())/3)</f>
        <v>-0.49469594016534307</v>
      </c>
      <c r="AF3" s="11">
        <f>-'OddsRatio_working_3-way'!U3/(3*'OddsRatio_working_3-way'!X3^(1/3))*COS(('OddsRatio_working_3-way'!Y3)/3)</f>
        <v>0.51784619939040932</v>
      </c>
      <c r="AG3" s="11">
        <f>-'OddsRatio_working_3-way'!U3/(3*'OddsRatio_working_3-way'!X3^(1/3))*COS(('OddsRatio_working_3-way'!Y3+2*PI())/3)</f>
        <v>-0.33899230327401803</v>
      </c>
      <c r="AH3" s="11">
        <f>-'OddsRatio_working_3-way'!U3/(3*'OddsRatio_working_3-way'!X3^(1/3))*COS(('OddsRatio_working_3-way'!Y3+4*PI())/3)</f>
        <v>-0.17885389611639138</v>
      </c>
      <c r="AI3" s="11">
        <f>'OddsRatio_working_3-way'!U3/(3*'OddsRatio_working_3-way'!X3^(1/3))*SIN(('OddsRatio_working_3-way'!Y3)/3)</f>
        <v>-9.2455952480053755E-2</v>
      </c>
      <c r="AJ3" s="11">
        <f>'OddsRatio_working_3-way'!U3/(3*'OddsRatio_working_3-way'!X3^(1/3))*SIN(('OddsRatio_working_3-way'!Y3+2*PI())/3)</f>
        <v>-0.40223998768528929</v>
      </c>
      <c r="AK3" s="11">
        <f>'OddsRatio_working_3-way'!U3/(3*'OddsRatio_working_3-way'!X3^(1/3))*SIN(('OddsRatio_working_3-way'!Y3+4*PI())/3)</f>
        <v>0.49469594016534296</v>
      </c>
      <c r="AL3" s="11">
        <f>'OddsRatio_working_3-way'!Z3+'OddsRatio_working_3-way'!AF3</f>
        <v>1.0356923987808186</v>
      </c>
      <c r="AM3" s="11">
        <f>'OddsRatio_working_3-way'!AA3+'OddsRatio_working_3-way'!AG3</f>
        <v>-0.67798460654803616</v>
      </c>
      <c r="AN3" s="11">
        <f>'OddsRatio_working_3-way'!AB3+'OddsRatio_working_3-way'!AH3</f>
        <v>-0.35770779223278282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1.0356923987808186</v>
      </c>
      <c r="AS3" s="11">
        <f>IF(('OddsRatio_working_3-way'!X3=0),IF(Q3&gt;0,-Q3^(1/3),(-Q3)^(1/3)),'OddsRatio_working_3-way'!AM3-'OddsRatio_working_3-way'!R3/3)</f>
        <v>-0.67798460654803616</v>
      </c>
      <c r="AT3" s="11">
        <f>IF(('OddsRatio_working_3-way'!X3=0),IF(Q3&gt;0,-Q3^(1/3),(-Q3)^(1/3)),'OddsRatio_working_3-way'!AN3-'OddsRatio_working_3-way'!R3/3)</f>
        <v>-0.35770779223278282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2.21</v>
      </c>
      <c r="B4" s="4">
        <f>IF('True_Odds_Calculator_3-way'!B5="","",'True_Odds_Calculator_3-way'!B5)</f>
        <v>3.5</v>
      </c>
      <c r="C4" s="4">
        <f>IF('True_Odds_Calculator_3-way'!C5="","",'True_Odds_Calculator_3-way'!C5)</f>
        <v>3.44</v>
      </c>
      <c r="D4" s="9">
        <f t="shared" ref="D4:D67" si="13">(K4/(AR4+K4-(AR4*K4)))</f>
        <v>0.44155858818093691</v>
      </c>
      <c r="E4" s="9">
        <f t="shared" ref="E4:E67" si="14">(L4/(AR4+L4-(AR4*L4)))</f>
        <v>0.27677622236134447</v>
      </c>
      <c r="F4" s="9">
        <f t="shared" ref="F4:F67" si="15">(M4/(AR4+M4-(AR4*M4)))</f>
        <v>0.28166518945771851</v>
      </c>
      <c r="G4" s="9">
        <f t="shared" ref="G4:G67" si="16">AR4</f>
        <v>1.0452108515224299</v>
      </c>
      <c r="H4" s="9">
        <f t="shared" ref="H4:H67" si="17">IF(A4="","",1/D4)</f>
        <v>2.2647051303421399</v>
      </c>
      <c r="I4" s="9">
        <f t="shared" ref="I4:I67" si="18">IF(B4="","",1/E4)</f>
        <v>3.6130271288060745</v>
      </c>
      <c r="J4" s="9">
        <f t="shared" ref="J4:J67" si="19">IF(C4="","",1/F4)</f>
        <v>3.5503144777147289</v>
      </c>
      <c r="K4" s="11">
        <f t="shared" ref="K4:K67" si="20">1/A4</f>
        <v>0.45248868778280543</v>
      </c>
      <c r="L4" s="11">
        <f t="shared" ref="L4:L67" si="21">1/B4</f>
        <v>0.2857142857142857</v>
      </c>
      <c r="M4" s="11">
        <f t="shared" ref="M4:M67" si="22">1/C4</f>
        <v>0.29069767441860467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-0.27739360502698385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0.23113001909171541</v>
      </c>
      <c r="Q4" s="11">
        <f>2*'OddsRatio_working_3-way'!K4*'OddsRatio_working_3-way'!L4*'OddsRatio_working_3-way'!M4</f>
        <v>7.5164233850964352E-2</v>
      </c>
      <c r="R4" s="11">
        <f t="shared" ref="R4:R67" si="23">O4/N4</f>
        <v>0</v>
      </c>
      <c r="S4" s="11">
        <f t="shared" ref="S4:S67" si="24">P4/N4</f>
        <v>-0.83322043083593045</v>
      </c>
      <c r="T4" s="11">
        <f t="shared" ref="T4:T67" si="25">Q4/N4</f>
        <v>-0.27096599376778224</v>
      </c>
      <c r="U4" s="11">
        <f>'OddsRatio_working_3-way'!S4-'OddsRatio_working_3-way'!R4^2/3</f>
        <v>-0.83322043083593045</v>
      </c>
      <c r="V4" s="11">
        <f>'OddsRatio_working_3-way'!S4*'OddsRatio_working_3-way'!R4/3-2*'OddsRatio_working_3-way'!R4^3/27-'OddsRatio_working_3-way'!T4</f>
        <v>0.27096599376778224</v>
      </c>
      <c r="W4" s="11">
        <f>'OddsRatio_working_3-way'!V4^2+4*'OddsRatio_working_3-way'!U4^3/27</f>
        <v>-1.2276470522689056E-2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0.14637199211363053</v>
      </c>
      <c r="Y4" s="11">
        <f>IF('OddsRatio_working_3-way'!W4&gt;=0,IF('OddsRatio_working_3-way'!V4+SQRT('OddsRatio_working_3-way'!W4)&gt;0,0,PI()),ACOS('OddsRatio_working_3-way'!V4/(2*'OddsRatio_working_3-way'!X4)))</f>
        <v>0.38815908921417019</v>
      </c>
      <c r="Z4" s="11">
        <f>'OddsRatio_working_3-way'!X4^(1/3)*COS('OddsRatio_working_3-way'!Y4/3)</f>
        <v>0.52260542576121494</v>
      </c>
      <c r="AA4" s="11">
        <f>'OddsRatio_working_3-way'!X4^(1/3)*COS(('OddsRatio_working_3-way'!Y4+2*PI())/3)</f>
        <v>-0.32019061004706345</v>
      </c>
      <c r="AB4" s="11">
        <f>'OddsRatio_working_3-way'!X4^(1/3)*COS(('OddsRatio_working_3-way'!Y4+4*PI())/3)</f>
        <v>-0.20241481571415154</v>
      </c>
      <c r="AC4" s="11">
        <f>'OddsRatio_working_3-way'!X4^(1/3)*SIN('OddsRatio_working_3-way'!Y4/3)</f>
        <v>6.7997886562128879E-2</v>
      </c>
      <c r="AD4" s="11">
        <f>'OddsRatio_working_3-way'!X4^(1/3)*SIN(('OddsRatio_working_3-way'!Y4+2*PI())/3)</f>
        <v>0.41859063158373022</v>
      </c>
      <c r="AE4" s="11">
        <f>'OddsRatio_working_3-way'!X4^(1/3)*SIN(('OddsRatio_working_3-way'!Y4+4*PI())/3)</f>
        <v>-0.48658851814585896</v>
      </c>
      <c r="AF4" s="11">
        <f>-'OddsRatio_working_3-way'!U4/(3*'OddsRatio_working_3-way'!X4^(1/3))*COS(('OddsRatio_working_3-way'!Y4)/3)</f>
        <v>0.52260542576121494</v>
      </c>
      <c r="AG4" s="11">
        <f>-'OddsRatio_working_3-way'!U4/(3*'OddsRatio_working_3-way'!X4^(1/3))*COS(('OddsRatio_working_3-way'!Y4+2*PI())/3)</f>
        <v>-0.32019061004706345</v>
      </c>
      <c r="AH4" s="11">
        <f>-'OddsRatio_working_3-way'!U4/(3*'OddsRatio_working_3-way'!X4^(1/3))*COS(('OddsRatio_working_3-way'!Y4+4*PI())/3)</f>
        <v>-0.20241481571415154</v>
      </c>
      <c r="AI4" s="11">
        <f>'OddsRatio_working_3-way'!U4/(3*'OddsRatio_working_3-way'!X4^(1/3))*SIN(('OddsRatio_working_3-way'!Y4)/3)</f>
        <v>-6.7997886562128879E-2</v>
      </c>
      <c r="AJ4" s="11">
        <f>'OddsRatio_working_3-way'!U4/(3*'OddsRatio_working_3-way'!X4^(1/3))*SIN(('OddsRatio_working_3-way'!Y4+2*PI())/3)</f>
        <v>-0.41859063158373022</v>
      </c>
      <c r="AK4" s="11">
        <f>'OddsRatio_working_3-way'!U4/(3*'OddsRatio_working_3-way'!X4^(1/3))*SIN(('OddsRatio_working_3-way'!Y4+4*PI())/3)</f>
        <v>0.48658851814585896</v>
      </c>
      <c r="AL4" s="11">
        <f>'OddsRatio_working_3-way'!Z4+'OddsRatio_working_3-way'!AF4</f>
        <v>1.0452108515224299</v>
      </c>
      <c r="AM4" s="11">
        <f>'OddsRatio_working_3-way'!AA4+'OddsRatio_working_3-way'!AG4</f>
        <v>-0.6403812200941269</v>
      </c>
      <c r="AN4" s="11">
        <f>'OddsRatio_working_3-way'!AB4+'OddsRatio_working_3-way'!AH4</f>
        <v>-0.40482963142830308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1.0452108515224299</v>
      </c>
      <c r="AS4" s="11">
        <f>IF(('OddsRatio_working_3-way'!X4=0),IF(Q4&gt;0,-Q4^(1/3),(-Q4)^(1/3)),'OddsRatio_working_3-way'!AM4-'OddsRatio_working_3-way'!R4/3)</f>
        <v>-0.6403812200941269</v>
      </c>
      <c r="AT4" s="11">
        <f>IF(('OddsRatio_working_3-way'!X4=0),IF(Q4&gt;0,-Q4^(1/3),(-Q4)^(1/3)),'OddsRatio_working_3-way'!AN4-'OddsRatio_working_3-way'!R4/3)</f>
        <v>-0.40482963142830308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3.15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2.2999999999999998</v>
      </c>
      <c r="D5" s="9">
        <f t="shared" si="13"/>
        <v>0.30839768196987971</v>
      </c>
      <c r="E5" s="9">
        <f t="shared" si="14"/>
        <v>0.26714877830453992</v>
      </c>
      <c r="F5" s="9">
        <f t="shared" si="15"/>
        <v>0.42445353972558014</v>
      </c>
      <c r="G5" s="9">
        <f t="shared" si="16"/>
        <v>1.043054197760191</v>
      </c>
      <c r="H5" s="9">
        <f t="shared" si="17"/>
        <v>3.2425665251844111</v>
      </c>
      <c r="I5" s="9">
        <f t="shared" si="18"/>
        <v>3.743232540109303</v>
      </c>
      <c r="J5" s="9">
        <f t="shared" si="19"/>
        <v>2.3559704570882483</v>
      </c>
      <c r="K5" s="11">
        <f t="shared" si="20"/>
        <v>0.31746031746031744</v>
      </c>
      <c r="L5" s="11">
        <f t="shared" si="21"/>
        <v>0.27548209366391185</v>
      </c>
      <c r="M5" s="11">
        <f t="shared" si="22"/>
        <v>0.43478260869565222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-0.279506907965406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0.23118442090774111</v>
      </c>
      <c r="Q5" s="11">
        <f>2*'OddsRatio_working_3-way'!K5*'OddsRatio_working_3-way'!L5*'OddsRatio_working_3-way'!M5</f>
        <v>7.6047506877546411E-2</v>
      </c>
      <c r="R5" s="11">
        <f t="shared" si="23"/>
        <v>0</v>
      </c>
      <c r="S5" s="11">
        <f t="shared" si="24"/>
        <v>-0.82711523157185918</v>
      </c>
      <c r="T5" s="11">
        <f t="shared" si="25"/>
        <v>-0.2720773788065326</v>
      </c>
      <c r="U5" s="11">
        <f>'OddsRatio_working_3-way'!S5-'OddsRatio_working_3-way'!R5^2/3</f>
        <v>-0.82711523157185918</v>
      </c>
      <c r="V5" s="11">
        <f>'OddsRatio_working_3-way'!S5*'OddsRatio_working_3-way'!R5/3-2*'OddsRatio_working_3-way'!R5^3/27-'OddsRatio_working_3-way'!T5</f>
        <v>0.2720773788065326</v>
      </c>
      <c r="W5" s="11">
        <f>'OddsRatio_working_3-way'!V5^2+4*'OddsRatio_working_3-way'!U5^3/27</f>
        <v>-9.8028994360125354E-3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0.1447661903676459</v>
      </c>
      <c r="Y5" s="11">
        <f>IF('OddsRatio_working_3-way'!W5&gt;=0,IF('OddsRatio_working_3-way'!V5+SQRT('OddsRatio_working_3-way'!W5)&gt;0,0,PI()),ACOS('OddsRatio_working_3-way'!V5/(2*'OddsRatio_working_3-way'!X5)))</f>
        <v>0.34900588992682025</v>
      </c>
      <c r="Z5" s="11">
        <f>'OddsRatio_working_3-way'!X5^(1/3)*COS('OddsRatio_working_3-way'!Y5/3)</f>
        <v>0.52152709888009552</v>
      </c>
      <c r="AA5" s="11">
        <f>'OddsRatio_working_3-way'!X5^(1/3)*COS(('OddsRatio_working_3-way'!Y5+2*PI())/3)</f>
        <v>-0.31354538100402607</v>
      </c>
      <c r="AB5" s="11">
        <f>'OddsRatio_working_3-way'!X5^(1/3)*COS(('OddsRatio_working_3-way'!Y5+4*PI())/3)</f>
        <v>-0.20798171787606956</v>
      </c>
      <c r="AC5" s="11">
        <f>'OddsRatio_working_3-way'!X5^(1/3)*SIN('OddsRatio_working_3-way'!Y5/3)</f>
        <v>6.0947209323568709E-2</v>
      </c>
      <c r="AD5" s="11">
        <f>'OddsRatio_working_3-way'!X5^(1/3)*SIN(('OddsRatio_working_3-way'!Y5+2*PI())/3)</f>
        <v>0.42118211173037717</v>
      </c>
      <c r="AE5" s="11">
        <f>'OddsRatio_working_3-way'!X5^(1/3)*SIN(('OddsRatio_working_3-way'!Y5+4*PI())/3)</f>
        <v>-0.4821293210539459</v>
      </c>
      <c r="AF5" s="11">
        <f>-'OddsRatio_working_3-way'!U5/(3*'OddsRatio_working_3-way'!X5^(1/3))*COS(('OddsRatio_working_3-way'!Y5)/3)</f>
        <v>0.52152709888009541</v>
      </c>
      <c r="AG5" s="11">
        <f>-'OddsRatio_working_3-way'!U5/(3*'OddsRatio_working_3-way'!X5^(1/3))*COS(('OddsRatio_working_3-way'!Y5+2*PI())/3)</f>
        <v>-0.31354538100402601</v>
      </c>
      <c r="AH5" s="11">
        <f>-'OddsRatio_working_3-way'!U5/(3*'OddsRatio_working_3-way'!X5^(1/3))*COS(('OddsRatio_working_3-way'!Y5+4*PI())/3)</f>
        <v>-0.20798171787606951</v>
      </c>
      <c r="AI5" s="11">
        <f>'OddsRatio_working_3-way'!U5/(3*'OddsRatio_working_3-way'!X5^(1/3))*SIN(('OddsRatio_working_3-way'!Y5)/3)</f>
        <v>-6.0947209323568695E-2</v>
      </c>
      <c r="AJ5" s="11">
        <f>'OddsRatio_working_3-way'!U5/(3*'OddsRatio_working_3-way'!X5^(1/3))*SIN(('OddsRatio_working_3-way'!Y5+2*PI())/3)</f>
        <v>-0.42118211173037712</v>
      </c>
      <c r="AK5" s="11">
        <f>'OddsRatio_working_3-way'!U5/(3*'OddsRatio_working_3-way'!X5^(1/3))*SIN(('OddsRatio_working_3-way'!Y5+4*PI())/3)</f>
        <v>0.48212932105394579</v>
      </c>
      <c r="AL5" s="11">
        <f>'OddsRatio_working_3-way'!Z5+'OddsRatio_working_3-way'!AF5</f>
        <v>1.043054197760191</v>
      </c>
      <c r="AM5" s="11">
        <f>'OddsRatio_working_3-way'!AA5+'OddsRatio_working_3-way'!AG5</f>
        <v>-0.62709076200805214</v>
      </c>
      <c r="AN5" s="11">
        <f>'OddsRatio_working_3-way'!AB5+'OddsRatio_working_3-way'!AH5</f>
        <v>-0.41596343575213907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1.043054197760191</v>
      </c>
      <c r="AS5" s="11">
        <f>IF(('OddsRatio_working_3-way'!X5=0),IF(Q5&gt;0,-Q5^(1/3),(-Q5)^(1/3)),'OddsRatio_working_3-way'!AM5-'OddsRatio_working_3-way'!R5/3)</f>
        <v>-0.62709076200805214</v>
      </c>
      <c r="AT5" s="11">
        <f>IF(('OddsRatio_working_3-way'!X5=0),IF(Q5&gt;0,-Q5^(1/3),(-Q5)^(1/3)),'OddsRatio_working_3-way'!AN5-'OddsRatio_working_3-way'!R5/3)</f>
        <v>-0.41596343575213907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3.32</v>
      </c>
      <c r="B6" s="4">
        <f>IF('True_Odds_Calculator_3-way'!B7="","",'True_Odds_Calculator_3-way'!B7)</f>
        <v>3.52</v>
      </c>
      <c r="C6" s="4">
        <f>IF('True_Odds_Calculator_3-way'!C7="","",'True_Odds_Calculator_3-way'!C7)</f>
        <v>2.29</v>
      </c>
      <c r="D6" s="9">
        <f t="shared" si="13"/>
        <v>0.29420519059148781</v>
      </c>
      <c r="E6" s="9">
        <f t="shared" si="14"/>
        <v>0.27733114875700549</v>
      </c>
      <c r="F6" s="9">
        <f t="shared" si="15"/>
        <v>0.42846366065150654</v>
      </c>
      <c r="G6" s="9">
        <f t="shared" si="16"/>
        <v>1.0340466801265178</v>
      </c>
      <c r="H6" s="9">
        <f t="shared" si="17"/>
        <v>3.3989882978935206</v>
      </c>
      <c r="I6" s="9">
        <f t="shared" si="18"/>
        <v>3.6057976339188249</v>
      </c>
      <c r="J6" s="9">
        <f t="shared" si="19"/>
        <v>2.3339202173632083</v>
      </c>
      <c r="K6" s="11">
        <f t="shared" si="20"/>
        <v>0.30120481927710846</v>
      </c>
      <c r="L6" s="11">
        <f t="shared" si="21"/>
        <v>0.28409090909090912</v>
      </c>
      <c r="M6" s="11">
        <f t="shared" si="22"/>
        <v>0.4366812227074236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-0.2818136380376608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0.22905735685895628</v>
      </c>
      <c r="Q6" s="11">
        <f>2*'OddsRatio_working_3-way'!K6*'OddsRatio_working_3-way'!L6*'OddsRatio_working_3-way'!M6</f>
        <v>7.4733232254145618E-2</v>
      </c>
      <c r="R6" s="11">
        <f t="shared" si="23"/>
        <v>0</v>
      </c>
      <c r="S6" s="11">
        <f t="shared" si="24"/>
        <v>-0.81279727430489257</v>
      </c>
      <c r="T6" s="11">
        <f t="shared" si="25"/>
        <v>-0.26518671266065014</v>
      </c>
      <c r="U6" s="11">
        <f>'OddsRatio_working_3-way'!S6-'OddsRatio_working_3-way'!R6^2/3</f>
        <v>-0.81279727430489257</v>
      </c>
      <c r="V6" s="11">
        <f>'OddsRatio_working_3-way'!S6*'OddsRatio_working_3-way'!R6/3-2*'OddsRatio_working_3-way'!R6^3/27-'OddsRatio_working_3-way'!T6</f>
        <v>0.26518671266065014</v>
      </c>
      <c r="W6" s="11">
        <f>'OddsRatio_working_3-way'!V6^2+4*'OddsRatio_working_3-way'!U6^3/27</f>
        <v>-9.226512765877562E-3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0.14102349568213782</v>
      </c>
      <c r="Y6" s="11">
        <f>IF('OddsRatio_working_3-way'!W6&gt;=0,IF('OddsRatio_working_3-way'!V6+SQRT('OddsRatio_working_3-way'!W6)&gt;0,0,PI()),ACOS('OddsRatio_working_3-way'!V6/(2*'OddsRatio_working_3-way'!X6)))</f>
        <v>0.34751551016997517</v>
      </c>
      <c r="Z6" s="11">
        <f>'OddsRatio_working_3-way'!X6^(1/3)*COS('OddsRatio_working_3-way'!Y6/3)</f>
        <v>0.51702334006325879</v>
      </c>
      <c r="AA6" s="11">
        <f>'OddsRatio_working_3-way'!X6^(1/3)*COS(('OddsRatio_working_3-way'!Y6+2*PI())/3)</f>
        <v>-0.31061222615723194</v>
      </c>
      <c r="AB6" s="11">
        <f>'OddsRatio_working_3-way'!X6^(1/3)*COS(('OddsRatio_working_3-way'!Y6+4*PI())/3)</f>
        <v>-0.2064111139060269</v>
      </c>
      <c r="AC6" s="11">
        <f>'OddsRatio_working_3-way'!X6^(1/3)*SIN('OddsRatio_working_3-way'!Y6/3)</f>
        <v>6.0160540208091688E-2</v>
      </c>
      <c r="AD6" s="11">
        <f>'OddsRatio_working_3-way'!X6^(1/3)*SIN(('OddsRatio_working_3-way'!Y6+2*PI())/3)</f>
        <v>0.41767507674021687</v>
      </c>
      <c r="AE6" s="11">
        <f>'OddsRatio_working_3-way'!X6^(1/3)*SIN(('OddsRatio_working_3-way'!Y6+4*PI())/3)</f>
        <v>-0.47783561694830856</v>
      </c>
      <c r="AF6" s="11">
        <f>-'OddsRatio_working_3-way'!U6/(3*'OddsRatio_working_3-way'!X6^(1/3))*COS(('OddsRatio_working_3-way'!Y6)/3)</f>
        <v>0.5170233400632589</v>
      </c>
      <c r="AG6" s="11">
        <f>-'OddsRatio_working_3-way'!U6/(3*'OddsRatio_working_3-way'!X6^(1/3))*COS(('OddsRatio_working_3-way'!Y6+2*PI())/3)</f>
        <v>-0.310612226157232</v>
      </c>
      <c r="AH6" s="11">
        <f>-'OddsRatio_working_3-way'!U6/(3*'OddsRatio_working_3-way'!X6^(1/3))*COS(('OddsRatio_working_3-way'!Y6+4*PI())/3)</f>
        <v>-0.20641111390602693</v>
      </c>
      <c r="AI6" s="11">
        <f>'OddsRatio_working_3-way'!U6/(3*'OddsRatio_working_3-way'!X6^(1/3))*SIN(('OddsRatio_working_3-way'!Y6)/3)</f>
        <v>-6.0160540208091702E-2</v>
      </c>
      <c r="AJ6" s="11">
        <f>'OddsRatio_working_3-way'!U6/(3*'OddsRatio_working_3-way'!X6^(1/3))*SIN(('OddsRatio_working_3-way'!Y6+2*PI())/3)</f>
        <v>-0.41767507674021698</v>
      </c>
      <c r="AK6" s="11">
        <f>'OddsRatio_working_3-way'!U6/(3*'OddsRatio_working_3-way'!X6^(1/3))*SIN(('OddsRatio_working_3-way'!Y6+4*PI())/3)</f>
        <v>0.47783561694830867</v>
      </c>
      <c r="AL6" s="11">
        <f>'OddsRatio_working_3-way'!Z6+'OddsRatio_working_3-way'!AF6</f>
        <v>1.0340466801265178</v>
      </c>
      <c r="AM6" s="11">
        <f>'OddsRatio_working_3-way'!AA6+'OddsRatio_working_3-way'!AG6</f>
        <v>-0.62122445231446388</v>
      </c>
      <c r="AN6" s="11">
        <f>'OddsRatio_working_3-way'!AB6+'OddsRatio_working_3-way'!AH6</f>
        <v>-0.4128222278120538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1.0340466801265178</v>
      </c>
      <c r="AS6" s="11">
        <f>IF(('OddsRatio_working_3-way'!X6=0),IF(Q6&gt;0,-Q6^(1/3),(-Q6)^(1/3)),'OddsRatio_working_3-way'!AM6-'OddsRatio_working_3-way'!R6/3)</f>
        <v>-0.62122445231446388</v>
      </c>
      <c r="AT6" s="11">
        <f>IF(('OddsRatio_working_3-way'!X6=0),IF(Q6&gt;0,-Q6^(1/3),(-Q6)^(1/3)),'OddsRatio_working_3-way'!AN6-'OddsRatio_working_3-way'!R6/3)</f>
        <v>-0.4128222278120538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2.02</v>
      </c>
      <c r="B7" s="4">
        <f>IF('True_Odds_Calculator_3-way'!B8="","",'True_Odds_Calculator_3-way'!B8)</f>
        <v>3.25</v>
      </c>
      <c r="C7" s="4">
        <f>IF('True_Odds_Calculator_3-way'!C8="","",'True_Odds_Calculator_3-way'!C8)</f>
        <v>4.32</v>
      </c>
      <c r="D7" s="9">
        <f t="shared" si="13"/>
        <v>0.48160417164631958</v>
      </c>
      <c r="E7" s="9">
        <f t="shared" si="14"/>
        <v>0.29634911469107084</v>
      </c>
      <c r="F7" s="9">
        <f t="shared" si="15"/>
        <v>0.22204671366260956</v>
      </c>
      <c r="G7" s="9">
        <f t="shared" si="16"/>
        <v>1.0552882100895689</v>
      </c>
      <c r="H7" s="9">
        <f t="shared" si="17"/>
        <v>2.0763939742913604</v>
      </c>
      <c r="I7" s="9">
        <f t="shared" si="18"/>
        <v>3.3743984727015301</v>
      </c>
      <c r="J7" s="9">
        <f t="shared" si="19"/>
        <v>4.5035568574973688</v>
      </c>
      <c r="K7" s="11">
        <f t="shared" si="20"/>
        <v>0.49504950495049505</v>
      </c>
      <c r="L7" s="11">
        <f t="shared" si="21"/>
        <v>0.30769230769230771</v>
      </c>
      <c r="M7" s="11">
        <f t="shared" si="22"/>
        <v>0.23148148148148145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-0.26865955826351873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0.23236297988773236</v>
      </c>
      <c r="Q7" s="11">
        <f>2*'OddsRatio_working_3-way'!K7*'OddsRatio_working_3-way'!L7*'OddsRatio_working_3-way'!M7</f>
        <v>7.0519872500070524E-2</v>
      </c>
      <c r="R7" s="11">
        <f t="shared" si="23"/>
        <v>0</v>
      </c>
      <c r="S7" s="11">
        <f t="shared" si="24"/>
        <v>-0.86489749849069453</v>
      </c>
      <c r="T7" s="11">
        <f t="shared" si="25"/>
        <v>-0.26248785993647789</v>
      </c>
      <c r="U7" s="11">
        <f>'OddsRatio_working_3-way'!S7-'OddsRatio_working_3-way'!R7^2/3</f>
        <v>-0.86489749849069453</v>
      </c>
      <c r="V7" s="11">
        <f>'OddsRatio_working_3-way'!S7*'OddsRatio_working_3-way'!R7/3-2*'OddsRatio_working_3-way'!R7^3/27-'OddsRatio_working_3-way'!T7</f>
        <v>0.26248785993647789</v>
      </c>
      <c r="W7" s="11">
        <f>'OddsRatio_working_3-way'!V7^2+4*'OddsRatio_working_3-way'!U7^3/27</f>
        <v>-2.694968926567827E-2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0.1547979052504509</v>
      </c>
      <c r="Y7" s="11">
        <f>IF('OddsRatio_working_3-way'!W7&gt;=0,IF('OddsRatio_working_3-way'!V7+SQRT('OddsRatio_working_3-way'!W7)&gt;0,0,PI()),ACOS('OddsRatio_working_3-way'!V7/(2*'OddsRatio_working_3-way'!X7)))</f>
        <v>0.55889703010634895</v>
      </c>
      <c r="Z7" s="11">
        <f>'OddsRatio_working_3-way'!X7^(1/3)*COS('OddsRatio_working_3-way'!Y7/3)</f>
        <v>0.52764410504478443</v>
      </c>
      <c r="AA7" s="11">
        <f>'OddsRatio_working_3-way'!X7^(1/3)*COS(('OddsRatio_working_3-way'!Y7+2*PI())/3)</f>
        <v>-0.34995072621060147</v>
      </c>
      <c r="AB7" s="11">
        <f>'OddsRatio_working_3-way'!X7^(1/3)*COS(('OddsRatio_working_3-way'!Y7+4*PI())/3)</f>
        <v>-0.17769337883418304</v>
      </c>
      <c r="AC7" s="11">
        <f>'OddsRatio_working_3-way'!X7^(1/3)*SIN('OddsRatio_working_3-way'!Y7/3)</f>
        <v>9.9452825877666157E-2</v>
      </c>
      <c r="AD7" s="11">
        <f>'OddsRatio_working_3-way'!X7^(1/3)*SIN(('OddsRatio_working_3-way'!Y7+2*PI())/3)</f>
        <v>0.4072267861870551</v>
      </c>
      <c r="AE7" s="11">
        <f>'OddsRatio_working_3-way'!X7^(1/3)*SIN(('OddsRatio_working_3-way'!Y7+4*PI())/3)</f>
        <v>-0.50667961206472112</v>
      </c>
      <c r="AF7" s="11">
        <f>-'OddsRatio_working_3-way'!U7/(3*'OddsRatio_working_3-way'!X7^(1/3))*COS(('OddsRatio_working_3-way'!Y7)/3)</f>
        <v>0.52764410504478443</v>
      </c>
      <c r="AG7" s="11">
        <f>-'OddsRatio_working_3-way'!U7/(3*'OddsRatio_working_3-way'!X7^(1/3))*COS(('OddsRatio_working_3-way'!Y7+2*PI())/3)</f>
        <v>-0.34995072621060147</v>
      </c>
      <c r="AH7" s="11">
        <f>-'OddsRatio_working_3-way'!U7/(3*'OddsRatio_working_3-way'!X7^(1/3))*COS(('OddsRatio_working_3-way'!Y7+4*PI())/3)</f>
        <v>-0.17769337883418304</v>
      </c>
      <c r="AI7" s="11">
        <f>'OddsRatio_working_3-way'!U7/(3*'OddsRatio_working_3-way'!X7^(1/3))*SIN(('OddsRatio_working_3-way'!Y7)/3)</f>
        <v>-9.9452825877666157E-2</v>
      </c>
      <c r="AJ7" s="11">
        <f>'OddsRatio_working_3-way'!U7/(3*'OddsRatio_working_3-way'!X7^(1/3))*SIN(('OddsRatio_working_3-way'!Y7+2*PI())/3)</f>
        <v>-0.4072267861870551</v>
      </c>
      <c r="AK7" s="11">
        <f>'OddsRatio_working_3-way'!U7/(3*'OddsRatio_working_3-way'!X7^(1/3))*SIN(('OddsRatio_working_3-way'!Y7+4*PI())/3)</f>
        <v>0.50667961206472112</v>
      </c>
      <c r="AL7" s="11">
        <f>'OddsRatio_working_3-way'!Z7+'OddsRatio_working_3-way'!AF7</f>
        <v>1.0552882100895689</v>
      </c>
      <c r="AM7" s="11">
        <f>'OddsRatio_working_3-way'!AA7+'OddsRatio_working_3-way'!AG7</f>
        <v>-0.69990145242120294</v>
      </c>
      <c r="AN7" s="11">
        <f>'OddsRatio_working_3-way'!AB7+'OddsRatio_working_3-way'!AH7</f>
        <v>-0.35538675766836608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1.0552882100895689</v>
      </c>
      <c r="AS7" s="11">
        <f>IF(('OddsRatio_working_3-way'!X7=0),IF(Q7&gt;0,-Q7^(1/3),(-Q7)^(1/3)),'OddsRatio_working_3-way'!AM7-'OddsRatio_working_3-way'!R7/3)</f>
        <v>-0.69990145242120294</v>
      </c>
      <c r="AT7" s="11">
        <f>IF(('OddsRatio_working_3-way'!X7=0),IF(Q7&gt;0,-Q7^(1/3),(-Q7)^(1/3)),'OddsRatio_working_3-way'!AN7-'OddsRatio_working_3-way'!R7/3)</f>
        <v>-0.35538675766836608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3.18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2.41</v>
      </c>
      <c r="D8" s="9">
        <f t="shared" si="13"/>
        <v>0.30740759990450611</v>
      </c>
      <c r="E8" s="9">
        <f t="shared" si="14"/>
        <v>0.28562877575720141</v>
      </c>
      <c r="F8" s="9">
        <f t="shared" si="15"/>
        <v>0.40696362433829264</v>
      </c>
      <c r="G8" s="9">
        <f t="shared" si="16"/>
        <v>1.0334908308132693</v>
      </c>
      <c r="H8" s="9">
        <f t="shared" si="17"/>
        <v>3.2530100111729268</v>
      </c>
      <c r="I8" s="9">
        <f t="shared" si="18"/>
        <v>3.5010478105681111</v>
      </c>
      <c r="J8" s="9">
        <f t="shared" si="19"/>
        <v>2.4572220714467097</v>
      </c>
      <c r="K8" s="11">
        <f t="shared" si="20"/>
        <v>0.31446540880503143</v>
      </c>
      <c r="L8" s="11">
        <f t="shared" si="21"/>
        <v>0.29239766081871343</v>
      </c>
      <c r="M8" s="11">
        <f t="shared" si="22"/>
        <v>0.41493775933609955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-0.28380543205399911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0.22930007848853934</v>
      </c>
      <c r="Q8" s="11">
        <f>2*'OddsRatio_working_3-way'!K8*'OddsRatio_working_3-way'!L8*'OddsRatio_working_3-way'!M8</f>
        <v>7.6306182525304259E-2</v>
      </c>
      <c r="R8" s="11">
        <f t="shared" si="23"/>
        <v>0</v>
      </c>
      <c r="S8" s="11">
        <f t="shared" si="24"/>
        <v>-0.80794816656261481</v>
      </c>
      <c r="T8" s="11">
        <f t="shared" si="25"/>
        <v>-0.26886794228373201</v>
      </c>
      <c r="U8" s="11">
        <f>'OddsRatio_working_3-way'!S8-'OddsRatio_working_3-way'!R8^2/3</f>
        <v>-0.80794816656261481</v>
      </c>
      <c r="V8" s="11">
        <f>'OddsRatio_working_3-way'!S8*'OddsRatio_working_3-way'!R8/3-2*'OddsRatio_working_3-way'!R8^3/27-'OddsRatio_working_3-way'!T8</f>
        <v>0.26886794228373201</v>
      </c>
      <c r="W8" s="11">
        <f>'OddsRatio_working_3-way'!V8^2+4*'OddsRatio_working_3-way'!U8^3/27</f>
        <v>-5.8452293093916169E-3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0.1397633711825812</v>
      </c>
      <c r="Y8" s="11">
        <f>IF('OddsRatio_working_3-way'!W8&gt;=0,IF('OddsRatio_working_3-way'!V8+SQRT('OddsRatio_working_3-way'!W8)&gt;0,0,PI()),ACOS('OddsRatio_working_3-way'!V8/(2*'OddsRatio_working_3-way'!X8)))</f>
        <v>0.27704304571519933</v>
      </c>
      <c r="Z8" s="11">
        <f>'OddsRatio_working_3-way'!X8^(1/3)*COS('OddsRatio_working_3-way'!Y8/3)</f>
        <v>0.51674541540663477</v>
      </c>
      <c r="AA8" s="11">
        <f>'OddsRatio_working_3-way'!X8^(1/3)*COS(('OddsRatio_working_3-way'!Y8+2*PI())/3)</f>
        <v>-0.29981753105705011</v>
      </c>
      <c r="AB8" s="11">
        <f>'OddsRatio_working_3-way'!X8^(1/3)*COS(('OddsRatio_working_3-way'!Y8+4*PI())/3)</f>
        <v>-0.21692788434958474</v>
      </c>
      <c r="AC8" s="11">
        <f>'OddsRatio_working_3-way'!X8^(1/3)*SIN('OddsRatio_working_3-way'!Y8/3)</f>
        <v>4.7856359839588108E-2</v>
      </c>
      <c r="AD8" s="11">
        <f>'OddsRatio_working_3-way'!X8^(1/3)*SIN(('OddsRatio_working_3-way'!Y8+2*PI())/3)</f>
        <v>0.42358647711149428</v>
      </c>
      <c r="AE8" s="11">
        <f>'OddsRatio_working_3-way'!X8^(1/3)*SIN(('OddsRatio_working_3-way'!Y8+4*PI())/3)</f>
        <v>-0.47144283695108241</v>
      </c>
      <c r="AF8" s="11">
        <f>-'OddsRatio_working_3-way'!U8/(3*'OddsRatio_working_3-way'!X8^(1/3))*COS(('OddsRatio_working_3-way'!Y8)/3)</f>
        <v>0.51674541540663455</v>
      </c>
      <c r="AG8" s="11">
        <f>-'OddsRatio_working_3-way'!U8/(3*'OddsRatio_working_3-way'!X8^(1/3))*COS(('OddsRatio_working_3-way'!Y8+2*PI())/3)</f>
        <v>-0.29981753105705</v>
      </c>
      <c r="AH8" s="11">
        <f>-'OddsRatio_working_3-way'!U8/(3*'OddsRatio_working_3-way'!X8^(1/3))*COS(('OddsRatio_working_3-way'!Y8+4*PI())/3)</f>
        <v>-0.21692788434958465</v>
      </c>
      <c r="AI8" s="11">
        <f>'OddsRatio_working_3-way'!U8/(3*'OddsRatio_working_3-way'!X8^(1/3))*SIN(('OddsRatio_working_3-way'!Y8)/3)</f>
        <v>-4.7856359839588088E-2</v>
      </c>
      <c r="AJ8" s="11">
        <f>'OddsRatio_working_3-way'!U8/(3*'OddsRatio_working_3-way'!X8^(1/3))*SIN(('OddsRatio_working_3-way'!Y8+2*PI())/3)</f>
        <v>-0.42358647711149405</v>
      </c>
      <c r="AK8" s="11">
        <f>'OddsRatio_working_3-way'!U8/(3*'OddsRatio_working_3-way'!X8^(1/3))*SIN(('OddsRatio_working_3-way'!Y8+4*PI())/3)</f>
        <v>0.47144283695108224</v>
      </c>
      <c r="AL8" s="11">
        <f>'OddsRatio_working_3-way'!Z8+'OddsRatio_working_3-way'!AF8</f>
        <v>1.0334908308132693</v>
      </c>
      <c r="AM8" s="11">
        <f>'OddsRatio_working_3-way'!AA8+'OddsRatio_working_3-way'!AG8</f>
        <v>-0.59963506211410011</v>
      </c>
      <c r="AN8" s="11">
        <f>'OddsRatio_working_3-way'!AB8+'OddsRatio_working_3-way'!AH8</f>
        <v>-0.43385576869916942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1.0334908308132693</v>
      </c>
      <c r="AS8" s="11">
        <f>IF(('OddsRatio_working_3-way'!X8=0),IF(Q8&gt;0,-Q8^(1/3),(-Q8)^(1/3)),'OddsRatio_working_3-way'!AM8-'OddsRatio_working_3-way'!R8/3)</f>
        <v>-0.59963506211410011</v>
      </c>
      <c r="AT8" s="11">
        <f>IF(('OddsRatio_working_3-way'!X8=0),IF(Q8&gt;0,-Q8^(1/3),(-Q8)^(1/3)),'OddsRatio_working_3-way'!AN8-'OddsRatio_working_3-way'!R8/3)</f>
        <v>-0.43385576869916942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2.87</v>
      </c>
      <c r="B9" s="4">
        <f>IF('True_Odds_Calculator_3-way'!B10="","",'True_Odds_Calculator_3-way'!B10)</f>
        <v>3.08</v>
      </c>
      <c r="C9" s="4">
        <f>IF('True_Odds_Calculator_3-way'!C10="","",'True_Odds_Calculator_3-way'!C10)</f>
        <v>2.82</v>
      </c>
      <c r="D9" s="9">
        <f t="shared" si="13"/>
        <v>0.339109636491985</v>
      </c>
      <c r="E9" s="9">
        <f t="shared" si="14"/>
        <v>0.31568057126517712</v>
      </c>
      <c r="F9" s="9">
        <f t="shared" si="15"/>
        <v>0.34520979224283782</v>
      </c>
      <c r="G9" s="9">
        <f t="shared" si="16"/>
        <v>1.0421918714690706</v>
      </c>
      <c r="H9" s="9">
        <f t="shared" si="17"/>
        <v>2.9488987996471621</v>
      </c>
      <c r="I9" s="9">
        <f t="shared" si="18"/>
        <v>3.1677590926556665</v>
      </c>
      <c r="J9" s="9">
        <f t="shared" si="19"/>
        <v>2.8967892060737084</v>
      </c>
      <c r="K9" s="11">
        <f t="shared" si="20"/>
        <v>0.34843205574912889</v>
      </c>
      <c r="L9" s="11">
        <f t="shared" si="21"/>
        <v>0.32467532467532467</v>
      </c>
      <c r="M9" s="11">
        <f t="shared" si="22"/>
        <v>0.3546099290780142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-0.28398448118219766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0.23146966953031151</v>
      </c>
      <c r="Q9" s="11">
        <f>2*'OddsRatio_working_3-way'!K9*'OddsRatio_working_3-way'!L9*'OddsRatio_working_3-way'!M9</f>
        <v>8.0232121154354089E-2</v>
      </c>
      <c r="R9" s="11">
        <f t="shared" si="23"/>
        <v>0</v>
      </c>
      <c r="S9" s="11">
        <f t="shared" si="24"/>
        <v>-0.81507858657179966</v>
      </c>
      <c r="T9" s="11">
        <f t="shared" si="25"/>
        <v>-0.28252290695729632</v>
      </c>
      <c r="U9" s="11">
        <f>'OddsRatio_working_3-way'!S9-'OddsRatio_working_3-way'!R9^2/3</f>
        <v>-0.81507858657179966</v>
      </c>
      <c r="V9" s="11">
        <f>'OddsRatio_working_3-way'!S9*'OddsRatio_working_3-way'!R9/3-2*'OddsRatio_working_3-way'!R9^3/27-'OddsRatio_working_3-way'!T9</f>
        <v>0.28252290695729632</v>
      </c>
      <c r="W9" s="11">
        <f>'OddsRatio_working_3-way'!V9^2+4*'OddsRatio_working_3-way'!U9^3/27</f>
        <v>-4.0302742919855195E-4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0.1416176369531702</v>
      </c>
      <c r="Y9" s="11">
        <f>IF('OddsRatio_working_3-way'!W9&gt;=0,IF('OddsRatio_working_3-way'!V9+SQRT('OddsRatio_working_3-way'!W9)&gt;0,0,PI()),ACOS('OddsRatio_working_3-way'!V9/(2*'OddsRatio_working_3-way'!X9)))</f>
        <v>7.093887158181178E-2</v>
      </c>
      <c r="Z9" s="11">
        <f>'OddsRatio_working_3-way'!X9^(1/3)*COS('OddsRatio_working_3-way'!Y9/3)</f>
        <v>0.52109593573453539</v>
      </c>
      <c r="AA9" s="11">
        <f>'OddsRatio_working_3-way'!X9^(1/3)*COS(('OddsRatio_working_3-way'!Y9+2*PI())/3)</f>
        <v>-0.27122111003167565</v>
      </c>
      <c r="AB9" s="11">
        <f>'OddsRatio_working_3-way'!X9^(1/3)*COS(('OddsRatio_working_3-way'!Y9+4*PI())/3)</f>
        <v>-0.24987482570285985</v>
      </c>
      <c r="AC9" s="11">
        <f>'OddsRatio_working_3-way'!X9^(1/3)*SIN('OddsRatio_working_3-way'!Y9/3)</f>
        <v>1.2324283003440101E-2</v>
      </c>
      <c r="AD9" s="11">
        <f>'OddsRatio_working_3-way'!X9^(1/3)*SIN(('OddsRatio_working_3-way'!Y9+2*PI())/3)</f>
        <v>0.4451201766532108</v>
      </c>
      <c r="AE9" s="11">
        <f>'OddsRatio_working_3-way'!X9^(1/3)*SIN(('OddsRatio_working_3-way'!Y9+4*PI())/3)</f>
        <v>-0.45744445965665093</v>
      </c>
      <c r="AF9" s="11">
        <f>-'OddsRatio_working_3-way'!U9/(3*'OddsRatio_working_3-way'!X9^(1/3))*COS(('OddsRatio_working_3-way'!Y9)/3)</f>
        <v>0.52109593573453528</v>
      </c>
      <c r="AG9" s="11">
        <f>-'OddsRatio_working_3-way'!U9/(3*'OddsRatio_working_3-way'!X9^(1/3))*COS(('OddsRatio_working_3-way'!Y9+2*PI())/3)</f>
        <v>-0.27122111003167559</v>
      </c>
      <c r="AH9" s="11">
        <f>-'OddsRatio_working_3-way'!U9/(3*'OddsRatio_working_3-way'!X9^(1/3))*COS(('OddsRatio_working_3-way'!Y9+4*PI())/3)</f>
        <v>-0.24987482570285979</v>
      </c>
      <c r="AI9" s="11">
        <f>'OddsRatio_working_3-way'!U9/(3*'OddsRatio_working_3-way'!X9^(1/3))*SIN(('OddsRatio_working_3-way'!Y9)/3)</f>
        <v>-1.2324283003440099E-2</v>
      </c>
      <c r="AJ9" s="11">
        <f>'OddsRatio_working_3-way'!U9/(3*'OddsRatio_working_3-way'!X9^(1/3))*SIN(('OddsRatio_working_3-way'!Y9+2*PI())/3)</f>
        <v>-0.44512017665321074</v>
      </c>
      <c r="AK9" s="11">
        <f>'OddsRatio_working_3-way'!U9/(3*'OddsRatio_working_3-way'!X9^(1/3))*SIN(('OddsRatio_working_3-way'!Y9+4*PI())/3)</f>
        <v>0.45744445965665087</v>
      </c>
      <c r="AL9" s="11">
        <f>'OddsRatio_working_3-way'!Z9+'OddsRatio_working_3-way'!AF9</f>
        <v>1.0421918714690706</v>
      </c>
      <c r="AM9" s="11">
        <f>'OddsRatio_working_3-way'!AA9+'OddsRatio_working_3-way'!AG9</f>
        <v>-0.54244222006335119</v>
      </c>
      <c r="AN9" s="11">
        <f>'OddsRatio_working_3-way'!AB9+'OddsRatio_working_3-way'!AH9</f>
        <v>-0.49974965140571964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1.0421918714690706</v>
      </c>
      <c r="AS9" s="11">
        <f>IF(('OddsRatio_working_3-way'!X9=0),IF(Q9&gt;0,-Q9^(1/3),(-Q9)^(1/3)),'OddsRatio_working_3-way'!AM9-'OddsRatio_working_3-way'!R9/3)</f>
        <v>-0.54244222006335119</v>
      </c>
      <c r="AT9" s="11">
        <f>IF(('OddsRatio_working_3-way'!X9=0),IF(Q9&gt;0,-Q9^(1/3),(-Q9)^(1/3)),'OddsRatio_working_3-way'!AN9-'OddsRatio_working_3-way'!R9/3)</f>
        <v>-0.49974965140571964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1.97</v>
      </c>
      <c r="B10" s="4">
        <f>IF('True_Odds_Calculator_3-way'!B11="","",'True_Odds_Calculator_3-way'!B11)</f>
        <v>3.81</v>
      </c>
      <c r="C10" s="4">
        <f>IF('True_Odds_Calculator_3-way'!C11="","",'True_Odds_Calculator_3-way'!C11)</f>
        <v>3.87</v>
      </c>
      <c r="D10" s="9">
        <f t="shared" si="13"/>
        <v>0.49633159352747364</v>
      </c>
      <c r="E10" s="9">
        <f t="shared" si="14"/>
        <v>0.25382453103965819</v>
      </c>
      <c r="F10" s="9">
        <f t="shared" si="15"/>
        <v>0.24984387543286835</v>
      </c>
      <c r="G10" s="9">
        <f t="shared" si="16"/>
        <v>1.0461670920004449</v>
      </c>
      <c r="H10" s="9">
        <f t="shared" si="17"/>
        <v>2.0147820792404314</v>
      </c>
      <c r="I10" s="9">
        <f t="shared" si="18"/>
        <v>3.9397295285212501</v>
      </c>
      <c r="J10" s="9">
        <f t="shared" si="19"/>
        <v>4.0024995540412771</v>
      </c>
      <c r="K10" s="11">
        <f t="shared" si="20"/>
        <v>0.50761421319796951</v>
      </c>
      <c r="L10" s="11">
        <f t="shared" si="21"/>
        <v>0.26246719160104987</v>
      </c>
      <c r="M10" s="11">
        <f t="shared" si="22"/>
        <v>0.25839793281653745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-0.26931328916982622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0.22893884024541</v>
      </c>
      <c r="Q10" s="11">
        <f>2*'OddsRatio_working_3-way'!K10*'OddsRatio_working_3-way'!L10*'OddsRatio_working_3-way'!M10</f>
        <v>6.8853786539972942E-2</v>
      </c>
      <c r="R10" s="11">
        <f t="shared" si="23"/>
        <v>0</v>
      </c>
      <c r="S10" s="11">
        <f t="shared" si="24"/>
        <v>-0.85008371087489676</v>
      </c>
      <c r="T10" s="11">
        <f t="shared" si="25"/>
        <v>-0.25566427394733737</v>
      </c>
      <c r="U10" s="11">
        <f>'OddsRatio_working_3-way'!S10-'OddsRatio_working_3-way'!R10^2/3</f>
        <v>-0.85008371087489676</v>
      </c>
      <c r="V10" s="11">
        <f>'OddsRatio_working_3-way'!S10*'OddsRatio_working_3-way'!R10/3-2*'OddsRatio_working_3-way'!R10^3/27-'OddsRatio_working_3-way'!T10</f>
        <v>0.25566427394733737</v>
      </c>
      <c r="W10" s="11">
        <f>'OddsRatio_working_3-way'!V10^2+4*'OddsRatio_working_3-way'!U10^3/27</f>
        <v>-2.564414364788116E-2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0.15083796324276286</v>
      </c>
      <c r="Y10" s="11">
        <f>IF('OddsRatio_working_3-way'!W10&gt;=0,IF('OddsRatio_working_3-way'!V10+SQRT('OddsRatio_working_3-way'!W10)&gt;0,0,PI()),ACOS('OddsRatio_working_3-way'!V10/(2*'OddsRatio_working_3-way'!X10)))</f>
        <v>0.55957673687551246</v>
      </c>
      <c r="Z10" s="11">
        <f>'OddsRatio_working_3-way'!X10^(1/3)*COS('OddsRatio_working_3-way'!Y10/3)</f>
        <v>0.52308354600022244</v>
      </c>
      <c r="AA10" s="11">
        <f>'OddsRatio_working_3-way'!X10^(1/3)*COS(('OddsRatio_working_3-way'!Y10+2*PI())/3)</f>
        <v>-0.34703230257268453</v>
      </c>
      <c r="AB10" s="11">
        <f>'OddsRatio_working_3-way'!X10^(1/3)*COS(('OddsRatio_working_3-way'!Y10+4*PI())/3)</f>
        <v>-0.17605124342753786</v>
      </c>
      <c r="AC10" s="11">
        <f>'OddsRatio_working_3-way'!X10^(1/3)*SIN('OddsRatio_working_3-way'!Y10/3)</f>
        <v>9.8715960523777763E-2</v>
      </c>
      <c r="AD10" s="11">
        <f>'OddsRatio_working_3-way'!X10^(1/3)*SIN(('OddsRatio_working_3-way'!Y10+2*PI())/3)</f>
        <v>0.40364565887594983</v>
      </c>
      <c r="AE10" s="11">
        <f>'OddsRatio_working_3-way'!X10^(1/3)*SIN(('OddsRatio_working_3-way'!Y10+4*PI())/3)</f>
        <v>-0.50236161939972757</v>
      </c>
      <c r="AF10" s="11">
        <f>-'OddsRatio_working_3-way'!U10/(3*'OddsRatio_working_3-way'!X10^(1/3))*COS(('OddsRatio_working_3-way'!Y10)/3)</f>
        <v>0.52308354600022244</v>
      </c>
      <c r="AG10" s="11">
        <f>-'OddsRatio_working_3-way'!U10/(3*'OddsRatio_working_3-way'!X10^(1/3))*COS(('OddsRatio_working_3-way'!Y10+2*PI())/3)</f>
        <v>-0.34703230257268453</v>
      </c>
      <c r="AH10" s="11">
        <f>-'OddsRatio_working_3-way'!U10/(3*'OddsRatio_working_3-way'!X10^(1/3))*COS(('OddsRatio_working_3-way'!Y10+4*PI())/3)</f>
        <v>-0.17605124342753786</v>
      </c>
      <c r="AI10" s="11">
        <f>'OddsRatio_working_3-way'!U10/(3*'OddsRatio_working_3-way'!X10^(1/3))*SIN(('OddsRatio_working_3-way'!Y10)/3)</f>
        <v>-9.8715960523777763E-2</v>
      </c>
      <c r="AJ10" s="11">
        <f>'OddsRatio_working_3-way'!U10/(3*'OddsRatio_working_3-way'!X10^(1/3))*SIN(('OddsRatio_working_3-way'!Y10+2*PI())/3)</f>
        <v>-0.40364565887594983</v>
      </c>
      <c r="AK10" s="11">
        <f>'OddsRatio_working_3-way'!U10/(3*'OddsRatio_working_3-way'!X10^(1/3))*SIN(('OddsRatio_working_3-way'!Y10+4*PI())/3)</f>
        <v>0.50236161939972757</v>
      </c>
      <c r="AL10" s="11">
        <f>'OddsRatio_working_3-way'!Z10+'OddsRatio_working_3-way'!AF10</f>
        <v>1.0461670920004449</v>
      </c>
      <c r="AM10" s="11">
        <f>'OddsRatio_working_3-way'!AA10+'OddsRatio_working_3-way'!AG10</f>
        <v>-0.69406460514536905</v>
      </c>
      <c r="AN10" s="11">
        <f>'OddsRatio_working_3-way'!AB10+'OddsRatio_working_3-way'!AH10</f>
        <v>-0.35210248685507572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1.0461670920004449</v>
      </c>
      <c r="AS10" s="11">
        <f>IF(('OddsRatio_working_3-way'!X10=0),IF(Q10&gt;0,-Q10^(1/3),(-Q10)^(1/3)),'OddsRatio_working_3-way'!AM10-'OddsRatio_working_3-way'!R10/3)</f>
        <v>-0.69406460514536905</v>
      </c>
      <c r="AT10" s="11">
        <f>IF(('OddsRatio_working_3-way'!X10=0),IF(Q10&gt;0,-Q10^(1/3),(-Q10)^(1/3)),'OddsRatio_working_3-way'!AN10-'OddsRatio_working_3-way'!R10/3)</f>
        <v>-0.35210248685507572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2.27</v>
      </c>
      <c r="B11" s="4">
        <f>IF('True_Odds_Calculator_3-way'!B12="","",'True_Odds_Calculator_3-way'!B12)</f>
        <v>3.69</v>
      </c>
      <c r="C11" s="4">
        <f>IF('True_Odds_Calculator_3-way'!C12="","",'True_Odds_Calculator_3-way'!C12)</f>
        <v>3</v>
      </c>
      <c r="D11" s="9">
        <f t="shared" si="13"/>
        <v>0.42383559343860283</v>
      </c>
      <c r="E11" s="9">
        <f t="shared" si="14"/>
        <v>0.25777377700898724</v>
      </c>
      <c r="F11" s="9">
        <f t="shared" si="15"/>
        <v>0.31839062955240988</v>
      </c>
      <c r="G11" s="9">
        <f t="shared" si="16"/>
        <v>1.070397975288703</v>
      </c>
      <c r="H11" s="9">
        <f t="shared" si="17"/>
        <v>2.3594054286166526</v>
      </c>
      <c r="I11" s="9">
        <f t="shared" si="18"/>
        <v>3.879370553526611</v>
      </c>
      <c r="J11" s="9">
        <f t="shared" si="19"/>
        <v>3.1407959505774063</v>
      </c>
      <c r="K11" s="11">
        <f t="shared" si="20"/>
        <v>0.44052863436123346</v>
      </c>
      <c r="L11" s="11">
        <f t="shared" si="21"/>
        <v>0.2710027100271003</v>
      </c>
      <c r="M11" s="11">
        <f t="shared" si="22"/>
        <v>0.33333333333333331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-0.27190207291206536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0.2371771147961112</v>
      </c>
      <c r="Q11" s="11">
        <f>2*'OddsRatio_working_3-way'!K11*'OddsRatio_working_3-way'!L11*'OddsRatio_working_3-way'!M11</f>
        <v>7.9589635837621228E-2</v>
      </c>
      <c r="R11" s="11">
        <f t="shared" si="23"/>
        <v>0</v>
      </c>
      <c r="S11" s="11">
        <f t="shared" si="24"/>
        <v>-0.87228873342505042</v>
      </c>
      <c r="T11" s="11">
        <f t="shared" si="25"/>
        <v>-0.29271434007552033</v>
      </c>
      <c r="U11" s="11">
        <f>'OddsRatio_working_3-way'!S11-'OddsRatio_working_3-way'!R11^2/3</f>
        <v>-0.87228873342505042</v>
      </c>
      <c r="V11" s="11">
        <f>'OddsRatio_working_3-way'!S11*'OddsRatio_working_3-way'!R11/3-2*'OddsRatio_working_3-way'!R11^3/27-'OddsRatio_working_3-way'!T11</f>
        <v>0.29271434007552033</v>
      </c>
      <c r="W11" s="11">
        <f>'OddsRatio_working_3-way'!V11^2+4*'OddsRatio_working_3-way'!U11^3/27</f>
        <v>-1.2646272290765842E-2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0.15678644486738419</v>
      </c>
      <c r="Y11" s="11">
        <f>IF('OddsRatio_working_3-way'!W11&gt;=0,IF('OddsRatio_working_3-way'!V11+SQRT('OddsRatio_working_3-way'!W11)&gt;0,0,PI()),ACOS('OddsRatio_working_3-way'!V11/(2*'OddsRatio_working_3-way'!X11)))</f>
        <v>0.3667964372680439</v>
      </c>
      <c r="Z11" s="11">
        <f>'OddsRatio_working_3-way'!X11^(1/3)*COS('OddsRatio_working_3-way'!Y11/3)</f>
        <v>0.53519898764435148</v>
      </c>
      <c r="AA11" s="11">
        <f>'OddsRatio_working_3-way'!X11^(1/3)*COS(('OddsRatio_working_3-way'!Y11+2*PI())/3)</f>
        <v>-0.3245531247389894</v>
      </c>
      <c r="AB11" s="11">
        <f>'OddsRatio_working_3-way'!X11^(1/3)*COS(('OddsRatio_working_3-way'!Y11+4*PI())/3)</f>
        <v>-0.21064586290536216</v>
      </c>
      <c r="AC11" s="11">
        <f>'OddsRatio_working_3-way'!X11^(1/3)*SIN('OddsRatio_working_3-way'!Y11/3)</f>
        <v>6.5764388282297886E-2</v>
      </c>
      <c r="AD11" s="11">
        <f>'OddsRatio_working_3-way'!X11^(1/3)*SIN(('OddsRatio_working_3-way'!Y11+2*PI())/3)</f>
        <v>0.43061372523857327</v>
      </c>
      <c r="AE11" s="11">
        <f>'OddsRatio_working_3-way'!X11^(1/3)*SIN(('OddsRatio_working_3-way'!Y11+4*PI())/3)</f>
        <v>-0.49637811352087119</v>
      </c>
      <c r="AF11" s="11">
        <f>-'OddsRatio_working_3-way'!U11/(3*'OddsRatio_working_3-way'!X11^(1/3))*COS(('OddsRatio_working_3-way'!Y11)/3)</f>
        <v>0.53519898764435136</v>
      </c>
      <c r="AG11" s="11">
        <f>-'OddsRatio_working_3-way'!U11/(3*'OddsRatio_working_3-way'!X11^(1/3))*COS(('OddsRatio_working_3-way'!Y11+2*PI())/3)</f>
        <v>-0.32455312473898934</v>
      </c>
      <c r="AH11" s="11">
        <f>-'OddsRatio_working_3-way'!U11/(3*'OddsRatio_working_3-way'!X11^(1/3))*COS(('OddsRatio_working_3-way'!Y11+4*PI())/3)</f>
        <v>-0.21064586290536214</v>
      </c>
      <c r="AI11" s="11">
        <f>'OddsRatio_working_3-way'!U11/(3*'OddsRatio_working_3-way'!X11^(1/3))*SIN(('OddsRatio_working_3-way'!Y11)/3)</f>
        <v>-6.5764388282297873E-2</v>
      </c>
      <c r="AJ11" s="11">
        <f>'OddsRatio_working_3-way'!U11/(3*'OddsRatio_working_3-way'!X11^(1/3))*SIN(('OddsRatio_working_3-way'!Y11+2*PI())/3)</f>
        <v>-0.43061372523857322</v>
      </c>
      <c r="AK11" s="11">
        <f>'OddsRatio_working_3-way'!U11/(3*'OddsRatio_working_3-way'!X11^(1/3))*SIN(('OddsRatio_working_3-way'!Y11+4*PI())/3)</f>
        <v>0.49637811352087108</v>
      </c>
      <c r="AL11" s="11">
        <f>'OddsRatio_working_3-way'!Z11+'OddsRatio_working_3-way'!AF11</f>
        <v>1.070397975288703</v>
      </c>
      <c r="AM11" s="11">
        <f>'OddsRatio_working_3-way'!AA11+'OddsRatio_working_3-way'!AG11</f>
        <v>-0.64910624947797868</v>
      </c>
      <c r="AN11" s="11">
        <f>'OddsRatio_working_3-way'!AB11+'OddsRatio_working_3-way'!AH11</f>
        <v>-0.42129172581072427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1.070397975288703</v>
      </c>
      <c r="AS11" s="11">
        <f>IF(('OddsRatio_working_3-way'!X11=0),IF(Q11&gt;0,-Q11^(1/3),(-Q11)^(1/3)),'OddsRatio_working_3-way'!AM11-'OddsRatio_working_3-way'!R11/3)</f>
        <v>-0.64910624947797868</v>
      </c>
      <c r="AT11" s="11">
        <f>IF(('OddsRatio_working_3-way'!X11=0),IF(Q11&gt;0,-Q11^(1/3),(-Q11)^(1/3)),'OddsRatio_working_3-way'!AN11-'OddsRatio_working_3-way'!R11/3)</f>
        <v>-0.42129172581072427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2.09</v>
      </c>
      <c r="B12" s="4">
        <f>IF('True_Odds_Calculator_3-way'!B13="","",'True_Odds_Calculator_3-way'!B13)</f>
        <v>3.16</v>
      </c>
      <c r="C12" s="4">
        <f>IF('True_Odds_Calculator_3-way'!C13="","",'True_Odds_Calculator_3-way'!C13)</f>
        <v>4.3899999999999997</v>
      </c>
      <c r="D12" s="9">
        <f t="shared" si="13"/>
        <v>0.46959784362756474</v>
      </c>
      <c r="E12" s="9">
        <f t="shared" si="14"/>
        <v>0.3088098282692141</v>
      </c>
      <c r="F12" s="9">
        <f t="shared" si="15"/>
        <v>0.22159232810322121</v>
      </c>
      <c r="G12" s="9">
        <f t="shared" si="16"/>
        <v>1.0362217150562911</v>
      </c>
      <c r="H12" s="9">
        <f t="shared" si="17"/>
        <v>2.1294816694113572</v>
      </c>
      <c r="I12" s="9">
        <f t="shared" si="18"/>
        <v>3.2382389045215891</v>
      </c>
      <c r="J12" s="9">
        <f t="shared" si="19"/>
        <v>4.5127916140408262</v>
      </c>
      <c r="K12" s="11">
        <f t="shared" si="20"/>
        <v>0.47846889952153115</v>
      </c>
      <c r="L12" s="11">
        <f t="shared" si="21"/>
        <v>0.31645569620253161</v>
      </c>
      <c r="M12" s="11">
        <f t="shared" si="22"/>
        <v>0.22779043280182235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-0.27528468975401099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0.22901830201140155</v>
      </c>
      <c r="Q12" s="11">
        <f>2*'OddsRatio_working_3-way'!K12*'OddsRatio_working_3-way'!L12*'OddsRatio_working_3-way'!M12</f>
        <v>6.8981416268494453E-2</v>
      </c>
      <c r="R12" s="11">
        <f t="shared" si="23"/>
        <v>0</v>
      </c>
      <c r="S12" s="11">
        <f t="shared" si="24"/>
        <v>-0.83193257938190401</v>
      </c>
      <c r="T12" s="11">
        <f t="shared" si="25"/>
        <v>-0.25058210222346505</v>
      </c>
      <c r="U12" s="11">
        <f>'OddsRatio_working_3-way'!S12-'OddsRatio_working_3-way'!R12^2/3</f>
        <v>-0.83193257938190401</v>
      </c>
      <c r="V12" s="11">
        <f>'OddsRatio_working_3-way'!S12*'OddsRatio_working_3-way'!R12/3-2*'OddsRatio_working_3-way'!R12^3/27-'OddsRatio_working_3-way'!T12</f>
        <v>0.25058210222346505</v>
      </c>
      <c r="W12" s="11">
        <f>'OddsRatio_working_3-way'!V12^2+4*'OddsRatio_working_3-way'!U12^3/27</f>
        <v>-2.2510886909793082E-2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0.14603276761100928</v>
      </c>
      <c r="Y12" s="11">
        <f>IF('OddsRatio_working_3-way'!W12&gt;=0,IF('OddsRatio_working_3-way'!V12+SQRT('OddsRatio_working_3-way'!W12)&gt;0,0,PI()),ACOS('OddsRatio_working_3-way'!V12/(2*'OddsRatio_working_3-way'!X12)))</f>
        <v>0.53950061484425493</v>
      </c>
      <c r="Z12" s="11">
        <f>'OddsRatio_working_3-way'!X12^(1/3)*COS('OddsRatio_working_3-way'!Y12/3)</f>
        <v>0.51811085752814556</v>
      </c>
      <c r="AA12" s="11">
        <f>'OddsRatio_working_3-way'!X12^(1/3)*COS(('OddsRatio_working_3-way'!Y12+2*PI())/3)</f>
        <v>-0.34062747868966464</v>
      </c>
      <c r="AB12" s="11">
        <f>'OddsRatio_working_3-way'!X12^(1/3)*COS(('OddsRatio_working_3-way'!Y12+4*PI())/3)</f>
        <v>-0.17748337883848125</v>
      </c>
      <c r="AC12" s="11">
        <f>'OddsRatio_working_3-way'!X12^(1/3)*SIN('OddsRatio_working_3-way'!Y12/3)</f>
        <v>9.4191289965780134E-2</v>
      </c>
      <c r="AD12" s="11">
        <f>'OddsRatio_working_3-way'!X12^(1/3)*SIN(('OddsRatio_working_3-way'!Y12+2*PI())/3)</f>
        <v>0.40160151961302393</v>
      </c>
      <c r="AE12" s="11">
        <f>'OddsRatio_working_3-way'!X12^(1/3)*SIN(('OddsRatio_working_3-way'!Y12+4*PI())/3)</f>
        <v>-0.49579280957880389</v>
      </c>
      <c r="AF12" s="11">
        <f>-'OddsRatio_working_3-way'!U12/(3*'OddsRatio_working_3-way'!X12^(1/3))*COS(('OddsRatio_working_3-way'!Y12)/3)</f>
        <v>0.51811085752814556</v>
      </c>
      <c r="AG12" s="11">
        <f>-'OddsRatio_working_3-way'!U12/(3*'OddsRatio_working_3-way'!X12^(1/3))*COS(('OddsRatio_working_3-way'!Y12+2*PI())/3)</f>
        <v>-0.34062747868966464</v>
      </c>
      <c r="AH12" s="11">
        <f>-'OddsRatio_working_3-way'!U12/(3*'OddsRatio_working_3-way'!X12^(1/3))*COS(('OddsRatio_working_3-way'!Y12+4*PI())/3)</f>
        <v>-0.17748337883848125</v>
      </c>
      <c r="AI12" s="11">
        <f>'OddsRatio_working_3-way'!U12/(3*'OddsRatio_working_3-way'!X12^(1/3))*SIN(('OddsRatio_working_3-way'!Y12)/3)</f>
        <v>-9.4191289965780134E-2</v>
      </c>
      <c r="AJ12" s="11">
        <f>'OddsRatio_working_3-way'!U12/(3*'OddsRatio_working_3-way'!X12^(1/3))*SIN(('OddsRatio_working_3-way'!Y12+2*PI())/3)</f>
        <v>-0.40160151961302393</v>
      </c>
      <c r="AK12" s="11">
        <f>'OddsRatio_working_3-way'!U12/(3*'OddsRatio_working_3-way'!X12^(1/3))*SIN(('OddsRatio_working_3-way'!Y12+4*PI())/3)</f>
        <v>0.49579280957880389</v>
      </c>
      <c r="AL12" s="11">
        <f>'OddsRatio_working_3-way'!Z12+'OddsRatio_working_3-way'!AF12</f>
        <v>1.0362217150562911</v>
      </c>
      <c r="AM12" s="11">
        <f>'OddsRatio_working_3-way'!AA12+'OddsRatio_working_3-way'!AG12</f>
        <v>-0.68125495737932928</v>
      </c>
      <c r="AN12" s="11">
        <f>'OddsRatio_working_3-way'!AB12+'OddsRatio_working_3-way'!AH12</f>
        <v>-0.35496675767696251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1.0362217150562911</v>
      </c>
      <c r="AS12" s="11">
        <f>IF(('OddsRatio_working_3-way'!X12=0),IF(Q12&gt;0,-Q12^(1/3),(-Q12)^(1/3)),'OddsRatio_working_3-way'!AM12-'OddsRatio_working_3-way'!R12/3)</f>
        <v>-0.68125495737932928</v>
      </c>
      <c r="AT12" s="11">
        <f>IF(('OddsRatio_working_3-way'!X12=0),IF(Q12&gt;0,-Q12^(1/3),(-Q12)^(1/3)),'OddsRatio_working_3-way'!AN12-'OddsRatio_working_3-way'!R12/3)</f>
        <v>-0.35496675767696251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2.29</v>
      </c>
      <c r="B13" s="4">
        <f>IF('True_Odds_Calculator_3-way'!B14="","",'True_Odds_Calculator_3-way'!B14)</f>
        <v>3.5</v>
      </c>
      <c r="C13" s="4">
        <f>IF('True_Odds_Calculator_3-way'!C14="","",'True_Odds_Calculator_3-way'!C14)</f>
        <v>3.26</v>
      </c>
      <c r="D13" s="9">
        <f t="shared" si="13"/>
        <v>0.42582154703389485</v>
      </c>
      <c r="E13" s="9">
        <f t="shared" si="14"/>
        <v>0.27676440609129443</v>
      </c>
      <c r="F13" s="9">
        <f t="shared" si="15"/>
        <v>0.29741404687481077</v>
      </c>
      <c r="G13" s="9">
        <f t="shared" si="16"/>
        <v>1.0452725538270795</v>
      </c>
      <c r="H13" s="9">
        <f t="shared" si="17"/>
        <v>2.3484015944369325</v>
      </c>
      <c r="I13" s="9">
        <f t="shared" si="18"/>
        <v>3.6131813845676986</v>
      </c>
      <c r="J13" s="9">
        <f t="shared" si="19"/>
        <v>3.3623159716491999</v>
      </c>
      <c r="K13" s="11">
        <f t="shared" si="20"/>
        <v>0.4366812227074236</v>
      </c>
      <c r="L13" s="11">
        <f t="shared" si="21"/>
        <v>0.2857142857142857</v>
      </c>
      <c r="M13" s="11">
        <f t="shared" si="22"/>
        <v>0.30674846625766872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-0.27894400453138091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0.23154438189131571</v>
      </c>
      <c r="Q13" s="11">
        <f>2*'OddsRatio_working_3-way'!K13*'OddsRatio_working_3-way'!L13*'OddsRatio_working_3-way'!M13</f>
        <v>7.6543597319443227E-2</v>
      </c>
      <c r="R13" s="11">
        <f t="shared" si="23"/>
        <v>0</v>
      </c>
      <c r="S13" s="11">
        <f t="shared" si="24"/>
        <v>-0.83007477533100094</v>
      </c>
      <c r="T13" s="11">
        <f t="shared" si="25"/>
        <v>-0.2744048844069425</v>
      </c>
      <c r="U13" s="11">
        <f>'OddsRatio_working_3-way'!S13-'OddsRatio_working_3-way'!R13^2/3</f>
        <v>-0.83007477533100094</v>
      </c>
      <c r="V13" s="11">
        <f>'OddsRatio_working_3-way'!S13*'OddsRatio_working_3-way'!R13/3-2*'OddsRatio_working_3-way'!R13^3/27-'OddsRatio_working_3-way'!T13</f>
        <v>0.2744048844069425</v>
      </c>
      <c r="W13" s="11">
        <f>'OddsRatio_working_3-way'!V13^2+4*'OddsRatio_working_3-way'!U13^3/27</f>
        <v>-9.4340412061250378E-3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0.14554387808536684</v>
      </c>
      <c r="Y13" s="11">
        <f>IF('OddsRatio_working_3-way'!W13&gt;=0,IF('OddsRatio_working_3-way'!V13+SQRT('OddsRatio_working_3-way'!W13)&gt;0,0,PI()),ACOS('OddsRatio_working_3-way'!V13/(2*'OddsRatio_working_3-way'!X13)))</f>
        <v>0.34020036560641409</v>
      </c>
      <c r="Z13" s="11">
        <f>'OddsRatio_working_3-way'!X13^(1/3)*COS('OddsRatio_working_3-way'!Y13/3)</f>
        <v>0.52263627691353975</v>
      </c>
      <c r="AA13" s="11">
        <f>'OddsRatio_working_3-way'!X13^(1/3)*COS(('OddsRatio_working_3-way'!Y13+2*PI())/3)</f>
        <v>-0.31286603243135935</v>
      </c>
      <c r="AB13" s="11">
        <f>'OddsRatio_working_3-way'!X13^(1/3)*COS(('OddsRatio_working_3-way'!Y13+4*PI())/3)</f>
        <v>-0.2097702444821804</v>
      </c>
      <c r="AC13" s="11">
        <f>'OddsRatio_working_3-way'!X13^(1/3)*SIN('OddsRatio_working_3-way'!Y13/3)</f>
        <v>5.9522380924775062E-2</v>
      </c>
      <c r="AD13" s="11">
        <f>'OddsRatio_working_3-way'!X13^(1/3)*SIN(('OddsRatio_working_3-way'!Y13+2*PI())/3)</f>
        <v>0.42285510228405648</v>
      </c>
      <c r="AE13" s="11">
        <f>'OddsRatio_working_3-way'!X13^(1/3)*SIN(('OddsRatio_working_3-way'!Y13+4*PI())/3)</f>
        <v>-0.4823774832088315</v>
      </c>
      <c r="AF13" s="11">
        <f>-'OddsRatio_working_3-way'!U13/(3*'OddsRatio_working_3-way'!X13^(1/3))*COS(('OddsRatio_working_3-way'!Y13)/3)</f>
        <v>0.52263627691353975</v>
      </c>
      <c r="AG13" s="11">
        <f>-'OddsRatio_working_3-way'!U13/(3*'OddsRatio_working_3-way'!X13^(1/3))*COS(('OddsRatio_working_3-way'!Y13+2*PI())/3)</f>
        <v>-0.31286603243135935</v>
      </c>
      <c r="AH13" s="11">
        <f>-'OddsRatio_working_3-way'!U13/(3*'OddsRatio_working_3-way'!X13^(1/3))*COS(('OddsRatio_working_3-way'!Y13+4*PI())/3)</f>
        <v>-0.2097702444821804</v>
      </c>
      <c r="AI13" s="11">
        <f>'OddsRatio_working_3-way'!U13/(3*'OddsRatio_working_3-way'!X13^(1/3))*SIN(('OddsRatio_working_3-way'!Y13)/3)</f>
        <v>-5.9522380924775062E-2</v>
      </c>
      <c r="AJ13" s="11">
        <f>'OddsRatio_working_3-way'!U13/(3*'OddsRatio_working_3-way'!X13^(1/3))*SIN(('OddsRatio_working_3-way'!Y13+2*PI())/3)</f>
        <v>-0.42285510228405648</v>
      </c>
      <c r="AK13" s="11">
        <f>'OddsRatio_working_3-way'!U13/(3*'OddsRatio_working_3-way'!X13^(1/3))*SIN(('OddsRatio_working_3-way'!Y13+4*PI())/3)</f>
        <v>0.4823774832088315</v>
      </c>
      <c r="AL13" s="11">
        <f>'OddsRatio_working_3-way'!Z13+'OddsRatio_working_3-way'!AF13</f>
        <v>1.0452725538270795</v>
      </c>
      <c r="AM13" s="11">
        <f>'OddsRatio_working_3-way'!AA13+'OddsRatio_working_3-way'!AG13</f>
        <v>-0.62573206486271871</v>
      </c>
      <c r="AN13" s="11">
        <f>'OddsRatio_working_3-way'!AB13+'OddsRatio_working_3-way'!AH13</f>
        <v>-0.4195404889643608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1.0452725538270795</v>
      </c>
      <c r="AS13" s="11">
        <f>IF(('OddsRatio_working_3-way'!X13=0),IF(Q13&gt;0,-Q13^(1/3),(-Q13)^(1/3)),'OddsRatio_working_3-way'!AM13-'OddsRatio_working_3-way'!R13/3)</f>
        <v>-0.62573206486271871</v>
      </c>
      <c r="AT13" s="11">
        <f>IF(('OddsRatio_working_3-way'!X13=0),IF(Q13&gt;0,-Q13^(1/3),(-Q13)^(1/3)),'OddsRatio_working_3-way'!AN13-'OddsRatio_working_3-way'!R13/3)</f>
        <v>-0.4195404889643608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3.97</v>
      </c>
      <c r="C14" s="4">
        <f>IF('True_Odds_Calculator_3-way'!C15="","",'True_Odds_Calculator_3-way'!C15)</f>
        <v>3.41</v>
      </c>
      <c r="D14" s="9">
        <f t="shared" si="13"/>
        <v>0.48235095381417242</v>
      </c>
      <c r="E14" s="9">
        <f t="shared" si="14"/>
        <v>0.23881495573422748</v>
      </c>
      <c r="F14" s="9">
        <f t="shared" si="15"/>
        <v>0.27883409045159985</v>
      </c>
      <c r="G14" s="9">
        <f t="shared" si="16"/>
        <v>1.0731792734989676</v>
      </c>
      <c r="H14" s="9">
        <f t="shared" si="17"/>
        <v>2.0731792734989676</v>
      </c>
      <c r="I14" s="9">
        <f t="shared" si="18"/>
        <v>4.187342442291933</v>
      </c>
      <c r="J14" s="9">
        <f t="shared" si="19"/>
        <v>3.5863620491325126</v>
      </c>
      <c r="K14" s="11">
        <f t="shared" si="20"/>
        <v>0.5</v>
      </c>
      <c r="L14" s="11">
        <f t="shared" si="21"/>
        <v>0.25188916876574308</v>
      </c>
      <c r="M14" s="11">
        <f t="shared" si="22"/>
        <v>0.29325513196480935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-0.26436174534817569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0.23563825465182417</v>
      </c>
      <c r="Q14" s="11">
        <f>2*'OddsRatio_working_3-way'!K14*'OddsRatio_working_3-way'!L14*'OddsRatio_working_3-way'!M14</f>
        <v>7.3867791426904125E-2</v>
      </c>
      <c r="R14" s="11">
        <f t="shared" si="23"/>
        <v>0</v>
      </c>
      <c r="S14" s="11">
        <f t="shared" si="24"/>
        <v>-0.89134777931458475</v>
      </c>
      <c r="T14" s="11">
        <f t="shared" si="25"/>
        <v>-0.27941936655629618</v>
      </c>
      <c r="U14" s="11">
        <f>'OddsRatio_working_3-way'!S14-'OddsRatio_working_3-way'!R14^2/3</f>
        <v>-0.89134777931458475</v>
      </c>
      <c r="V14" s="11">
        <f>'OddsRatio_working_3-way'!S14*'OddsRatio_working_3-way'!R14/3-2*'OddsRatio_working_3-way'!R14^3/27-'OddsRatio_working_3-way'!T14</f>
        <v>0.27941936655629618</v>
      </c>
      <c r="W14" s="11">
        <f>'OddsRatio_working_3-way'!V14^2+4*'OddsRatio_working_3-way'!U14^3/27</f>
        <v>-2.6839866558129588E-2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0.16195296305166154</v>
      </c>
      <c r="Y14" s="11">
        <f>IF('OddsRatio_working_3-way'!W14&gt;=0,IF('OddsRatio_working_3-way'!V14+SQRT('OddsRatio_working_3-way'!W14)&gt;0,0,PI()),ACOS('OddsRatio_working_3-way'!V14/(2*'OddsRatio_working_3-way'!X14)))</f>
        <v>0.53029890445736294</v>
      </c>
      <c r="Z14" s="11">
        <f>'OddsRatio_working_3-way'!X14^(1/3)*COS('OddsRatio_working_3-way'!Y14/3)</f>
        <v>0.53658963674948379</v>
      </c>
      <c r="AA14" s="11">
        <f>'OddsRatio_working_3-way'!X14^(1/3)*COS(('OddsRatio_working_3-way'!Y14+2*PI())/3)</f>
        <v>-0.35130455351730822</v>
      </c>
      <c r="AB14" s="11">
        <f>'OddsRatio_working_3-way'!X14^(1/3)*COS(('OddsRatio_working_3-way'!Y14+4*PI())/3)</f>
        <v>-0.18528508323217543</v>
      </c>
      <c r="AC14" s="11">
        <f>'OddsRatio_working_3-way'!X14^(1/3)*SIN('OddsRatio_working_3-way'!Y14/3)</f>
        <v>9.5851385859840529E-2</v>
      </c>
      <c r="AD14" s="11">
        <f>'OddsRatio_working_3-way'!X14^(1/3)*SIN(('OddsRatio_working_3-way'!Y14+2*PI())/3)</f>
        <v>0.41677456390259676</v>
      </c>
      <c r="AE14" s="11">
        <f>'OddsRatio_working_3-way'!X14^(1/3)*SIN(('OddsRatio_working_3-way'!Y14+4*PI())/3)</f>
        <v>-0.51262594976243714</v>
      </c>
      <c r="AF14" s="11">
        <f>-'OddsRatio_working_3-way'!U14/(3*'OddsRatio_working_3-way'!X14^(1/3))*COS(('OddsRatio_working_3-way'!Y14)/3)</f>
        <v>0.53658963674948379</v>
      </c>
      <c r="AG14" s="11">
        <f>-'OddsRatio_working_3-way'!U14/(3*'OddsRatio_working_3-way'!X14^(1/3))*COS(('OddsRatio_working_3-way'!Y14+2*PI())/3)</f>
        <v>-0.35130455351730822</v>
      </c>
      <c r="AH14" s="11">
        <f>-'OddsRatio_working_3-way'!U14/(3*'OddsRatio_working_3-way'!X14^(1/3))*COS(('OddsRatio_working_3-way'!Y14+4*PI())/3)</f>
        <v>-0.18528508323217543</v>
      </c>
      <c r="AI14" s="11">
        <f>'OddsRatio_working_3-way'!U14/(3*'OddsRatio_working_3-way'!X14^(1/3))*SIN(('OddsRatio_working_3-way'!Y14)/3)</f>
        <v>-9.5851385859840529E-2</v>
      </c>
      <c r="AJ14" s="11">
        <f>'OddsRatio_working_3-way'!U14/(3*'OddsRatio_working_3-way'!X14^(1/3))*SIN(('OddsRatio_working_3-way'!Y14+2*PI())/3)</f>
        <v>-0.41677456390259676</v>
      </c>
      <c r="AK14" s="11">
        <f>'OddsRatio_working_3-way'!U14/(3*'OddsRatio_working_3-way'!X14^(1/3))*SIN(('OddsRatio_working_3-way'!Y14+4*PI())/3)</f>
        <v>0.51262594976243714</v>
      </c>
      <c r="AL14" s="11">
        <f>'OddsRatio_working_3-way'!Z14+'OddsRatio_working_3-way'!AF14</f>
        <v>1.0731792734989676</v>
      </c>
      <c r="AM14" s="11">
        <f>'OddsRatio_working_3-way'!AA14+'OddsRatio_working_3-way'!AG14</f>
        <v>-0.70260910703461643</v>
      </c>
      <c r="AN14" s="11">
        <f>'OddsRatio_working_3-way'!AB14+'OddsRatio_working_3-way'!AH14</f>
        <v>-0.37057016646435087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1.0731792734989676</v>
      </c>
      <c r="AS14" s="11">
        <f>IF(('OddsRatio_working_3-way'!X14=0),IF(Q14&gt;0,-Q14^(1/3),(-Q14)^(1/3)),'OddsRatio_working_3-way'!AM14-'OddsRatio_working_3-way'!R14/3)</f>
        <v>-0.70260910703461643</v>
      </c>
      <c r="AT14" s="11">
        <f>IF(('OddsRatio_working_3-way'!X14=0),IF(Q14&gt;0,-Q14^(1/3),(-Q14)^(1/3)),'OddsRatio_working_3-way'!AN14-'OddsRatio_working_3-way'!R14/3)</f>
        <v>-0.37057016646435087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4.1399999999999997</v>
      </c>
      <c r="D15" s="9">
        <f t="shared" si="13"/>
        <v>0.52078243734314533</v>
      </c>
      <c r="E15" s="9">
        <f t="shared" si="14"/>
        <v>0.24779699001396088</v>
      </c>
      <c r="F15" s="9">
        <f t="shared" si="15"/>
        <v>0.23142057264289373</v>
      </c>
      <c r="G15" s="9">
        <f t="shared" si="16"/>
        <v>1.0576869440397636</v>
      </c>
      <c r="H15" s="9">
        <f t="shared" si="17"/>
        <v>1.9201876413145949</v>
      </c>
      <c r="I15" s="9">
        <f t="shared" si="18"/>
        <v>4.0355615293941218</v>
      </c>
      <c r="J15" s="9">
        <f t="shared" si="19"/>
        <v>4.3211370042848571</v>
      </c>
      <c r="K15" s="11">
        <f t="shared" si="20"/>
        <v>0.53475935828876997</v>
      </c>
      <c r="L15" s="11">
        <f t="shared" si="21"/>
        <v>0.25839793281653745</v>
      </c>
      <c r="M15" s="11">
        <f t="shared" si="22"/>
        <v>0.24154589371980678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-0.26168443089872939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0.22963364821847343</v>
      </c>
      <c r="Q15" s="11">
        <f>2*'OddsRatio_working_3-way'!K15*'OddsRatio_working_3-way'!L15*'OddsRatio_working_3-way'!M15</f>
        <v>6.6753967505370174E-2</v>
      </c>
      <c r="R15" s="11">
        <f t="shared" si="23"/>
        <v>0</v>
      </c>
      <c r="S15" s="11">
        <f t="shared" si="24"/>
        <v>-0.87752124736584169</v>
      </c>
      <c r="T15" s="11">
        <f t="shared" si="25"/>
        <v>-0.25509338586216324</v>
      </c>
      <c r="U15" s="11">
        <f>'OddsRatio_working_3-way'!S15-'OddsRatio_working_3-way'!R15^2/3</f>
        <v>-0.87752124736584169</v>
      </c>
      <c r="V15" s="11">
        <f>'OddsRatio_working_3-way'!S15*'OddsRatio_working_3-way'!R15/3-2*'OddsRatio_working_3-way'!R15^3/27-'OddsRatio_working_3-way'!T15</f>
        <v>0.25509338586216324</v>
      </c>
      <c r="W15" s="11">
        <f>'OddsRatio_working_3-way'!V15^2+4*'OddsRatio_working_3-way'!U15^3/27</f>
        <v>-3.5035448545219797E-2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0.1581993078807887</v>
      </c>
      <c r="Y15" s="11">
        <f>IF('OddsRatio_working_3-way'!W15&gt;=0,IF('OddsRatio_working_3-way'!V15+SQRT('OddsRatio_working_3-way'!W15)&gt;0,0,PI()),ACOS('OddsRatio_working_3-way'!V15/(2*'OddsRatio_working_3-way'!X15)))</f>
        <v>0.63302690479659518</v>
      </c>
      <c r="Z15" s="11">
        <f>'OddsRatio_working_3-way'!X15^(1/3)*COS('OddsRatio_working_3-way'!Y15/3)</f>
        <v>0.5288434720198818</v>
      </c>
      <c r="AA15" s="11">
        <f>'OddsRatio_working_3-way'!X15^(1/3)*COS(('OddsRatio_working_3-way'!Y15+2*PI())/3)</f>
        <v>-0.36252244150142948</v>
      </c>
      <c r="AB15" s="11">
        <f>'OddsRatio_working_3-way'!X15^(1/3)*COS(('OddsRatio_working_3-way'!Y15+4*PI())/3)</f>
        <v>-0.16632103051845223</v>
      </c>
      <c r="AC15" s="11">
        <f>'OddsRatio_working_3-way'!X15^(1/3)*SIN('OddsRatio_working_3-way'!Y15/3)</f>
        <v>0.1132769374464063</v>
      </c>
      <c r="AD15" s="11">
        <f>'OddsRatio_working_3-way'!X15^(1/3)*SIN(('OddsRatio_working_3-way'!Y15+2*PI())/3)</f>
        <v>0.40135341267157953</v>
      </c>
      <c r="AE15" s="11">
        <f>'OddsRatio_working_3-way'!X15^(1/3)*SIN(('OddsRatio_working_3-way'!Y15+4*PI())/3)</f>
        <v>-0.51463035011798586</v>
      </c>
      <c r="AF15" s="11">
        <f>-'OddsRatio_working_3-way'!U15/(3*'OddsRatio_working_3-way'!X15^(1/3))*COS(('OddsRatio_working_3-way'!Y15)/3)</f>
        <v>0.5288434720198818</v>
      </c>
      <c r="AG15" s="11">
        <f>-'OddsRatio_working_3-way'!U15/(3*'OddsRatio_working_3-way'!X15^(1/3))*COS(('OddsRatio_working_3-way'!Y15+2*PI())/3)</f>
        <v>-0.36252244150142948</v>
      </c>
      <c r="AH15" s="11">
        <f>-'OddsRatio_working_3-way'!U15/(3*'OddsRatio_working_3-way'!X15^(1/3))*COS(('OddsRatio_working_3-way'!Y15+4*PI())/3)</f>
        <v>-0.16632103051845223</v>
      </c>
      <c r="AI15" s="11">
        <f>'OddsRatio_working_3-way'!U15/(3*'OddsRatio_working_3-way'!X15^(1/3))*SIN(('OddsRatio_working_3-way'!Y15)/3)</f>
        <v>-0.1132769374464063</v>
      </c>
      <c r="AJ15" s="11">
        <f>'OddsRatio_working_3-way'!U15/(3*'OddsRatio_working_3-way'!X15^(1/3))*SIN(('OddsRatio_working_3-way'!Y15+2*PI())/3)</f>
        <v>-0.40135341267157953</v>
      </c>
      <c r="AK15" s="11">
        <f>'OddsRatio_working_3-way'!U15/(3*'OddsRatio_working_3-way'!X15^(1/3))*SIN(('OddsRatio_working_3-way'!Y15+4*PI())/3)</f>
        <v>0.51463035011798586</v>
      </c>
      <c r="AL15" s="11">
        <f>'OddsRatio_working_3-way'!Z15+'OddsRatio_working_3-way'!AF15</f>
        <v>1.0576869440397636</v>
      </c>
      <c r="AM15" s="11">
        <f>'OddsRatio_working_3-way'!AA15+'OddsRatio_working_3-way'!AG15</f>
        <v>-0.72504488300285896</v>
      </c>
      <c r="AN15" s="11">
        <f>'OddsRatio_working_3-way'!AB15+'OddsRatio_working_3-way'!AH15</f>
        <v>-0.33264206103690447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1.0576869440397636</v>
      </c>
      <c r="AS15" s="11">
        <f>IF(('OddsRatio_working_3-way'!X15=0),IF(Q15&gt;0,-Q15^(1/3),(-Q15)^(1/3)),'OddsRatio_working_3-way'!AM15-'OddsRatio_working_3-way'!R15/3)</f>
        <v>-0.72504488300285896</v>
      </c>
      <c r="AT15" s="11">
        <f>IF(('OddsRatio_working_3-way'!X15=0),IF(Q15&gt;0,-Q15^(1/3),(-Q15)^(1/3)),'OddsRatio_working_3-way'!AN15-'OddsRatio_working_3-way'!R15/3)</f>
        <v>-0.33264206103690447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2.1800000000000002</v>
      </c>
      <c r="B16" s="4">
        <f>IF('True_Odds_Calculator_3-way'!B17="","",'True_Odds_Calculator_3-way'!B17)</f>
        <v>3.35</v>
      </c>
      <c r="C16" s="4">
        <f>IF('True_Odds_Calculator_3-way'!C17="","",'True_Odds_Calculator_3-way'!C17)</f>
        <v>3.61</v>
      </c>
      <c r="D16" s="9">
        <f t="shared" si="13"/>
        <v>0.44572626944602545</v>
      </c>
      <c r="E16" s="9">
        <f t="shared" si="14"/>
        <v>0.28764392769653385</v>
      </c>
      <c r="F16" s="9">
        <f t="shared" si="15"/>
        <v>0.26662980285744065</v>
      </c>
      <c r="G16" s="9">
        <f t="shared" si="16"/>
        <v>1.0538384938659093</v>
      </c>
      <c r="H16" s="9">
        <f t="shared" si="17"/>
        <v>2.2435294227617733</v>
      </c>
      <c r="I16" s="9">
        <f t="shared" si="18"/>
        <v>3.4765204605848878</v>
      </c>
      <c r="J16" s="9">
        <f t="shared" si="19"/>
        <v>3.7505184689900233</v>
      </c>
      <c r="K16" s="11">
        <f t="shared" si="20"/>
        <v>0.4587155963302752</v>
      </c>
      <c r="L16" s="11">
        <f t="shared" si="21"/>
        <v>0.29850746268656714</v>
      </c>
      <c r="M16" s="11">
        <f t="shared" si="22"/>
        <v>0.2770083102493075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-0.27452498366132694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0.23289484115168391</v>
      </c>
      <c r="Q16" s="11">
        <f>2*'OddsRatio_working_3-way'!K16*'OddsRatio_working_3-way'!L16*'OddsRatio_working_3-way'!M16</f>
        <v>7.5861511775792811E-2</v>
      </c>
      <c r="R16" s="11">
        <f t="shared" si="23"/>
        <v>0</v>
      </c>
      <c r="S16" s="11">
        <f t="shared" si="24"/>
        <v>-0.84835572356867572</v>
      </c>
      <c r="T16" s="11">
        <f t="shared" si="25"/>
        <v>-0.27633736924061103</v>
      </c>
      <c r="U16" s="11">
        <f>'OddsRatio_working_3-way'!S16-'OddsRatio_working_3-way'!R16^2/3</f>
        <v>-0.84835572356867572</v>
      </c>
      <c r="V16" s="11">
        <f>'OddsRatio_working_3-way'!S16*'OddsRatio_working_3-way'!R16/3-2*'OddsRatio_working_3-way'!R16^3/27-'OddsRatio_working_3-way'!T16</f>
        <v>0.27633736924061103</v>
      </c>
      <c r="W16" s="11">
        <f>'OddsRatio_working_3-way'!V16^2+4*'OddsRatio_working_3-way'!U16^3/27</f>
        <v>-1.4092165129218279E-2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0.15037827865755751</v>
      </c>
      <c r="Y16" s="11">
        <f>IF('OddsRatio_working_3-way'!W16&gt;=0,IF('OddsRatio_working_3-way'!V16+SQRT('OddsRatio_working_3-way'!W16)&gt;0,0,PI()),ACOS('OddsRatio_working_3-way'!V16/(2*'OddsRatio_working_3-way'!X16)))</f>
        <v>0.40574787736206397</v>
      </c>
      <c r="Z16" s="11">
        <f>'OddsRatio_working_3-way'!X16^(1/3)*COS('OddsRatio_working_3-way'!Y16/3)</f>
        <v>0.52691924693295467</v>
      </c>
      <c r="AA16" s="11">
        <f>'OddsRatio_working_3-way'!X16^(1/3)*COS(('OddsRatio_working_3-way'!Y16+2*PI())/3)</f>
        <v>-0.32555641324561913</v>
      </c>
      <c r="AB16" s="11">
        <f>'OddsRatio_working_3-way'!X16^(1/3)*COS(('OddsRatio_working_3-way'!Y16+4*PI())/3)</f>
        <v>-0.20136283368733537</v>
      </c>
      <c r="AC16" s="11">
        <f>'OddsRatio_working_3-way'!X16^(1/3)*SIN('OddsRatio_working_3-way'!Y16/3)</f>
        <v>7.1703196589598367E-2</v>
      </c>
      <c r="AD16" s="11">
        <f>'OddsRatio_working_3-way'!X16^(1/3)*SIN(('OddsRatio_working_3-way'!Y16+2*PI())/3)</f>
        <v>0.42047385529210518</v>
      </c>
      <c r="AE16" s="11">
        <f>'OddsRatio_working_3-way'!X16^(1/3)*SIN(('OddsRatio_working_3-way'!Y16+4*PI())/3)</f>
        <v>-0.49217705188170358</v>
      </c>
      <c r="AF16" s="11">
        <f>-'OddsRatio_working_3-way'!U16/(3*'OddsRatio_working_3-way'!X16^(1/3))*COS(('OddsRatio_working_3-way'!Y16)/3)</f>
        <v>0.52691924693295467</v>
      </c>
      <c r="AG16" s="11">
        <f>-'OddsRatio_working_3-way'!U16/(3*'OddsRatio_working_3-way'!X16^(1/3))*COS(('OddsRatio_working_3-way'!Y16+2*PI())/3)</f>
        <v>-0.32555641324561913</v>
      </c>
      <c r="AH16" s="11">
        <f>-'OddsRatio_working_3-way'!U16/(3*'OddsRatio_working_3-way'!X16^(1/3))*COS(('OddsRatio_working_3-way'!Y16+4*PI())/3)</f>
        <v>-0.20136283368733537</v>
      </c>
      <c r="AI16" s="11">
        <f>'OddsRatio_working_3-way'!U16/(3*'OddsRatio_working_3-way'!X16^(1/3))*SIN(('OddsRatio_working_3-way'!Y16)/3)</f>
        <v>-7.1703196589598367E-2</v>
      </c>
      <c r="AJ16" s="11">
        <f>'OddsRatio_working_3-way'!U16/(3*'OddsRatio_working_3-way'!X16^(1/3))*SIN(('OddsRatio_working_3-way'!Y16+2*PI())/3)</f>
        <v>-0.42047385529210518</v>
      </c>
      <c r="AK16" s="11">
        <f>'OddsRatio_working_3-way'!U16/(3*'OddsRatio_working_3-way'!X16^(1/3))*SIN(('OddsRatio_working_3-way'!Y16+4*PI())/3)</f>
        <v>0.49217705188170358</v>
      </c>
      <c r="AL16" s="11">
        <f>'OddsRatio_working_3-way'!Z16+'OddsRatio_working_3-way'!AF16</f>
        <v>1.0538384938659093</v>
      </c>
      <c r="AM16" s="11">
        <f>'OddsRatio_working_3-way'!AA16+'OddsRatio_working_3-way'!AG16</f>
        <v>-0.65111282649123825</v>
      </c>
      <c r="AN16" s="11">
        <f>'OddsRatio_working_3-way'!AB16+'OddsRatio_working_3-way'!AH16</f>
        <v>-0.40272566737467075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1.0538384938659093</v>
      </c>
      <c r="AS16" s="11">
        <f>IF(('OddsRatio_working_3-way'!X16=0),IF(Q16&gt;0,-Q16^(1/3),(-Q16)^(1/3)),'OddsRatio_working_3-way'!AM16-'OddsRatio_working_3-way'!R16/3)</f>
        <v>-0.65111282649123825</v>
      </c>
      <c r="AT16" s="11">
        <f>IF(('OddsRatio_working_3-way'!X16=0),IF(Q16&gt;0,-Q16^(1/3),(-Q16)^(1/3)),'OddsRatio_working_3-way'!AN16-'OddsRatio_working_3-way'!R16/3)</f>
        <v>-0.40272566737467075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4.5</v>
      </c>
      <c r="B17" s="4">
        <f>IF('True_Odds_Calculator_3-way'!B18="","",'True_Odds_Calculator_3-way'!B18)</f>
        <v>4.3899999999999997</v>
      </c>
      <c r="C17" s="4">
        <f>IF('True_Odds_Calculator_3-way'!C18="","",'True_Odds_Calculator_3-way'!C18)</f>
        <v>1.7</v>
      </c>
      <c r="D17" s="9">
        <f t="shared" si="13"/>
        <v>0.21114589575721268</v>
      </c>
      <c r="E17" s="9">
        <f t="shared" si="14"/>
        <v>0.21651382728307919</v>
      </c>
      <c r="F17" s="9">
        <f t="shared" si="15"/>
        <v>0.57234027695970824</v>
      </c>
      <c r="G17" s="9">
        <f t="shared" si="16"/>
        <v>1.067446213520878</v>
      </c>
      <c r="H17" s="9">
        <f t="shared" si="17"/>
        <v>4.7360617473230722</v>
      </c>
      <c r="I17" s="9">
        <f t="shared" si="18"/>
        <v>4.618642663835776</v>
      </c>
      <c r="J17" s="9">
        <f t="shared" si="19"/>
        <v>1.7472123494646146</v>
      </c>
      <c r="K17" s="11">
        <f t="shared" si="20"/>
        <v>0.22222222222222221</v>
      </c>
      <c r="L17" s="11">
        <f t="shared" si="21"/>
        <v>0.22779043280182235</v>
      </c>
      <c r="M17" s="11">
        <f t="shared" si="22"/>
        <v>0.58823529411764708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-0.24730894635758638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0.22600384117200414</v>
      </c>
      <c r="Q17" s="11">
        <f>2*'OddsRatio_working_3-way'!K17*'OddsRatio_working_3-way'!L17*'OddsRatio_working_3-way'!M17</f>
        <v>5.955305432727382E-2</v>
      </c>
      <c r="R17" s="11">
        <f t="shared" si="23"/>
        <v>0</v>
      </c>
      <c r="S17" s="11">
        <f t="shared" si="24"/>
        <v>-0.91385226657034491</v>
      </c>
      <c r="T17" s="11">
        <f t="shared" si="25"/>
        <v>-0.24080428631629641</v>
      </c>
      <c r="U17" s="11">
        <f>'OddsRatio_working_3-way'!S17-'OddsRatio_working_3-way'!R17^2/3</f>
        <v>-0.91385226657034491</v>
      </c>
      <c r="V17" s="11">
        <f>'OddsRatio_working_3-way'!S17*'OddsRatio_working_3-way'!R17/3-2*'OddsRatio_working_3-way'!R17^3/27-'OddsRatio_working_3-way'!T17</f>
        <v>0.24080428631629641</v>
      </c>
      <c r="W17" s="11">
        <f>'OddsRatio_working_3-way'!V17^2+4*'OddsRatio_working_3-way'!U17^3/27</f>
        <v>-5.5077259557296351E-2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0.16812492666585555</v>
      </c>
      <c r="Y17" s="11">
        <f>IF('OddsRatio_working_3-way'!W17&gt;=0,IF('OddsRatio_working_3-way'!V17+SQRT('OddsRatio_working_3-way'!W17)&gt;0,0,PI()),ACOS('OddsRatio_working_3-way'!V17/(2*'OddsRatio_working_3-way'!X17)))</f>
        <v>0.77253037670343849</v>
      </c>
      <c r="Z17" s="11">
        <f>'OddsRatio_working_3-way'!X17^(1/3)*COS('OddsRatio_working_3-way'!Y17/3)</f>
        <v>0.53372310676043899</v>
      </c>
      <c r="AA17" s="11">
        <f>'OddsRatio_working_3-way'!X17^(1/3)*COS(('OddsRatio_working_3-way'!Y17+2*PI())/3)</f>
        <v>-0.38858994211955578</v>
      </c>
      <c r="AB17" s="11">
        <f>'OddsRatio_working_3-way'!X17^(1/3)*COS(('OddsRatio_working_3-way'!Y17+4*PI())/3)</f>
        <v>-0.14513316464088336</v>
      </c>
      <c r="AC17" s="11">
        <f>'OddsRatio_working_3-way'!X17^(1/3)*SIN('OddsRatio_working_3-way'!Y17/3)</f>
        <v>0.14055983601335048</v>
      </c>
      <c r="AD17" s="11">
        <f>'OddsRatio_working_3-way'!X17^(1/3)*SIN(('OddsRatio_working_3-way'!Y17+2*PI())/3)</f>
        <v>0.39193785103461909</v>
      </c>
      <c r="AE17" s="11">
        <f>'OddsRatio_working_3-way'!X17^(1/3)*SIN(('OddsRatio_working_3-way'!Y17+4*PI())/3)</f>
        <v>-0.5324976870479694</v>
      </c>
      <c r="AF17" s="11">
        <f>-'OddsRatio_working_3-way'!U17/(3*'OddsRatio_working_3-way'!X17^(1/3))*COS(('OddsRatio_working_3-way'!Y17)/3)</f>
        <v>0.53372310676043899</v>
      </c>
      <c r="AG17" s="11">
        <f>-'OddsRatio_working_3-way'!U17/(3*'OddsRatio_working_3-way'!X17^(1/3))*COS(('OddsRatio_working_3-way'!Y17+2*PI())/3)</f>
        <v>-0.38858994211955578</v>
      </c>
      <c r="AH17" s="11">
        <f>-'OddsRatio_working_3-way'!U17/(3*'OddsRatio_working_3-way'!X17^(1/3))*COS(('OddsRatio_working_3-way'!Y17+4*PI())/3)</f>
        <v>-0.14513316464088336</v>
      </c>
      <c r="AI17" s="11">
        <f>'OddsRatio_working_3-way'!U17/(3*'OddsRatio_working_3-way'!X17^(1/3))*SIN(('OddsRatio_working_3-way'!Y17)/3)</f>
        <v>-0.14055983601335048</v>
      </c>
      <c r="AJ17" s="11">
        <f>'OddsRatio_working_3-way'!U17/(3*'OddsRatio_working_3-way'!X17^(1/3))*SIN(('OddsRatio_working_3-way'!Y17+2*PI())/3)</f>
        <v>-0.39193785103461909</v>
      </c>
      <c r="AK17" s="11">
        <f>'OddsRatio_working_3-way'!U17/(3*'OddsRatio_working_3-way'!X17^(1/3))*SIN(('OddsRatio_working_3-way'!Y17+4*PI())/3)</f>
        <v>0.5324976870479694</v>
      </c>
      <c r="AL17" s="11">
        <f>'OddsRatio_working_3-way'!Z17+'OddsRatio_working_3-way'!AF17</f>
        <v>1.067446213520878</v>
      </c>
      <c r="AM17" s="11">
        <f>'OddsRatio_working_3-way'!AA17+'OddsRatio_working_3-way'!AG17</f>
        <v>-0.77717988423911155</v>
      </c>
      <c r="AN17" s="11">
        <f>'OddsRatio_working_3-way'!AB17+'OddsRatio_working_3-way'!AH17</f>
        <v>-0.29026632928176671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1.067446213520878</v>
      </c>
      <c r="AS17" s="11">
        <f>IF(('OddsRatio_working_3-way'!X17=0),IF(Q17&gt;0,-Q17^(1/3),(-Q17)^(1/3)),'OddsRatio_working_3-way'!AM17-'OddsRatio_working_3-way'!R17/3)</f>
        <v>-0.77717988423911155</v>
      </c>
      <c r="AT17" s="11">
        <f>IF(('OddsRatio_working_3-way'!X17=0),IF(Q17&gt;0,-Q17^(1/3),(-Q17)^(1/3)),'OddsRatio_working_3-way'!AN17-'OddsRatio_working_3-way'!R17/3)</f>
        <v>-0.29026632928176671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2.84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2.54</v>
      </c>
      <c r="D18" s="9">
        <f t="shared" si="13"/>
        <v>0.34456419673825128</v>
      </c>
      <c r="E18" s="9">
        <f t="shared" si="14"/>
        <v>0.26964416299710786</v>
      </c>
      <c r="F18" s="9">
        <f t="shared" si="15"/>
        <v>0.38579164026464074</v>
      </c>
      <c r="G18" s="9">
        <f t="shared" si="16"/>
        <v>1.0338134775475267</v>
      </c>
      <c r="H18" s="9">
        <f t="shared" si="17"/>
        <v>2.9022167986874492</v>
      </c>
      <c r="I18" s="9">
        <f t="shared" si="18"/>
        <v>3.7085913111745192</v>
      </c>
      <c r="J18" s="9">
        <f t="shared" si="19"/>
        <v>2.5920727554231915</v>
      </c>
      <c r="K18" s="11">
        <f t="shared" si="20"/>
        <v>0.35211267605633806</v>
      </c>
      <c r="L18" s="11">
        <f t="shared" si="21"/>
        <v>0.27624309392265195</v>
      </c>
      <c r="M18" s="11">
        <f t="shared" si="22"/>
        <v>0.39370078740157477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-0.28430153724364715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0.22976857096815897</v>
      </c>
      <c r="Q18" s="11">
        <f>2*'OddsRatio_working_3-way'!K18*'OddsRatio_working_3-way'!L18*'OddsRatio_working_3-way'!M18</f>
        <v>7.6589523656052996E-2</v>
      </c>
      <c r="R18" s="11">
        <f t="shared" si="23"/>
        <v>0</v>
      </c>
      <c r="S18" s="11">
        <f t="shared" si="24"/>
        <v>-0.80818617161132944</v>
      </c>
      <c r="T18" s="11">
        <f t="shared" si="25"/>
        <v>-0.26939539053710981</v>
      </c>
      <c r="U18" s="11">
        <f>'OddsRatio_working_3-way'!S18-'OddsRatio_working_3-way'!R18^2/3</f>
        <v>-0.80818617161132944</v>
      </c>
      <c r="V18" s="11">
        <f>'OddsRatio_working_3-way'!S18*'OddsRatio_working_3-way'!R18/3-2*'OddsRatio_working_3-way'!R18^3/27-'OddsRatio_working_3-way'!T18</f>
        <v>0.26939539053710981</v>
      </c>
      <c r="W18" s="11">
        <f>'OddsRatio_working_3-way'!V18^2+4*'OddsRatio_working_3-way'!U18^3/27</f>
        <v>-5.6303947055879877E-3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0.13982513288768036</v>
      </c>
      <c r="Y18" s="11">
        <f>IF('OddsRatio_working_3-way'!W18&gt;=0,IF('OddsRatio_working_3-way'!V18+SQRT('OddsRatio_working_3-way'!W18)&gt;0,0,PI()),ACOS('OddsRatio_working_3-way'!V18/(2*'OddsRatio_working_3-way'!X18)))</f>
        <v>0.2716493862726892</v>
      </c>
      <c r="Z18" s="11">
        <f>'OddsRatio_working_3-way'!X18^(1/3)*COS('OddsRatio_working_3-way'!Y18/3)</f>
        <v>0.51690673877376336</v>
      </c>
      <c r="AA18" s="11">
        <f>'OddsRatio_working_3-way'!X18^(1/3)*COS(('OddsRatio_working_3-way'!Y18+2*PI())/3)</f>
        <v>-0.29909953108188891</v>
      </c>
      <c r="AB18" s="11">
        <f>'OddsRatio_working_3-way'!X18^(1/3)*COS(('OddsRatio_working_3-way'!Y18+4*PI())/3)</f>
        <v>-0.2178072076918745</v>
      </c>
      <c r="AC18" s="11">
        <f>'OddsRatio_working_3-way'!X18^(1/3)*SIN('OddsRatio_working_3-way'!Y18/3)</f>
        <v>4.6934144792275083E-2</v>
      </c>
      <c r="AD18" s="11">
        <f>'OddsRatio_working_3-way'!X18^(1/3)*SIN(('OddsRatio_working_3-way'!Y18+2*PI())/3)</f>
        <v>0.42418729476930822</v>
      </c>
      <c r="AE18" s="11">
        <f>'OddsRatio_working_3-way'!X18^(1/3)*SIN(('OddsRatio_working_3-way'!Y18+4*PI())/3)</f>
        <v>-0.47112143956158314</v>
      </c>
      <c r="AF18" s="11">
        <f>-'OddsRatio_working_3-way'!U18/(3*'OddsRatio_working_3-way'!X18^(1/3))*COS(('OddsRatio_working_3-way'!Y18)/3)</f>
        <v>0.51690673877376336</v>
      </c>
      <c r="AG18" s="11">
        <f>-'OddsRatio_working_3-way'!U18/(3*'OddsRatio_working_3-way'!X18^(1/3))*COS(('OddsRatio_working_3-way'!Y18+2*PI())/3)</f>
        <v>-0.29909953108188891</v>
      </c>
      <c r="AH18" s="11">
        <f>-'OddsRatio_working_3-way'!U18/(3*'OddsRatio_working_3-way'!X18^(1/3))*COS(('OddsRatio_working_3-way'!Y18+4*PI())/3)</f>
        <v>-0.2178072076918745</v>
      </c>
      <c r="AI18" s="11">
        <f>'OddsRatio_working_3-way'!U18/(3*'OddsRatio_working_3-way'!X18^(1/3))*SIN(('OddsRatio_working_3-way'!Y18)/3)</f>
        <v>-4.6934144792275083E-2</v>
      </c>
      <c r="AJ18" s="11">
        <f>'OddsRatio_working_3-way'!U18/(3*'OddsRatio_working_3-way'!X18^(1/3))*SIN(('OddsRatio_working_3-way'!Y18+2*PI())/3)</f>
        <v>-0.42418729476930822</v>
      </c>
      <c r="AK18" s="11">
        <f>'OddsRatio_working_3-way'!U18/(3*'OddsRatio_working_3-way'!X18^(1/3))*SIN(('OddsRatio_working_3-way'!Y18+4*PI())/3)</f>
        <v>0.47112143956158314</v>
      </c>
      <c r="AL18" s="11">
        <f>'OddsRatio_working_3-way'!Z18+'OddsRatio_working_3-way'!AF18</f>
        <v>1.0338134775475267</v>
      </c>
      <c r="AM18" s="11">
        <f>'OddsRatio_working_3-way'!AA18+'OddsRatio_working_3-way'!AG18</f>
        <v>-0.59819906216377783</v>
      </c>
      <c r="AN18" s="11">
        <f>'OddsRatio_working_3-way'!AB18+'OddsRatio_working_3-way'!AH18</f>
        <v>-0.43561441538374901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1.0338134775475267</v>
      </c>
      <c r="AS18" s="11">
        <f>IF(('OddsRatio_working_3-way'!X18=0),IF(Q18&gt;0,-Q18^(1/3),(-Q18)^(1/3)),'OddsRatio_working_3-way'!AM18-'OddsRatio_working_3-way'!R18/3)</f>
        <v>-0.59819906216377783</v>
      </c>
      <c r="AT18" s="11">
        <f>IF(('OddsRatio_working_3-way'!X18=0),IF(Q18&gt;0,-Q18^(1/3),(-Q18)^(1/3)),'OddsRatio_working_3-way'!AN18-'OddsRatio_working_3-way'!R18/3)</f>
        <v>-0.43561441538374901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1.68</v>
      </c>
      <c r="B19" s="4">
        <f>IF('True_Odds_Calculator_3-way'!B20="","",'True_Odds_Calculator_3-way'!B20)</f>
        <v>4.03</v>
      </c>
      <c r="C19" s="4">
        <f>IF('True_Odds_Calculator_3-way'!C20="","",'True_Odds_Calculator_3-way'!C20)</f>
        <v>5.5</v>
      </c>
      <c r="D19" s="9">
        <f t="shared" si="13"/>
        <v>0.58460293229178606</v>
      </c>
      <c r="E19" s="9">
        <f t="shared" si="14"/>
        <v>0.24002780355066325</v>
      </c>
      <c r="F19" s="9">
        <f t="shared" si="15"/>
        <v>0.17536926415755066</v>
      </c>
      <c r="G19" s="9">
        <f t="shared" si="16"/>
        <v>1.044945221797952</v>
      </c>
      <c r="H19" s="9">
        <f t="shared" si="17"/>
        <v>1.7105627508226073</v>
      </c>
      <c r="I19" s="9">
        <f t="shared" si="18"/>
        <v>4.1661840220477941</v>
      </c>
      <c r="J19" s="9">
        <f t="shared" si="19"/>
        <v>5.7022534980907835</v>
      </c>
      <c r="K19" s="11">
        <f t="shared" si="20"/>
        <v>0.59523809523809523</v>
      </c>
      <c r="L19" s="11">
        <f t="shared" si="21"/>
        <v>0.24813895781637715</v>
      </c>
      <c r="M19" s="11">
        <f t="shared" si="22"/>
        <v>0.18181818181818182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-0.24899294254132953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0.22047844628489791</v>
      </c>
      <c r="Q19" s="11">
        <f>2*'OddsRatio_working_3-way'!K19*'OddsRatio_working_3-way'!L19*'OddsRatio_working_3-way'!M19</f>
        <v>5.3709731129085968E-2</v>
      </c>
      <c r="R19" s="11">
        <f t="shared" si="23"/>
        <v>0</v>
      </c>
      <c r="S19" s="11">
        <f t="shared" si="24"/>
        <v>-0.88548070493323883</v>
      </c>
      <c r="T19" s="11">
        <f t="shared" si="25"/>
        <v>-0.21570784529433346</v>
      </c>
      <c r="U19" s="11">
        <f>'OddsRatio_working_3-way'!S19-'OddsRatio_working_3-way'!R19^2/3</f>
        <v>-0.88548070493323883</v>
      </c>
      <c r="V19" s="11">
        <f>'OddsRatio_working_3-way'!S19*'OddsRatio_working_3-way'!R19/3-2*'OddsRatio_working_3-way'!R19^3/27-'OddsRatio_working_3-way'!T19</f>
        <v>0.21570784529433346</v>
      </c>
      <c r="W19" s="11">
        <f>'OddsRatio_working_3-way'!V19^2+4*'OddsRatio_working_3-way'!U19^3/27</f>
        <v>-5.6327049772570893E-2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0.16035657477485527</v>
      </c>
      <c r="Y19" s="11">
        <f>IF('OddsRatio_working_3-way'!W19&gt;=0,IF('OddsRatio_working_3-way'!V19+SQRT('OddsRatio_working_3-way'!W19)&gt;0,0,PI()),ACOS('OddsRatio_working_3-way'!V19/(2*'OddsRatio_working_3-way'!X19)))</f>
        <v>0.83309573231750211</v>
      </c>
      <c r="Z19" s="11">
        <f>'OddsRatio_working_3-way'!X19^(1/3)*COS('OddsRatio_working_3-way'!Y19/3)</f>
        <v>0.52247261089897601</v>
      </c>
      <c r="AA19" s="11">
        <f>'OddsRatio_working_3-way'!X19^(1/3)*COS(('OddsRatio_working_3-way'!Y19+2*PI())/3)</f>
        <v>-0.39022062379328942</v>
      </c>
      <c r="AB19" s="11">
        <f>'OddsRatio_working_3-way'!X19^(1/3)*COS(('OddsRatio_working_3-way'!Y19+4*PI())/3)</f>
        <v>-0.13225198710568678</v>
      </c>
      <c r="AC19" s="11">
        <f>'OddsRatio_working_3-way'!X19^(1/3)*SIN('OddsRatio_working_3-way'!Y19/3)</f>
        <v>0.14893826183406825</v>
      </c>
      <c r="AD19" s="11">
        <f>'OddsRatio_working_3-way'!X19^(1/3)*SIN(('OddsRatio_working_3-way'!Y19+2*PI())/3)</f>
        <v>0.37800542290306149</v>
      </c>
      <c r="AE19" s="11">
        <f>'OddsRatio_working_3-way'!X19^(1/3)*SIN(('OddsRatio_working_3-way'!Y19+4*PI())/3)</f>
        <v>-0.52694368473712971</v>
      </c>
      <c r="AF19" s="11">
        <f>-'OddsRatio_working_3-way'!U19/(3*'OddsRatio_working_3-way'!X19^(1/3))*COS(('OddsRatio_working_3-way'!Y19)/3)</f>
        <v>0.52247261089897601</v>
      </c>
      <c r="AG19" s="11">
        <f>-'OddsRatio_working_3-way'!U19/(3*'OddsRatio_working_3-way'!X19^(1/3))*COS(('OddsRatio_working_3-way'!Y19+2*PI())/3)</f>
        <v>-0.39022062379328942</v>
      </c>
      <c r="AH19" s="11">
        <f>-'OddsRatio_working_3-way'!U19/(3*'OddsRatio_working_3-way'!X19^(1/3))*COS(('OddsRatio_working_3-way'!Y19+4*PI())/3)</f>
        <v>-0.13225198710568678</v>
      </c>
      <c r="AI19" s="11">
        <f>'OddsRatio_working_3-way'!U19/(3*'OddsRatio_working_3-way'!X19^(1/3))*SIN(('OddsRatio_working_3-way'!Y19)/3)</f>
        <v>-0.14893826183406825</v>
      </c>
      <c r="AJ19" s="11">
        <f>'OddsRatio_working_3-way'!U19/(3*'OddsRatio_working_3-way'!X19^(1/3))*SIN(('OddsRatio_working_3-way'!Y19+2*PI())/3)</f>
        <v>-0.37800542290306149</v>
      </c>
      <c r="AK19" s="11">
        <f>'OddsRatio_working_3-way'!U19/(3*'OddsRatio_working_3-way'!X19^(1/3))*SIN(('OddsRatio_working_3-way'!Y19+4*PI())/3)</f>
        <v>0.52694368473712971</v>
      </c>
      <c r="AL19" s="11">
        <f>'OddsRatio_working_3-way'!Z19+'OddsRatio_working_3-way'!AF19</f>
        <v>1.044945221797952</v>
      </c>
      <c r="AM19" s="11">
        <f>'OddsRatio_working_3-way'!AA19+'OddsRatio_working_3-way'!AG19</f>
        <v>-0.78044124758657885</v>
      </c>
      <c r="AN19" s="11">
        <f>'OddsRatio_working_3-way'!AB19+'OddsRatio_working_3-way'!AH19</f>
        <v>-0.26450397421137356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1.044945221797952</v>
      </c>
      <c r="AS19" s="11">
        <f>IF(('OddsRatio_working_3-way'!X19=0),IF(Q19&gt;0,-Q19^(1/3),(-Q19)^(1/3)),'OddsRatio_working_3-way'!AM19-'OddsRatio_working_3-way'!R19/3)</f>
        <v>-0.78044124758657885</v>
      </c>
      <c r="AT19" s="11">
        <f>IF(('OddsRatio_working_3-way'!X19=0),IF(Q19&gt;0,-Q19^(1/3),(-Q19)^(1/3)),'OddsRatio_working_3-way'!AN19-'OddsRatio_working_3-way'!R19/3)</f>
        <v>-0.26450397421137356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2.38</v>
      </c>
      <c r="B20" s="4">
        <f>IF('True_Odds_Calculator_3-way'!B21="","",'True_Odds_Calculator_3-way'!B21)</f>
        <v>3.68</v>
      </c>
      <c r="C20" s="4">
        <f>IF('True_Odds_Calculator_3-way'!C21="","",'True_Odds_Calculator_3-way'!C21)</f>
        <v>3.02</v>
      </c>
      <c r="D20" s="9">
        <f t="shared" si="13"/>
        <v>0.41168259893182491</v>
      </c>
      <c r="E20" s="9">
        <f t="shared" si="14"/>
        <v>0.26488187399703755</v>
      </c>
      <c r="F20" s="9">
        <f t="shared" si="15"/>
        <v>0.3234355270711376</v>
      </c>
      <c r="G20" s="9">
        <f t="shared" si="16"/>
        <v>1.0355476728963655</v>
      </c>
      <c r="H20" s="9">
        <f t="shared" si="17"/>
        <v>2.4290557885969846</v>
      </c>
      <c r="I20" s="9">
        <f t="shared" si="18"/>
        <v>3.7752677633622604</v>
      </c>
      <c r="J20" s="9">
        <f t="shared" si="19"/>
        <v>3.0918062992506581</v>
      </c>
      <c r="K20" s="11">
        <f t="shared" si="20"/>
        <v>0.42016806722689076</v>
      </c>
      <c r="L20" s="11">
        <f t="shared" si="21"/>
        <v>0.27173913043478259</v>
      </c>
      <c r="M20" s="11">
        <f t="shared" si="22"/>
        <v>0.33112582781456956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-0.28244476598586465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0.22986447674376403</v>
      </c>
      <c r="Q20" s="11">
        <f>2*'OddsRatio_working_3-way'!K20*'OddsRatio_working_3-way'!L20*'OddsRatio_working_3-way'!M20</f>
        <v>7.5613314718343427E-2</v>
      </c>
      <c r="R20" s="11">
        <f t="shared" si="23"/>
        <v>0</v>
      </c>
      <c r="S20" s="11">
        <f t="shared" si="24"/>
        <v>-0.81383868432268247</v>
      </c>
      <c r="T20" s="11">
        <f t="shared" si="25"/>
        <v>-0.26771009352719816</v>
      </c>
      <c r="U20" s="11">
        <f>'OddsRatio_working_3-way'!S20-'OddsRatio_working_3-way'!R20^2/3</f>
        <v>-0.81383868432268247</v>
      </c>
      <c r="V20" s="11">
        <f>'OddsRatio_working_3-way'!S20*'OddsRatio_working_3-way'!R20/3-2*'OddsRatio_working_3-way'!R20^3/27-'OddsRatio_working_3-way'!T20</f>
        <v>0.26771009352719816</v>
      </c>
      <c r="W20" s="11">
        <f>'OddsRatio_working_3-way'!V20^2+4*'OddsRatio_working_3-way'!U20^3/27</f>
        <v>-8.1879793311800675E-3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0.14129461552684983</v>
      </c>
      <c r="Y20" s="11">
        <f>IF('OddsRatio_working_3-way'!W20&gt;=0,IF('OddsRatio_working_3-way'!V20+SQRT('OddsRatio_working_3-way'!W20)&gt;0,0,PI()),ACOS('OddsRatio_working_3-way'!V20/(2*'OddsRatio_working_3-way'!X20)))</f>
        <v>0.3259494934638747</v>
      </c>
      <c r="Z20" s="11">
        <f>'OddsRatio_working_3-way'!X20^(1/3)*COS('OddsRatio_working_3-way'!Y20/3)</f>
        <v>0.51777383644818276</v>
      </c>
      <c r="AA20" s="11">
        <f>'OddsRatio_working_3-way'!X20^(1/3)*COS(('OddsRatio_working_3-way'!Y20+2*PI())/3)</f>
        <v>-0.30779869388157993</v>
      </c>
      <c r="AB20" s="11">
        <f>'OddsRatio_working_3-way'!X20^(1/3)*COS(('OddsRatio_working_3-way'!Y20+4*PI())/3)</f>
        <v>-0.20997514256660299</v>
      </c>
      <c r="AC20" s="11">
        <f>'OddsRatio_working_3-way'!X20^(1/3)*SIN('OddsRatio_working_3-way'!Y20/3)</f>
        <v>5.6478453684787301E-2</v>
      </c>
      <c r="AD20" s="11">
        <f>'OddsRatio_working_3-way'!X20^(1/3)*SIN(('OddsRatio_working_3-way'!Y20+2*PI())/3)</f>
        <v>0.42016606893666186</v>
      </c>
      <c r="AE20" s="11">
        <f>'OddsRatio_working_3-way'!X20^(1/3)*SIN(('OddsRatio_working_3-way'!Y20+4*PI())/3)</f>
        <v>-0.47664452262144896</v>
      </c>
      <c r="AF20" s="11">
        <f>-'OddsRatio_working_3-way'!U20/(3*'OddsRatio_working_3-way'!X20^(1/3))*COS(('OddsRatio_working_3-way'!Y20)/3)</f>
        <v>0.51777383644818264</v>
      </c>
      <c r="AG20" s="11">
        <f>-'OddsRatio_working_3-way'!U20/(3*'OddsRatio_working_3-way'!X20^(1/3))*COS(('OddsRatio_working_3-way'!Y20+2*PI())/3)</f>
        <v>-0.30779869388157982</v>
      </c>
      <c r="AH20" s="11">
        <f>-'OddsRatio_working_3-way'!U20/(3*'OddsRatio_working_3-way'!X20^(1/3))*COS(('OddsRatio_working_3-way'!Y20+4*PI())/3)</f>
        <v>-0.20997514256660293</v>
      </c>
      <c r="AI20" s="11">
        <f>'OddsRatio_working_3-way'!U20/(3*'OddsRatio_working_3-way'!X20^(1/3))*SIN(('OddsRatio_working_3-way'!Y20)/3)</f>
        <v>-5.6478453684787287E-2</v>
      </c>
      <c r="AJ20" s="11">
        <f>'OddsRatio_working_3-way'!U20/(3*'OddsRatio_working_3-way'!X20^(1/3))*SIN(('OddsRatio_working_3-way'!Y20+2*PI())/3)</f>
        <v>-0.42016606893666175</v>
      </c>
      <c r="AK20" s="11">
        <f>'OddsRatio_working_3-way'!U20/(3*'OddsRatio_working_3-way'!X20^(1/3))*SIN(('OddsRatio_working_3-way'!Y20+4*PI())/3)</f>
        <v>0.47664452262144885</v>
      </c>
      <c r="AL20" s="11">
        <f>'OddsRatio_working_3-way'!Z20+'OddsRatio_working_3-way'!AF20</f>
        <v>1.0355476728963655</v>
      </c>
      <c r="AM20" s="11">
        <f>'OddsRatio_working_3-way'!AA20+'OddsRatio_working_3-way'!AG20</f>
        <v>-0.61559738776315975</v>
      </c>
      <c r="AN20" s="11">
        <f>'OddsRatio_working_3-way'!AB20+'OddsRatio_working_3-way'!AH20</f>
        <v>-0.41995028513320593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1.0355476728963655</v>
      </c>
      <c r="AS20" s="11">
        <f>IF(('OddsRatio_working_3-way'!X20=0),IF(Q20&gt;0,-Q20^(1/3),(-Q20)^(1/3)),'OddsRatio_working_3-way'!AM20-'OddsRatio_working_3-way'!R20/3)</f>
        <v>-0.61559738776315975</v>
      </c>
      <c r="AT20" s="11">
        <f>IF(('OddsRatio_working_3-way'!X20=0),IF(Q20&gt;0,-Q20^(1/3),(-Q20)^(1/3)),'OddsRatio_working_3-way'!AN20-'OddsRatio_working_3-way'!R20/3)</f>
        <v>-0.41995028513320593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2.69</v>
      </c>
      <c r="B21" s="4">
        <f>IF('True_Odds_Calculator_3-way'!B22="","",'True_Odds_Calculator_3-way'!B22)</f>
        <v>3.66</v>
      </c>
      <c r="C21" s="4">
        <f>IF('True_Odds_Calculator_3-way'!C22="","",'True_Odds_Calculator_3-way'!C22)</f>
        <v>2.65</v>
      </c>
      <c r="D21" s="9">
        <f t="shared" si="13"/>
        <v>0.36392223894410586</v>
      </c>
      <c r="E21" s="9">
        <f t="shared" si="14"/>
        <v>0.26659289233570355</v>
      </c>
      <c r="F21" s="9">
        <f t="shared" si="15"/>
        <v>0.36948486872019043</v>
      </c>
      <c r="G21" s="9">
        <f t="shared" si="16"/>
        <v>1.0342247137682112</v>
      </c>
      <c r="H21" s="9">
        <f t="shared" si="17"/>
        <v>2.7478397662682772</v>
      </c>
      <c r="I21" s="9">
        <f t="shared" si="18"/>
        <v>3.7510377386234413</v>
      </c>
      <c r="J21" s="9">
        <f t="shared" si="19"/>
        <v>2.7064707777175481</v>
      </c>
      <c r="K21" s="11">
        <f t="shared" si="20"/>
        <v>0.37174721189591081</v>
      </c>
      <c r="L21" s="11">
        <f t="shared" si="21"/>
        <v>0.27322404371584696</v>
      </c>
      <c r="M21" s="11">
        <f t="shared" si="22"/>
        <v>0.37735849056603776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-0.28429750355591765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0.22997043730028505</v>
      </c>
      <c r="Q21" s="11">
        <f>2*'OddsRatio_working_3-way'!K21*'OddsRatio_working_3-way'!L21*'OddsRatio_working_3-way'!M21</f>
        <v>7.6656812433428353E-2</v>
      </c>
      <c r="R21" s="11">
        <f t="shared" si="23"/>
        <v>0</v>
      </c>
      <c r="S21" s="11">
        <f t="shared" si="24"/>
        <v>-0.80890769149878528</v>
      </c>
      <c r="T21" s="11">
        <f t="shared" si="25"/>
        <v>-0.2696358971662618</v>
      </c>
      <c r="U21" s="11">
        <f>'OddsRatio_working_3-way'!S21-'OddsRatio_working_3-way'!R21^2/3</f>
        <v>-0.80890769149878528</v>
      </c>
      <c r="V21" s="11">
        <f>'OddsRatio_working_3-way'!S21*'OddsRatio_working_3-way'!R21/3-2*'OddsRatio_working_3-way'!R21^3/27-'OddsRatio_working_3-way'!T21</f>
        <v>0.2696358971662618</v>
      </c>
      <c r="W21" s="11">
        <f>'OddsRatio_working_3-way'!V21^2+4*'OddsRatio_working_3-way'!U21^3/27</f>
        <v>-5.7103951369434081E-3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0.14001242103613371</v>
      </c>
      <c r="Y21" s="11">
        <f>IF('OddsRatio_working_3-way'!W21&gt;=0,IF('OddsRatio_working_3-way'!V21+SQRT('OddsRatio_working_3-way'!W21)&gt;0,0,PI()),ACOS('OddsRatio_working_3-way'!V21/(2*'OddsRatio_working_3-way'!X21)))</f>
        <v>0.27324634586972518</v>
      </c>
      <c r="Z21" s="11">
        <f>'OddsRatio_working_3-way'!X21^(1/3)*COS('OddsRatio_working_3-way'!Y21/3)</f>
        <v>0.51711235688410562</v>
      </c>
      <c r="AA21" s="11">
        <f>'OddsRatio_working_3-way'!X21^(1/3)*COS(('OddsRatio_working_3-way'!Y21+2*PI())/3)</f>
        <v>-0.29945887570055058</v>
      </c>
      <c r="AB21" s="11">
        <f>'OddsRatio_working_3-way'!X21^(1/3)*COS(('OddsRatio_working_3-way'!Y21+4*PI())/3)</f>
        <v>-0.21765348118355479</v>
      </c>
      <c r="AC21" s="11">
        <f>'OddsRatio_working_3-way'!X21^(1/3)*SIN('OddsRatio_working_3-way'!Y21/3)</f>
        <v>4.7230366545550982E-2</v>
      </c>
      <c r="AD21" s="11">
        <f>'OddsRatio_working_3-way'!X21^(1/3)*SIN(('OddsRatio_working_3-way'!Y21+2*PI())/3)</f>
        <v>0.42421725439970492</v>
      </c>
      <c r="AE21" s="11">
        <f>'OddsRatio_working_3-way'!X21^(1/3)*SIN(('OddsRatio_working_3-way'!Y21+4*PI())/3)</f>
        <v>-0.47144762094525594</v>
      </c>
      <c r="AF21" s="11">
        <f>-'OddsRatio_working_3-way'!U21/(3*'OddsRatio_working_3-way'!X21^(1/3))*COS(('OddsRatio_working_3-way'!Y21)/3)</f>
        <v>0.51711235688410562</v>
      </c>
      <c r="AG21" s="11">
        <f>-'OddsRatio_working_3-way'!U21/(3*'OddsRatio_working_3-way'!X21^(1/3))*COS(('OddsRatio_working_3-way'!Y21+2*PI())/3)</f>
        <v>-0.29945887570055058</v>
      </c>
      <c r="AH21" s="11">
        <f>-'OddsRatio_working_3-way'!U21/(3*'OddsRatio_working_3-way'!X21^(1/3))*COS(('OddsRatio_working_3-way'!Y21+4*PI())/3)</f>
        <v>-0.21765348118355479</v>
      </c>
      <c r="AI21" s="11">
        <f>'OddsRatio_working_3-way'!U21/(3*'OddsRatio_working_3-way'!X21^(1/3))*SIN(('OddsRatio_working_3-way'!Y21)/3)</f>
        <v>-4.7230366545550982E-2</v>
      </c>
      <c r="AJ21" s="11">
        <f>'OddsRatio_working_3-way'!U21/(3*'OddsRatio_working_3-way'!X21^(1/3))*SIN(('OddsRatio_working_3-way'!Y21+2*PI())/3)</f>
        <v>-0.42421725439970492</v>
      </c>
      <c r="AK21" s="11">
        <f>'OddsRatio_working_3-way'!U21/(3*'OddsRatio_working_3-way'!X21^(1/3))*SIN(('OddsRatio_working_3-way'!Y21+4*PI())/3)</f>
        <v>0.47144762094525594</v>
      </c>
      <c r="AL21" s="11">
        <f>'OddsRatio_working_3-way'!Z21+'OddsRatio_working_3-way'!AF21</f>
        <v>1.0342247137682112</v>
      </c>
      <c r="AM21" s="11">
        <f>'OddsRatio_working_3-way'!AA21+'OddsRatio_working_3-way'!AG21</f>
        <v>-0.59891775140110115</v>
      </c>
      <c r="AN21" s="11">
        <f>'OddsRatio_working_3-way'!AB21+'OddsRatio_working_3-way'!AH21</f>
        <v>-0.43530696236710958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1.0342247137682112</v>
      </c>
      <c r="AS21" s="11">
        <f>IF(('OddsRatio_working_3-way'!X21=0),IF(Q21&gt;0,-Q21^(1/3),(-Q21)^(1/3)),'OddsRatio_working_3-way'!AM21-'OddsRatio_working_3-way'!R21/3)</f>
        <v>-0.59891775140110115</v>
      </c>
      <c r="AT21" s="11">
        <f>IF(('OddsRatio_working_3-way'!X21=0),IF(Q21&gt;0,-Q21^(1/3),(-Q21)^(1/3)),'OddsRatio_working_3-way'!AN21-'OddsRatio_working_3-way'!R21/3)</f>
        <v>-0.43530696236710958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1.43</v>
      </c>
      <c r="B22" s="4">
        <f>IF('True_Odds_Calculator_3-way'!B23="","",'True_Odds_Calculator_3-way'!B23)</f>
        <v>5.03</v>
      </c>
      <c r="C22" s="4">
        <f>IF('True_Odds_Calculator_3-way'!C23="","",'True_Odds_Calculator_3-way'!C23)</f>
        <v>7.84</v>
      </c>
      <c r="D22" s="9">
        <f t="shared" si="13"/>
        <v>0.68790066153135643</v>
      </c>
      <c r="E22" s="9">
        <f t="shared" si="14"/>
        <v>0.1903999445778754</v>
      </c>
      <c r="F22" s="9">
        <f t="shared" si="15"/>
        <v>0.12169939389076823</v>
      </c>
      <c r="G22" s="9">
        <f t="shared" si="16"/>
        <v>1.0551122504048833</v>
      </c>
      <c r="H22" s="9">
        <f t="shared" si="17"/>
        <v>1.4536982676740997</v>
      </c>
      <c r="I22" s="9">
        <f t="shared" si="18"/>
        <v>5.2521023691316806</v>
      </c>
      <c r="J22" s="9">
        <f t="shared" si="19"/>
        <v>8.2169677927694025</v>
      </c>
      <c r="K22" s="11">
        <f t="shared" si="20"/>
        <v>0.69930069930069938</v>
      </c>
      <c r="L22" s="11">
        <f t="shared" si="21"/>
        <v>0.19880715705765406</v>
      </c>
      <c r="M22" s="11">
        <f t="shared" si="22"/>
        <v>0.12755102040816327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-0.21018877458809293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0.20038183912083371</v>
      </c>
      <c r="Q22" s="11">
        <f>2*'OddsRatio_working_3-way'!K22*'OddsRatio_working_3-way'!L22*'OddsRatio_working_3-way'!M22</f>
        <v>3.546581223377588E-2</v>
      </c>
      <c r="R22" s="11">
        <f t="shared" si="23"/>
        <v>0</v>
      </c>
      <c r="S22" s="11">
        <f t="shared" si="24"/>
        <v>-0.95334224919252764</v>
      </c>
      <c r="T22" s="11">
        <f t="shared" si="25"/>
        <v>-0.1687331414500049</v>
      </c>
      <c r="U22" s="11">
        <f>'OddsRatio_working_3-way'!S22-'OddsRatio_working_3-way'!R22^2/3</f>
        <v>-0.95334224919252764</v>
      </c>
      <c r="V22" s="11">
        <f>'OddsRatio_working_3-way'!S22*'OddsRatio_working_3-way'!R22/3-2*'OddsRatio_working_3-way'!R22^3/27-'OddsRatio_working_3-way'!T22</f>
        <v>0.1687331414500049</v>
      </c>
      <c r="W22" s="11">
        <f>'OddsRatio_working_3-way'!V22^2+4*'OddsRatio_working_3-way'!U22^3/27</f>
        <v>-9.9892980801352144E-2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0.17913950836215578</v>
      </c>
      <c r="Y22" s="11">
        <f>IF('OddsRatio_working_3-way'!W22&gt;=0,IF('OddsRatio_working_3-way'!V22+SQRT('OddsRatio_working_3-way'!W22)&gt;0,0,PI()),ACOS('OddsRatio_working_3-way'!V22/(2*'OddsRatio_working_3-way'!X22)))</f>
        <v>1.0804237714587073</v>
      </c>
      <c r="Z22" s="11">
        <f>'OddsRatio_working_3-way'!X22^(1/3)*COS('OddsRatio_working_3-way'!Y22/3)</f>
        <v>0.52755612520244166</v>
      </c>
      <c r="AA22" s="11">
        <f>'OddsRatio_working_3-way'!X22^(1/3)*COS(('OddsRatio_working_3-way'!Y22+2*PI())/3)</f>
        <v>-0.43582155526854366</v>
      </c>
      <c r="AB22" s="11">
        <f>'OddsRatio_working_3-way'!X22^(1/3)*COS(('OddsRatio_working_3-way'!Y22+4*PI())/3)</f>
        <v>-9.1734569933897961E-2</v>
      </c>
      <c r="AC22" s="11">
        <f>'OddsRatio_working_3-way'!X22^(1/3)*SIN('OddsRatio_working_3-way'!Y22/3)</f>
        <v>0.19865871360760445</v>
      </c>
      <c r="AD22" s="11">
        <f>'OddsRatio_working_3-way'!X22^(1/3)*SIN(('OddsRatio_working_3-way'!Y22+2*PI())/3)</f>
        <v>0.35754764954359625</v>
      </c>
      <c r="AE22" s="11">
        <f>'OddsRatio_working_3-way'!X22^(1/3)*SIN(('OddsRatio_working_3-way'!Y22+4*PI())/3)</f>
        <v>-0.55620636315120064</v>
      </c>
      <c r="AF22" s="11">
        <f>-'OddsRatio_working_3-way'!U22/(3*'OddsRatio_working_3-way'!X22^(1/3))*COS(('OddsRatio_working_3-way'!Y22)/3)</f>
        <v>0.52755612520244166</v>
      </c>
      <c r="AG22" s="11">
        <f>-'OddsRatio_working_3-way'!U22/(3*'OddsRatio_working_3-way'!X22^(1/3))*COS(('OddsRatio_working_3-way'!Y22+2*PI())/3)</f>
        <v>-0.43582155526854366</v>
      </c>
      <c r="AH22" s="11">
        <f>-'OddsRatio_working_3-way'!U22/(3*'OddsRatio_working_3-way'!X22^(1/3))*COS(('OddsRatio_working_3-way'!Y22+4*PI())/3)</f>
        <v>-9.1734569933897961E-2</v>
      </c>
      <c r="AI22" s="11">
        <f>'OddsRatio_working_3-way'!U22/(3*'OddsRatio_working_3-way'!X22^(1/3))*SIN(('OddsRatio_working_3-way'!Y22)/3)</f>
        <v>-0.19865871360760445</v>
      </c>
      <c r="AJ22" s="11">
        <f>'OddsRatio_working_3-way'!U22/(3*'OddsRatio_working_3-way'!X22^(1/3))*SIN(('OddsRatio_working_3-way'!Y22+2*PI())/3)</f>
        <v>-0.35754764954359625</v>
      </c>
      <c r="AK22" s="11">
        <f>'OddsRatio_working_3-way'!U22/(3*'OddsRatio_working_3-way'!X22^(1/3))*SIN(('OddsRatio_working_3-way'!Y22+4*PI())/3)</f>
        <v>0.55620636315120064</v>
      </c>
      <c r="AL22" s="11">
        <f>'OddsRatio_working_3-way'!Z22+'OddsRatio_working_3-way'!AF22</f>
        <v>1.0551122504048833</v>
      </c>
      <c r="AM22" s="11">
        <f>'OddsRatio_working_3-way'!AA22+'OddsRatio_working_3-way'!AG22</f>
        <v>-0.87164311053708732</v>
      </c>
      <c r="AN22" s="11">
        <f>'OddsRatio_working_3-way'!AB22+'OddsRatio_working_3-way'!AH22</f>
        <v>-0.18346913986779592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1.0551122504048833</v>
      </c>
      <c r="AS22" s="11">
        <f>IF(('OddsRatio_working_3-way'!X22=0),IF(Q22&gt;0,-Q22^(1/3),(-Q22)^(1/3)),'OddsRatio_working_3-way'!AM22-'OddsRatio_working_3-way'!R22/3)</f>
        <v>-0.87164311053708732</v>
      </c>
      <c r="AT22" s="11">
        <f>IF(('OddsRatio_working_3-way'!X22=0),IF(Q22&gt;0,-Q22^(1/3),(-Q22)^(1/3)),'OddsRatio_working_3-way'!AN22-'OddsRatio_working_3-way'!R22/3)</f>
        <v>-0.18346913986779592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3.92</v>
      </c>
      <c r="C23" s="4">
        <f>IF('True_Odds_Calculator_3-way'!C24="","",'True_Odds_Calculator_3-way'!C24)</f>
        <v>4.0999999999999996</v>
      </c>
      <c r="D23" s="9">
        <f t="shared" si="13"/>
        <v>0.51946218397767463</v>
      </c>
      <c r="E23" s="9">
        <f t="shared" si="14"/>
        <v>0.24572779848975376</v>
      </c>
      <c r="F23" s="9">
        <f t="shared" si="15"/>
        <v>0.2348100175325718</v>
      </c>
      <c r="G23" s="9">
        <f t="shared" si="16"/>
        <v>1.0512135760181507</v>
      </c>
      <c r="H23" s="9">
        <f t="shared" si="17"/>
        <v>1.9250679468959724</v>
      </c>
      <c r="I23" s="9">
        <f t="shared" si="18"/>
        <v>4.0695436419730004</v>
      </c>
      <c r="J23" s="9">
        <f t="shared" si="19"/>
        <v>4.2587620856562669</v>
      </c>
      <c r="K23" s="11">
        <f t="shared" si="20"/>
        <v>0.53191489361702127</v>
      </c>
      <c r="L23" s="11">
        <f t="shared" si="21"/>
        <v>0.25510204081632654</v>
      </c>
      <c r="M23" s="11">
        <f t="shared" si="22"/>
        <v>0.24390243902439027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-0.26363280133018452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0.22836067483558037</v>
      </c>
      <c r="Q23" s="11">
        <f>2*'OddsRatio_working_3-way'!K23*'OddsRatio_working_3-way'!L23*'OddsRatio_working_3-way'!M23</f>
        <v>6.6191499952342137E-2</v>
      </c>
      <c r="R23" s="11">
        <f t="shared" si="23"/>
        <v>0</v>
      </c>
      <c r="S23" s="11">
        <f t="shared" si="24"/>
        <v>-0.86620736753304117</v>
      </c>
      <c r="T23" s="11">
        <f t="shared" si="25"/>
        <v>-0.25107459928493947</v>
      </c>
      <c r="U23" s="11">
        <f>'OddsRatio_working_3-way'!S23-'OddsRatio_working_3-way'!R23^2/3</f>
        <v>-0.86620736753304117</v>
      </c>
      <c r="V23" s="11">
        <f>'OddsRatio_working_3-way'!S23*'OddsRatio_working_3-way'!R23/3-2*'OddsRatio_working_3-way'!R23^3/27-'OddsRatio_working_3-way'!T23</f>
        <v>0.25107459928493947</v>
      </c>
      <c r="W23" s="11">
        <f>'OddsRatio_working_3-way'!V23^2+4*'OddsRatio_working_3-way'!U23^3/27</f>
        <v>-3.3247257786959902E-2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0.15514969561124897</v>
      </c>
      <c r="Y23" s="11">
        <f>IF('OddsRatio_working_3-way'!W23&gt;=0,IF('OddsRatio_working_3-way'!V23+SQRT('OddsRatio_working_3-way'!W23)&gt;0,0,PI()),ACOS('OddsRatio_working_3-way'!V23/(2*'OddsRatio_working_3-way'!X23)))</f>
        <v>0.6281149901565658</v>
      </c>
      <c r="Z23" s="11">
        <f>'OddsRatio_working_3-way'!X23^(1/3)*COS('OddsRatio_working_3-way'!Y23/3)</f>
        <v>0.52560678800907534</v>
      </c>
      <c r="AA23" s="11">
        <f>'OddsRatio_working_3-way'!X23^(1/3)*COS(('OddsRatio_working_3-way'!Y23+2*PI())/3)</f>
        <v>-0.3595244888202368</v>
      </c>
      <c r="AB23" s="11">
        <f>'OddsRatio_working_3-way'!X23^(1/3)*COS(('OddsRatio_working_3-way'!Y23+4*PI())/3)</f>
        <v>-0.16608229918883849</v>
      </c>
      <c r="AC23" s="11">
        <f>'OddsRatio_working_3-way'!X23^(1/3)*SIN('OddsRatio_working_3-way'!Y23/3)</f>
        <v>0.11168390025631843</v>
      </c>
      <c r="AD23" s="11">
        <f>'OddsRatio_working_3-way'!X23^(1/3)*SIN(('OddsRatio_working_3-way'!Y23+2*PI())/3)</f>
        <v>0.39934688068924218</v>
      </c>
      <c r="AE23" s="11">
        <f>'OddsRatio_working_3-way'!X23^(1/3)*SIN(('OddsRatio_working_3-way'!Y23+4*PI())/3)</f>
        <v>-0.51103078094556054</v>
      </c>
      <c r="AF23" s="11">
        <f>-'OddsRatio_working_3-way'!U23/(3*'OddsRatio_working_3-way'!X23^(1/3))*COS(('OddsRatio_working_3-way'!Y23)/3)</f>
        <v>0.52560678800907534</v>
      </c>
      <c r="AG23" s="11">
        <f>-'OddsRatio_working_3-way'!U23/(3*'OddsRatio_working_3-way'!X23^(1/3))*COS(('OddsRatio_working_3-way'!Y23+2*PI())/3)</f>
        <v>-0.3595244888202368</v>
      </c>
      <c r="AH23" s="11">
        <f>-'OddsRatio_working_3-way'!U23/(3*'OddsRatio_working_3-way'!X23^(1/3))*COS(('OddsRatio_working_3-way'!Y23+4*PI())/3)</f>
        <v>-0.16608229918883849</v>
      </c>
      <c r="AI23" s="11">
        <f>'OddsRatio_working_3-way'!U23/(3*'OddsRatio_working_3-way'!X23^(1/3))*SIN(('OddsRatio_working_3-way'!Y23)/3)</f>
        <v>-0.11168390025631843</v>
      </c>
      <c r="AJ23" s="11">
        <f>'OddsRatio_working_3-way'!U23/(3*'OddsRatio_working_3-way'!X23^(1/3))*SIN(('OddsRatio_working_3-way'!Y23+2*PI())/3)</f>
        <v>-0.39934688068924218</v>
      </c>
      <c r="AK23" s="11">
        <f>'OddsRatio_working_3-way'!U23/(3*'OddsRatio_working_3-way'!X23^(1/3))*SIN(('OddsRatio_working_3-way'!Y23+4*PI())/3)</f>
        <v>0.51103078094556054</v>
      </c>
      <c r="AL23" s="11">
        <f>'OddsRatio_working_3-way'!Z23+'OddsRatio_working_3-way'!AF23</f>
        <v>1.0512135760181507</v>
      </c>
      <c r="AM23" s="11">
        <f>'OddsRatio_working_3-way'!AA23+'OddsRatio_working_3-way'!AG23</f>
        <v>-0.7190489776404736</v>
      </c>
      <c r="AN23" s="11">
        <f>'OddsRatio_working_3-way'!AB23+'OddsRatio_working_3-way'!AH23</f>
        <v>-0.33216459837767698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1.0512135760181507</v>
      </c>
      <c r="AS23" s="11">
        <f>IF(('OddsRatio_working_3-way'!X23=0),IF(Q23&gt;0,-Q23^(1/3),(-Q23)^(1/3)),'OddsRatio_working_3-way'!AM23-'OddsRatio_working_3-way'!R23/3)</f>
        <v>-0.7190489776404736</v>
      </c>
      <c r="AT23" s="11">
        <f>IF(('OddsRatio_working_3-way'!X23=0),IF(Q23&gt;0,-Q23^(1/3),(-Q23)^(1/3)),'OddsRatio_working_3-way'!AN23-'OddsRatio_working_3-way'!R23/3)</f>
        <v>-0.33216459837767698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2.71</v>
      </c>
      <c r="B24" s="4">
        <f>IF('True_Odds_Calculator_3-way'!B25="","",'True_Odds_Calculator_3-way'!B25)</f>
        <v>3.7</v>
      </c>
      <c r="C24" s="4">
        <f>IF('True_Odds_Calculator_3-way'!C25="","",'True_Odds_Calculator_3-way'!C25)</f>
        <v>2.57</v>
      </c>
      <c r="D24" s="9">
        <f t="shared" si="13"/>
        <v>0.3590991433033725</v>
      </c>
      <c r="E24" s="9">
        <f t="shared" si="14"/>
        <v>0.26191583286529158</v>
      </c>
      <c r="F24" s="9">
        <f t="shared" si="15"/>
        <v>0.37898502383133587</v>
      </c>
      <c r="G24" s="9">
        <f t="shared" si="16"/>
        <v>1.043711269210613</v>
      </c>
      <c r="H24" s="9">
        <f t="shared" si="17"/>
        <v>2.7847462703501482</v>
      </c>
      <c r="I24" s="9">
        <f t="shared" si="18"/>
        <v>3.8180204268686557</v>
      </c>
      <c r="J24" s="9">
        <f t="shared" si="19"/>
        <v>2.6386266926606621</v>
      </c>
      <c r="K24" s="11">
        <f t="shared" si="20"/>
        <v>0.36900369003690037</v>
      </c>
      <c r="L24" s="11">
        <f t="shared" si="21"/>
        <v>0.27027027027027023</v>
      </c>
      <c r="M24" s="11">
        <f t="shared" si="22"/>
        <v>0.38910505836575876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-0.28129070963651048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0.23205826758025705</v>
      </c>
      <c r="Q24" s="11">
        <f>2*'OddsRatio_working_3-way'!K24*'OddsRatio_working_3-way'!L24*'OddsRatio_working_3-way'!M24</f>
        <v>7.7611460729182943E-2</v>
      </c>
      <c r="R24" s="11">
        <f t="shared" si="23"/>
        <v>0</v>
      </c>
      <c r="S24" s="11">
        <f t="shared" si="24"/>
        <v>-0.82497665095348305</v>
      </c>
      <c r="T24" s="11">
        <f t="shared" si="25"/>
        <v>-0.27591192339581366</v>
      </c>
      <c r="U24" s="11">
        <f>'OddsRatio_working_3-way'!S24-'OddsRatio_working_3-way'!R24^2/3</f>
        <v>-0.82497665095348305</v>
      </c>
      <c r="V24" s="11">
        <f>'OddsRatio_working_3-way'!S24*'OddsRatio_working_3-way'!R24/3-2*'OddsRatio_working_3-way'!R24^3/27-'OddsRatio_working_3-way'!T24</f>
        <v>0.27591192339581366</v>
      </c>
      <c r="W24" s="11">
        <f>'OddsRatio_working_3-way'!V24^2+4*'OddsRatio_working_3-way'!U24^3/27</f>
        <v>-7.0530476413479815E-3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0.14420509449506744</v>
      </c>
      <c r="Y24" s="11">
        <f>IF('OddsRatio_working_3-way'!W24&gt;=0,IF('OddsRatio_working_3-way'!V24+SQRT('OddsRatio_working_3-way'!W24)&gt;0,0,PI()),ACOS('OddsRatio_working_3-way'!V24/(2*'OddsRatio_working_3-way'!X24)))</f>
        <v>0.29547145533486963</v>
      </c>
      <c r="Z24" s="11">
        <f>'OddsRatio_working_3-way'!X24^(1/3)*COS('OddsRatio_working_3-way'!Y24/3)</f>
        <v>0.5218556346053066</v>
      </c>
      <c r="AA24" s="11">
        <f>'OddsRatio_working_3-way'!X24^(1/3)*COS(('OddsRatio_working_3-way'!Y24+2*PI())/3)</f>
        <v>-0.30558411821742143</v>
      </c>
      <c r="AB24" s="11">
        <f>'OddsRatio_working_3-way'!X24^(1/3)*COS(('OddsRatio_working_3-way'!Y24+4*PI())/3)</f>
        <v>-0.21627151638788511</v>
      </c>
      <c r="AC24" s="11">
        <f>'OddsRatio_working_3-way'!X24^(1/3)*SIN('OddsRatio_working_3-way'!Y24/3)</f>
        <v>5.1564654708308684E-2</v>
      </c>
      <c r="AD24" s="11">
        <f>'OddsRatio_working_3-way'!X24^(1/3)*SIN(('OddsRatio_working_3-way'!Y24+2*PI())/3)</f>
        <v>0.4261579093220908</v>
      </c>
      <c r="AE24" s="11">
        <f>'OddsRatio_working_3-way'!X24^(1/3)*SIN(('OddsRatio_working_3-way'!Y24+4*PI())/3)</f>
        <v>-0.47772256403039948</v>
      </c>
      <c r="AF24" s="11">
        <f>-'OddsRatio_working_3-way'!U24/(3*'OddsRatio_working_3-way'!X24^(1/3))*COS(('OddsRatio_working_3-way'!Y24)/3)</f>
        <v>0.52185563460530648</v>
      </c>
      <c r="AG24" s="11">
        <f>-'OddsRatio_working_3-way'!U24/(3*'OddsRatio_working_3-way'!X24^(1/3))*COS(('OddsRatio_working_3-way'!Y24+2*PI())/3)</f>
        <v>-0.30558411821742137</v>
      </c>
      <c r="AH24" s="11">
        <f>-'OddsRatio_working_3-way'!U24/(3*'OddsRatio_working_3-way'!X24^(1/3))*COS(('OddsRatio_working_3-way'!Y24+4*PI())/3)</f>
        <v>-0.21627151638788505</v>
      </c>
      <c r="AI24" s="11">
        <f>'OddsRatio_working_3-way'!U24/(3*'OddsRatio_working_3-way'!X24^(1/3))*SIN(('OddsRatio_working_3-way'!Y24)/3)</f>
        <v>-5.156465470830867E-2</v>
      </c>
      <c r="AJ24" s="11">
        <f>'OddsRatio_working_3-way'!U24/(3*'OddsRatio_working_3-way'!X24^(1/3))*SIN(('OddsRatio_working_3-way'!Y24+2*PI())/3)</f>
        <v>-0.42615790932209074</v>
      </c>
      <c r="AK24" s="11">
        <f>'OddsRatio_working_3-way'!U24/(3*'OddsRatio_working_3-way'!X24^(1/3))*SIN(('OddsRatio_working_3-way'!Y24+4*PI())/3)</f>
        <v>0.47772256403039937</v>
      </c>
      <c r="AL24" s="11">
        <f>'OddsRatio_working_3-way'!Z24+'OddsRatio_working_3-way'!AF24</f>
        <v>1.043711269210613</v>
      </c>
      <c r="AM24" s="11">
        <f>'OddsRatio_working_3-way'!AA24+'OddsRatio_working_3-way'!AG24</f>
        <v>-0.61116823643484275</v>
      </c>
      <c r="AN24" s="11">
        <f>'OddsRatio_working_3-way'!AB24+'OddsRatio_working_3-way'!AH24</f>
        <v>-0.43254303277577016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1.043711269210613</v>
      </c>
      <c r="AS24" s="11">
        <f>IF(('OddsRatio_working_3-way'!X24=0),IF(Q24&gt;0,-Q24^(1/3),(-Q24)^(1/3)),'OddsRatio_working_3-way'!AM24-'OddsRatio_working_3-way'!R24/3)</f>
        <v>-0.61116823643484275</v>
      </c>
      <c r="AT24" s="11">
        <f>IF(('OddsRatio_working_3-way'!X24=0),IF(Q24&gt;0,-Q24^(1/3),(-Q24)^(1/3)),'OddsRatio_working_3-way'!AN24-'OddsRatio_working_3-way'!R24/3)</f>
        <v>-0.43254303277577016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2.27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3.07</v>
      </c>
      <c r="D25" s="9">
        <f t="shared" si="13"/>
        <v>0.43000622451361664</v>
      </c>
      <c r="E25" s="9">
        <f t="shared" si="14"/>
        <v>0.25359199061380605</v>
      </c>
      <c r="F25" s="9">
        <f t="shared" si="15"/>
        <v>0.31640178487257709</v>
      </c>
      <c r="G25" s="9">
        <f t="shared" si="16"/>
        <v>1.0437383713541075</v>
      </c>
      <c r="H25" s="9">
        <f t="shared" si="17"/>
        <v>2.3255477316197171</v>
      </c>
      <c r="I25" s="9">
        <f t="shared" si="18"/>
        <v>3.9433422072185826</v>
      </c>
      <c r="J25" s="9">
        <f t="shared" si="19"/>
        <v>3.1605384287030018</v>
      </c>
      <c r="K25" s="11">
        <f t="shared" si="20"/>
        <v>0.44052863436123346</v>
      </c>
      <c r="L25" s="11">
        <f t="shared" si="21"/>
        <v>0.26178010471204188</v>
      </c>
      <c r="M25" s="11">
        <f t="shared" si="22"/>
        <v>0.32573289902280134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-0.27848100600130743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0.2313945450539078</v>
      </c>
      <c r="Q25" s="11">
        <f>2*'OddsRatio_working_3-way'!K25*'OddsRatio_working_3-way'!L25*'OddsRatio_working_3-way'!M25</f>
        <v>7.5128099043476559E-2</v>
      </c>
      <c r="R25" s="11">
        <f t="shared" si="23"/>
        <v>0</v>
      </c>
      <c r="S25" s="11">
        <f t="shared" si="24"/>
        <v>-0.83091679528341489</v>
      </c>
      <c r="T25" s="11">
        <f t="shared" si="25"/>
        <v>-0.26977818028682304</v>
      </c>
      <c r="U25" s="11">
        <f>'OddsRatio_working_3-way'!S25-'OddsRatio_working_3-way'!R25^2/3</f>
        <v>-0.83091679528341489</v>
      </c>
      <c r="V25" s="11">
        <f>'OddsRatio_working_3-way'!S25*'OddsRatio_working_3-way'!R25/3-2*'OddsRatio_working_3-way'!R25^3/27-'OddsRatio_working_3-way'!T25</f>
        <v>0.26977818028682304</v>
      </c>
      <c r="W25" s="11">
        <f>'OddsRatio_working_3-way'!V25^2+4*'OddsRatio_working_3-way'!U25^3/27</f>
        <v>-1.2209931139153474E-2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0.14576539172418729</v>
      </c>
      <c r="Y25" s="11">
        <f>IF('OddsRatio_working_3-way'!W25&gt;=0,IF('OddsRatio_working_3-way'!V25+SQRT('OddsRatio_working_3-way'!W25)&gt;0,0,PI()),ACOS('OddsRatio_working_3-way'!V25/(2*'OddsRatio_working_3-way'!X25)))</f>
        <v>0.38874653972640338</v>
      </c>
      <c r="Z25" s="11">
        <f>'OddsRatio_working_3-way'!X25^(1/3)*COS('OddsRatio_working_3-way'!Y25/3)</f>
        <v>0.52186918567705376</v>
      </c>
      <c r="AA25" s="11">
        <f>'OddsRatio_working_3-way'!X25^(1/3)*COS(('OddsRatio_working_3-way'!Y25+2*PI())/3)</f>
        <v>-0.3198295298147244</v>
      </c>
      <c r="AB25" s="11">
        <f>'OddsRatio_working_3-way'!X25^(1/3)*COS(('OddsRatio_working_3-way'!Y25+4*PI())/3)</f>
        <v>-0.2020396558623293</v>
      </c>
      <c r="AC25" s="11">
        <f>'OddsRatio_working_3-way'!X25^(1/3)*SIN('OddsRatio_working_3-way'!Y25/3)</f>
        <v>6.8006015434227393E-2</v>
      </c>
      <c r="AD25" s="11">
        <f>'OddsRatio_working_3-way'!X25^(1/3)*SIN(('OddsRatio_working_3-way'!Y25+2*PI())/3)</f>
        <v>0.41794896453151298</v>
      </c>
      <c r="AE25" s="11">
        <f>'OddsRatio_working_3-way'!X25^(1/3)*SIN(('OddsRatio_working_3-way'!Y25+4*PI())/3)</f>
        <v>-0.48595497996574039</v>
      </c>
      <c r="AF25" s="11">
        <f>-'OddsRatio_working_3-way'!U25/(3*'OddsRatio_working_3-way'!X25^(1/3))*COS(('OddsRatio_working_3-way'!Y25)/3)</f>
        <v>0.52186918567705376</v>
      </c>
      <c r="AG25" s="11">
        <f>-'OddsRatio_working_3-way'!U25/(3*'OddsRatio_working_3-way'!X25^(1/3))*COS(('OddsRatio_working_3-way'!Y25+2*PI())/3)</f>
        <v>-0.3198295298147244</v>
      </c>
      <c r="AH25" s="11">
        <f>-'OddsRatio_working_3-way'!U25/(3*'OddsRatio_working_3-way'!X25^(1/3))*COS(('OddsRatio_working_3-way'!Y25+4*PI())/3)</f>
        <v>-0.2020396558623293</v>
      </c>
      <c r="AI25" s="11">
        <f>'OddsRatio_working_3-way'!U25/(3*'OddsRatio_working_3-way'!X25^(1/3))*SIN(('OddsRatio_working_3-way'!Y25)/3)</f>
        <v>-6.8006015434227393E-2</v>
      </c>
      <c r="AJ25" s="11">
        <f>'OddsRatio_working_3-way'!U25/(3*'OddsRatio_working_3-way'!X25^(1/3))*SIN(('OddsRatio_working_3-way'!Y25+2*PI())/3)</f>
        <v>-0.41794896453151298</v>
      </c>
      <c r="AK25" s="11">
        <f>'OddsRatio_working_3-way'!U25/(3*'OddsRatio_working_3-way'!X25^(1/3))*SIN(('OddsRatio_working_3-way'!Y25+4*PI())/3)</f>
        <v>0.48595497996574039</v>
      </c>
      <c r="AL25" s="11">
        <f>'OddsRatio_working_3-way'!Z25+'OddsRatio_working_3-way'!AF25</f>
        <v>1.0437383713541075</v>
      </c>
      <c r="AM25" s="11">
        <f>'OddsRatio_working_3-way'!AA25+'OddsRatio_working_3-way'!AG25</f>
        <v>-0.6396590596294488</v>
      </c>
      <c r="AN25" s="11">
        <f>'OddsRatio_working_3-way'!AB25+'OddsRatio_working_3-way'!AH25</f>
        <v>-0.40407931172465861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1.0437383713541075</v>
      </c>
      <c r="AS25" s="11">
        <f>IF(('OddsRatio_working_3-way'!X25=0),IF(Q25&gt;0,-Q25^(1/3),(-Q25)^(1/3)),'OddsRatio_working_3-way'!AM25-'OddsRatio_working_3-way'!R25/3)</f>
        <v>-0.6396590596294488</v>
      </c>
      <c r="AT25" s="11">
        <f>IF(('OddsRatio_working_3-way'!X25=0),IF(Q25&gt;0,-Q25^(1/3),(-Q25)^(1/3)),'OddsRatio_working_3-way'!AN25-'OddsRatio_working_3-way'!R25/3)</f>
        <v>-0.40407931172465861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1.95</v>
      </c>
      <c r="B26" s="4">
        <f>IF('True_Odds_Calculator_3-way'!B27="","",'True_Odds_Calculator_3-way'!B27)</f>
        <v>3.87</v>
      </c>
      <c r="C26" s="4">
        <f>IF('True_Odds_Calculator_3-way'!C27="","",'True_Odds_Calculator_3-way'!C27)</f>
        <v>3.88</v>
      </c>
      <c r="D26" s="9">
        <f t="shared" si="13"/>
        <v>0.50130925160106565</v>
      </c>
      <c r="E26" s="9">
        <f t="shared" si="14"/>
        <v>0.2496708913551649</v>
      </c>
      <c r="F26" s="9">
        <f t="shared" si="15"/>
        <v>0.24901985704376939</v>
      </c>
      <c r="G26" s="9">
        <f t="shared" si="16"/>
        <v>1.0471333377891714</v>
      </c>
      <c r="H26" s="9">
        <f t="shared" si="17"/>
        <v>1.9947766708997123</v>
      </c>
      <c r="I26" s="9">
        <f t="shared" si="18"/>
        <v>4.0052726794549214</v>
      </c>
      <c r="J26" s="9">
        <f t="shared" si="19"/>
        <v>4.0157440128328137</v>
      </c>
      <c r="K26" s="11">
        <f t="shared" si="20"/>
        <v>0.51282051282051289</v>
      </c>
      <c r="L26" s="11">
        <f t="shared" si="21"/>
        <v>0.25839793281653745</v>
      </c>
      <c r="M26" s="11">
        <f t="shared" si="22"/>
        <v>0.25773195876288663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-0.26817648107506642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0.22882185433132451</v>
      </c>
      <c r="Q26" s="11">
        <f>2*'OddsRatio_working_3-way'!K26*'OddsRatio_working_3-way'!L26*'OddsRatio_working_3-way'!M26</f>
        <v>6.830503114367896E-2</v>
      </c>
      <c r="R26" s="11">
        <f t="shared" si="23"/>
        <v>0</v>
      </c>
      <c r="S26" s="11">
        <f t="shared" si="24"/>
        <v>-0.85325101371314516</v>
      </c>
      <c r="T26" s="11">
        <f t="shared" si="25"/>
        <v>-0.25470179513825231</v>
      </c>
      <c r="U26" s="11">
        <f>'OddsRatio_working_3-way'!S26-'OddsRatio_working_3-way'!R26^2/3</f>
        <v>-0.85325101371314516</v>
      </c>
      <c r="V26" s="11">
        <f>'OddsRatio_working_3-way'!S26*'OddsRatio_working_3-way'!R26/3-2*'OddsRatio_working_3-way'!R26^3/27-'OddsRatio_working_3-way'!T26</f>
        <v>0.25470179513825231</v>
      </c>
      <c r="W26" s="11">
        <f>'OddsRatio_working_3-way'!V26^2+4*'OddsRatio_working_3-way'!U26^3/27</f>
        <v>-2.7156411518302115E-2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0.15168175233441097</v>
      </c>
      <c r="Y26" s="11">
        <f>IF('OddsRatio_working_3-way'!W26&gt;=0,IF('OddsRatio_working_3-way'!V26+SQRT('OddsRatio_working_3-way'!W26)&gt;0,0,PI()),ACOS('OddsRatio_working_3-way'!V26/(2*'OddsRatio_working_3-way'!X26)))</f>
        <v>0.57426326487928503</v>
      </c>
      <c r="Z26" s="11">
        <f>'OddsRatio_working_3-way'!X26^(1/3)*COS('OddsRatio_working_3-way'!Y26/3)</f>
        <v>0.52356666889458559</v>
      </c>
      <c r="AA26" s="11">
        <f>'OddsRatio_working_3-way'!X26^(1/3)*COS(('OddsRatio_working_3-way'!Y26+2*PI())/3)</f>
        <v>-0.34965375521137448</v>
      </c>
      <c r="AB26" s="11">
        <f>'OddsRatio_working_3-way'!X26^(1/3)*COS(('OddsRatio_working_3-way'!Y26+4*PI())/3)</f>
        <v>-0.17391291368321105</v>
      </c>
      <c r="AC26" s="11">
        <f>'OddsRatio_working_3-way'!X26^(1/3)*SIN('OddsRatio_working_3-way'!Y26/3)</f>
        <v>0.10146402216389652</v>
      </c>
      <c r="AD26" s="11">
        <f>'OddsRatio_working_3-way'!X26^(1/3)*SIN(('OddsRatio_working_3-way'!Y26+2*PI())/3)</f>
        <v>0.40269002475555871</v>
      </c>
      <c r="AE26" s="11">
        <f>'OddsRatio_working_3-way'!X26^(1/3)*SIN(('OddsRatio_working_3-way'!Y26+4*PI())/3)</f>
        <v>-0.5041540469194552</v>
      </c>
      <c r="AF26" s="11">
        <f>-'OddsRatio_working_3-way'!U26/(3*'OddsRatio_working_3-way'!X26^(1/3))*COS(('OddsRatio_working_3-way'!Y26)/3)</f>
        <v>0.52356666889458581</v>
      </c>
      <c r="AG26" s="11">
        <f>-'OddsRatio_working_3-way'!U26/(3*'OddsRatio_working_3-way'!X26^(1/3))*COS(('OddsRatio_working_3-way'!Y26+2*PI())/3)</f>
        <v>-0.34965375521137465</v>
      </c>
      <c r="AH26" s="11">
        <f>-'OddsRatio_working_3-way'!U26/(3*'OddsRatio_working_3-way'!X26^(1/3))*COS(('OddsRatio_working_3-way'!Y26+4*PI())/3)</f>
        <v>-0.1739129136832111</v>
      </c>
      <c r="AI26" s="11">
        <f>'OddsRatio_working_3-way'!U26/(3*'OddsRatio_working_3-way'!X26^(1/3))*SIN(('OddsRatio_working_3-way'!Y26)/3)</f>
        <v>-0.10146402216389656</v>
      </c>
      <c r="AJ26" s="11">
        <f>'OddsRatio_working_3-way'!U26/(3*'OddsRatio_working_3-way'!X26^(1/3))*SIN(('OddsRatio_working_3-way'!Y26+2*PI())/3)</f>
        <v>-0.40269002475555887</v>
      </c>
      <c r="AK26" s="11">
        <f>'OddsRatio_working_3-way'!U26/(3*'OddsRatio_working_3-way'!X26^(1/3))*SIN(('OddsRatio_working_3-way'!Y26+4*PI())/3)</f>
        <v>0.50415404691945542</v>
      </c>
      <c r="AL26" s="11">
        <f>'OddsRatio_working_3-way'!Z26+'OddsRatio_working_3-way'!AF26</f>
        <v>1.0471333377891714</v>
      </c>
      <c r="AM26" s="11">
        <f>'OddsRatio_working_3-way'!AA26+'OddsRatio_working_3-way'!AG26</f>
        <v>-0.69930751042274908</v>
      </c>
      <c r="AN26" s="11">
        <f>'OddsRatio_working_3-way'!AB26+'OddsRatio_working_3-way'!AH26</f>
        <v>-0.34782582736642215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1.0471333377891714</v>
      </c>
      <c r="AS26" s="11">
        <f>IF(('OddsRatio_working_3-way'!X26=0),IF(Q26&gt;0,-Q26^(1/3),(-Q26)^(1/3)),'OddsRatio_working_3-way'!AM26-'OddsRatio_working_3-way'!R26/3)</f>
        <v>-0.69930751042274908</v>
      </c>
      <c r="AT26" s="11">
        <f>IF(('OddsRatio_working_3-way'!X26=0),IF(Q26&gt;0,-Q26^(1/3),(-Q26)^(1/3)),'OddsRatio_working_3-way'!AN26-'OddsRatio_working_3-way'!R26/3)</f>
        <v>-0.34782582736642215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2.38</v>
      </c>
      <c r="B27" s="4">
        <f>IF('True_Odds_Calculator_3-way'!B28="","",'True_Odds_Calculator_3-way'!B28)</f>
        <v>3.55</v>
      </c>
      <c r="C27" s="4">
        <f>IF('True_Odds_Calculator_3-way'!C28="","",'True_Odds_Calculator_3-way'!C28)</f>
        <v>3.12</v>
      </c>
      <c r="D27" s="9">
        <f t="shared" si="13"/>
        <v>0.41193614142292911</v>
      </c>
      <c r="E27" s="9">
        <f t="shared" si="14"/>
        <v>0.27488507381821986</v>
      </c>
      <c r="F27" s="9">
        <f t="shared" si="15"/>
        <v>0.3131787847588508</v>
      </c>
      <c r="G27" s="9">
        <f t="shared" si="16"/>
        <v>1.034464296774205</v>
      </c>
      <c r="H27" s="9">
        <f t="shared" si="17"/>
        <v>2.4275607295484032</v>
      </c>
      <c r="I27" s="9">
        <f t="shared" si="18"/>
        <v>3.6378839567742229</v>
      </c>
      <c r="J27" s="9">
        <f t="shared" si="19"/>
        <v>3.1930643091613145</v>
      </c>
      <c r="K27" s="11">
        <f t="shared" si="20"/>
        <v>0.42016806722689076</v>
      </c>
      <c r="L27" s="11">
        <f t="shared" si="21"/>
        <v>0.28169014084507044</v>
      </c>
      <c r="M27" s="11">
        <f t="shared" si="22"/>
        <v>0.32051282051282048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-0.2830057266676983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0.22950675394751618</v>
      </c>
      <c r="Q27" s="11">
        <f>2*'OddsRatio_working_3-way'!K27*'OddsRatio_working_3-way'!L27*'OddsRatio_working_3-way'!M27</f>
        <v>7.5870001304964019E-2</v>
      </c>
      <c r="R27" s="11">
        <f t="shared" si="23"/>
        <v>0</v>
      </c>
      <c r="S27" s="11">
        <f t="shared" si="24"/>
        <v>-0.81096151887060608</v>
      </c>
      <c r="T27" s="11">
        <f t="shared" si="25"/>
        <v>-0.2680864525192086</v>
      </c>
      <c r="U27" s="11">
        <f>'OddsRatio_working_3-way'!S27-'OddsRatio_working_3-way'!R27^2/3</f>
        <v>-0.81096151887060608</v>
      </c>
      <c r="V27" s="11">
        <f>'OddsRatio_working_3-way'!S27*'OddsRatio_working_3-way'!R27/3-2*'OddsRatio_working_3-way'!R27^3/27-'OddsRatio_working_3-way'!T27</f>
        <v>0.2680864525192086</v>
      </c>
      <c r="W27" s="11">
        <f>'OddsRatio_working_3-way'!V27^2+4*'OddsRatio_working_3-way'!U27^3/27</f>
        <v>-7.1423658367038428E-3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0.14054599946373228</v>
      </c>
      <c r="Y27" s="11">
        <f>IF('OddsRatio_working_3-way'!W27&gt;=0,IF('OddsRatio_working_3-way'!V27+SQRT('OddsRatio_working_3-way'!W27)&gt;0,0,PI()),ACOS('OddsRatio_working_3-way'!V27/(2*'OddsRatio_working_3-way'!X27)))</f>
        <v>0.30538235336601316</v>
      </c>
      <c r="Z27" s="11">
        <f>'OddsRatio_working_3-way'!X27^(1/3)*COS('OddsRatio_working_3-way'!Y27/3)</f>
        <v>0.51723214838710263</v>
      </c>
      <c r="AA27" s="11">
        <f>'OddsRatio_working_3-way'!X27^(1/3)*COS(('OddsRatio_working_3-way'!Y27+2*PI())/3)</f>
        <v>-0.30437149161923166</v>
      </c>
      <c r="AB27" s="11">
        <f>'OddsRatio_working_3-way'!X27^(1/3)*COS(('OddsRatio_working_3-way'!Y27+4*PI())/3)</f>
        <v>-0.21286065676787108</v>
      </c>
      <c r="AC27" s="11">
        <f>'OddsRatio_working_3-way'!X27^(1/3)*SIN('OddsRatio_working_3-way'!Y27/3)</f>
        <v>5.2833805135200529E-2</v>
      </c>
      <c r="AD27" s="11">
        <f>'OddsRatio_working_3-way'!X27^(1/3)*SIN(('OddsRatio_working_3-way'!Y27+2*PI())/3)</f>
        <v>0.42151927758963303</v>
      </c>
      <c r="AE27" s="11">
        <f>'OddsRatio_working_3-way'!X27^(1/3)*SIN(('OddsRatio_working_3-way'!Y27+4*PI())/3)</f>
        <v>-0.47435308272483345</v>
      </c>
      <c r="AF27" s="11">
        <f>-'OddsRatio_working_3-way'!U27/(3*'OddsRatio_working_3-way'!X27^(1/3))*COS(('OddsRatio_working_3-way'!Y27)/3)</f>
        <v>0.51723214838710241</v>
      </c>
      <c r="AG27" s="11">
        <f>-'OddsRatio_working_3-way'!U27/(3*'OddsRatio_working_3-way'!X27^(1/3))*COS(('OddsRatio_working_3-way'!Y27+2*PI())/3)</f>
        <v>-0.30437149161923155</v>
      </c>
      <c r="AH27" s="11">
        <f>-'OddsRatio_working_3-way'!U27/(3*'OddsRatio_working_3-way'!X27^(1/3))*COS(('OddsRatio_working_3-way'!Y27+4*PI())/3)</f>
        <v>-0.21286065676787097</v>
      </c>
      <c r="AI27" s="11">
        <f>'OddsRatio_working_3-way'!U27/(3*'OddsRatio_working_3-way'!X27^(1/3))*SIN(('OddsRatio_working_3-way'!Y27)/3)</f>
        <v>-5.2833805135200508E-2</v>
      </c>
      <c r="AJ27" s="11">
        <f>'OddsRatio_working_3-way'!U27/(3*'OddsRatio_working_3-way'!X27^(1/3))*SIN(('OddsRatio_working_3-way'!Y27+2*PI())/3)</f>
        <v>-0.42151927758963287</v>
      </c>
      <c r="AK27" s="11">
        <f>'OddsRatio_working_3-way'!U27/(3*'OddsRatio_working_3-way'!X27^(1/3))*SIN(('OddsRatio_working_3-way'!Y27+4*PI())/3)</f>
        <v>0.47435308272483323</v>
      </c>
      <c r="AL27" s="11">
        <f>'OddsRatio_working_3-way'!Z27+'OddsRatio_working_3-way'!AF27</f>
        <v>1.034464296774205</v>
      </c>
      <c r="AM27" s="11">
        <f>'OddsRatio_working_3-way'!AA27+'OddsRatio_working_3-way'!AG27</f>
        <v>-0.60874298323846321</v>
      </c>
      <c r="AN27" s="11">
        <f>'OddsRatio_working_3-way'!AB27+'OddsRatio_working_3-way'!AH27</f>
        <v>-0.42572131353574205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1.034464296774205</v>
      </c>
      <c r="AS27" s="11">
        <f>IF(('OddsRatio_working_3-way'!X27=0),IF(Q27&gt;0,-Q27^(1/3),(-Q27)^(1/3)),'OddsRatio_working_3-way'!AM27-'OddsRatio_working_3-way'!R27/3)</f>
        <v>-0.60874298323846321</v>
      </c>
      <c r="AT27" s="11">
        <f>IF(('OddsRatio_working_3-way'!X27=0),IF(Q27&gt;0,-Q27^(1/3),(-Q27)^(1/3)),'OddsRatio_working_3-way'!AN27-'OddsRatio_working_3-way'!R27/3)</f>
        <v>-0.42572131353574205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1.92</v>
      </c>
      <c r="B28" s="4">
        <f>IF('True_Odds_Calculator_3-way'!B29="","",'True_Odds_Calculator_3-way'!B29)</f>
        <v>3.77</v>
      </c>
      <c r="C28" s="4">
        <f>IF('True_Odds_Calculator_3-way'!C29="","",'True_Odds_Calculator_3-way'!C29)</f>
        <v>4.2300000000000004</v>
      </c>
      <c r="D28" s="9">
        <f t="shared" si="13"/>
        <v>0.51179944222351237</v>
      </c>
      <c r="E28" s="9">
        <f t="shared" si="14"/>
        <v>0.25826182986157914</v>
      </c>
      <c r="F28" s="9">
        <f t="shared" si="15"/>
        <v>0.22993872791490841</v>
      </c>
      <c r="G28" s="9">
        <f t="shared" si="16"/>
        <v>1.0368373554422288</v>
      </c>
      <c r="H28" s="9">
        <f t="shared" si="17"/>
        <v>1.9538903670068506</v>
      </c>
      <c r="I28" s="9">
        <f t="shared" si="18"/>
        <v>3.8720394745749731</v>
      </c>
      <c r="J28" s="9">
        <f t="shared" si="19"/>
        <v>4.3489846580783995</v>
      </c>
      <c r="K28" s="11">
        <f t="shared" si="20"/>
        <v>0.52083333333333337</v>
      </c>
      <c r="L28" s="11">
        <f t="shared" si="21"/>
        <v>0.26525198938992045</v>
      </c>
      <c r="M28" s="11">
        <f t="shared" si="22"/>
        <v>0.23640661938534277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-0.2688358437166215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0.22600765447427229</v>
      </c>
      <c r="Q28" s="11">
        <f>2*'OddsRatio_working_3-way'!K28*'OddsRatio_working_3-way'!L28*'OddsRatio_working_3-way'!M28</f>
        <v>6.5320131350945734E-2</v>
      </c>
      <c r="R28" s="11">
        <f t="shared" si="23"/>
        <v>0</v>
      </c>
      <c r="S28" s="11">
        <f t="shared" si="24"/>
        <v>-0.84069018234229886</v>
      </c>
      <c r="T28" s="11">
        <f t="shared" si="25"/>
        <v>-0.24297404113939269</v>
      </c>
      <c r="U28" s="11">
        <f>'OddsRatio_working_3-way'!S28-'OddsRatio_working_3-way'!R28^2/3</f>
        <v>-0.84069018234229886</v>
      </c>
      <c r="V28" s="11">
        <f>'OddsRatio_working_3-way'!S28*'OddsRatio_working_3-way'!R28/3-2*'OddsRatio_working_3-way'!R28^3/27-'OddsRatio_working_3-way'!T28</f>
        <v>0.24297404113939269</v>
      </c>
      <c r="W28" s="11">
        <f>'OddsRatio_working_3-way'!V28^2+4*'OddsRatio_working_3-way'!U28^3/27</f>
        <v>-2.8988234401599387E-2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0.14834471600735116</v>
      </c>
      <c r="Y28" s="11">
        <f>IF('OddsRatio_working_3-way'!W28&gt;=0,IF('OddsRatio_working_3-way'!V28+SQRT('OddsRatio_working_3-way'!W28)&gt;0,0,PI()),ACOS('OddsRatio_working_3-way'!V28/(2*'OddsRatio_working_3-way'!X28)))</f>
        <v>0.61121604758913384</v>
      </c>
      <c r="Z28" s="11">
        <f>'OddsRatio_working_3-way'!X28^(1/3)*COS('OddsRatio_working_3-way'!Y28/3)</f>
        <v>0.51841867772111427</v>
      </c>
      <c r="AA28" s="11">
        <f>'OddsRatio_working_3-way'!X28^(1/3)*COS(('OddsRatio_working_3-way'!Y28+2*PI())/3)</f>
        <v>-0.35196763513637969</v>
      </c>
      <c r="AB28" s="11">
        <f>'OddsRatio_working_3-way'!X28^(1/3)*COS(('OddsRatio_working_3-way'!Y28+4*PI())/3)</f>
        <v>-0.16645104258473473</v>
      </c>
      <c r="AC28" s="11">
        <f>'OddsRatio_working_3-way'!X28^(1/3)*SIN('OddsRatio_working_3-way'!Y28/3)</f>
        <v>0.10710805464883447</v>
      </c>
      <c r="AD28" s="11">
        <f>'OddsRatio_working_3-way'!X28^(1/3)*SIN(('OddsRatio_working_3-way'!Y28+2*PI())/3)</f>
        <v>0.39540971737840558</v>
      </c>
      <c r="AE28" s="11">
        <f>'OddsRatio_working_3-way'!X28^(1/3)*SIN(('OddsRatio_working_3-way'!Y28+4*PI())/3)</f>
        <v>-0.50251777202724002</v>
      </c>
      <c r="AF28" s="11">
        <f>-'OddsRatio_working_3-way'!U28/(3*'OddsRatio_working_3-way'!X28^(1/3))*COS(('OddsRatio_working_3-way'!Y28)/3)</f>
        <v>0.51841867772111438</v>
      </c>
      <c r="AG28" s="11">
        <f>-'OddsRatio_working_3-way'!U28/(3*'OddsRatio_working_3-way'!X28^(1/3))*COS(('OddsRatio_working_3-way'!Y28+2*PI())/3)</f>
        <v>-0.3519676351363798</v>
      </c>
      <c r="AH28" s="11">
        <f>-'OddsRatio_working_3-way'!U28/(3*'OddsRatio_working_3-way'!X28^(1/3))*COS(('OddsRatio_working_3-way'!Y28+4*PI())/3)</f>
        <v>-0.16645104258473478</v>
      </c>
      <c r="AI28" s="11">
        <f>'OddsRatio_working_3-way'!U28/(3*'OddsRatio_working_3-way'!X28^(1/3))*SIN(('OddsRatio_working_3-way'!Y28)/3)</f>
        <v>-0.10710805464883449</v>
      </c>
      <c r="AJ28" s="11">
        <f>'OddsRatio_working_3-way'!U28/(3*'OddsRatio_working_3-way'!X28^(1/3))*SIN(('OddsRatio_working_3-way'!Y28+2*PI())/3)</f>
        <v>-0.39540971737840569</v>
      </c>
      <c r="AK28" s="11">
        <f>'OddsRatio_working_3-way'!U28/(3*'OddsRatio_working_3-way'!X28^(1/3))*SIN(('OddsRatio_working_3-way'!Y28+4*PI())/3)</f>
        <v>0.50251777202724013</v>
      </c>
      <c r="AL28" s="11">
        <f>'OddsRatio_working_3-way'!Z28+'OddsRatio_working_3-way'!AF28</f>
        <v>1.0368373554422288</v>
      </c>
      <c r="AM28" s="11">
        <f>'OddsRatio_working_3-way'!AA28+'OddsRatio_working_3-way'!AG28</f>
        <v>-0.70393527027275948</v>
      </c>
      <c r="AN28" s="11">
        <f>'OddsRatio_working_3-way'!AB28+'OddsRatio_working_3-way'!AH28</f>
        <v>-0.33290208516946951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1.0368373554422288</v>
      </c>
      <c r="AS28" s="11">
        <f>IF(('OddsRatio_working_3-way'!X28=0),IF(Q28&gt;0,-Q28^(1/3),(-Q28)^(1/3)),'OddsRatio_working_3-way'!AM28-'OddsRatio_working_3-way'!R28/3)</f>
        <v>-0.70393527027275948</v>
      </c>
      <c r="AT28" s="11">
        <f>IF(('OddsRatio_working_3-way'!X28=0),IF(Q28&gt;0,-Q28^(1/3),(-Q28)^(1/3)),'OddsRatio_working_3-way'!AN28-'OddsRatio_working_3-way'!R28/3)</f>
        <v>-0.33290208516946951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1.74</v>
      </c>
      <c r="B29" s="4">
        <f>IF('True_Odds_Calculator_3-way'!B30="","",'True_Odds_Calculator_3-way'!B30)</f>
        <v>3.78</v>
      </c>
      <c r="C29" s="4">
        <f>IF('True_Odds_Calculator_3-way'!C30="","",'True_Odds_Calculator_3-way'!C30)</f>
        <v>5.41</v>
      </c>
      <c r="D29" s="9">
        <f t="shared" si="13"/>
        <v>0.56463790805420766</v>
      </c>
      <c r="E29" s="9">
        <f t="shared" si="14"/>
        <v>0.25663173554122309</v>
      </c>
      <c r="F29" s="9">
        <f t="shared" si="15"/>
        <v>0.17873035640456908</v>
      </c>
      <c r="G29" s="9">
        <f t="shared" si="16"/>
        <v>1.0419547516841816</v>
      </c>
      <c r="H29" s="9">
        <f t="shared" si="17"/>
        <v>1.7710465162462945</v>
      </c>
      <c r="I29" s="9">
        <f t="shared" si="18"/>
        <v>3.8966342096820239</v>
      </c>
      <c r="J29" s="9">
        <f t="shared" si="19"/>
        <v>5.5950204549272406</v>
      </c>
      <c r="K29" s="11">
        <f t="shared" si="20"/>
        <v>0.57471264367816088</v>
      </c>
      <c r="L29" s="11">
        <f t="shared" si="21"/>
        <v>0.26455026455026459</v>
      </c>
      <c r="M29" s="11">
        <f t="shared" si="22"/>
        <v>0.18484288354898337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-0.25496278354969149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0.22286141010512653</v>
      </c>
      <c r="Q29" s="11">
        <f>2*'OddsRatio_working_3-way'!K29*'OddsRatio_working_3-way'!L29*'OddsRatio_working_3-way'!M29</f>
        <v>5.6207165221973908E-2</v>
      </c>
      <c r="R29" s="11">
        <f t="shared" si="23"/>
        <v>0</v>
      </c>
      <c r="S29" s="11">
        <f t="shared" si="24"/>
        <v>-0.87409388539912725</v>
      </c>
      <c r="T29" s="11">
        <f t="shared" si="25"/>
        <v>-0.22045243011327298</v>
      </c>
      <c r="U29" s="11">
        <f>'OddsRatio_working_3-way'!S29-'OddsRatio_working_3-way'!R29^2/3</f>
        <v>-0.87409388539912725</v>
      </c>
      <c r="V29" s="11">
        <f>'OddsRatio_working_3-way'!S29*'OddsRatio_working_3-way'!R29/3-2*'OddsRatio_working_3-way'!R29^3/27-'OddsRatio_working_3-way'!T29</f>
        <v>0.22045243011327298</v>
      </c>
      <c r="W29" s="11">
        <f>'OddsRatio_working_3-way'!V29^2+4*'OddsRatio_working_3-way'!U29^3/27</f>
        <v>-5.0340399764084984E-2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0.15727338753499628</v>
      </c>
      <c r="Y29" s="11">
        <f>IF('OddsRatio_working_3-way'!W29&gt;=0,IF('OddsRatio_working_3-way'!V29+SQRT('OddsRatio_working_3-way'!W29)&gt;0,0,PI()),ACOS('OddsRatio_working_3-way'!V29/(2*'OddsRatio_working_3-way'!X29)))</f>
        <v>0.79419754404586607</v>
      </c>
      <c r="Z29" s="11">
        <f>'OddsRatio_working_3-way'!X29^(1/3)*COS('OddsRatio_working_3-way'!Y29/3)</f>
        <v>0.5209773758420907</v>
      </c>
      <c r="AA29" s="11">
        <f>'OddsRatio_working_3-way'!X29^(1/3)*COS(('OddsRatio_working_3-way'!Y29+2*PI())/3)</f>
        <v>-0.38280140903090576</v>
      </c>
      <c r="AB29" s="11">
        <f>'OddsRatio_working_3-way'!X29^(1/3)*COS(('OddsRatio_working_3-way'!Y29+4*PI())/3)</f>
        <v>-0.1381759668111846</v>
      </c>
      <c r="AC29" s="11">
        <f>'OddsRatio_working_3-way'!X29^(1/3)*SIN('OddsRatio_working_3-way'!Y29/3)</f>
        <v>0.14123456491618722</v>
      </c>
      <c r="AD29" s="11">
        <f>'OddsRatio_working_3-way'!X29^(1/3)*SIN(('OddsRatio_working_3-way'!Y29+2*PI())/3)</f>
        <v>0.38056235981811032</v>
      </c>
      <c r="AE29" s="11">
        <f>'OddsRatio_working_3-way'!X29^(1/3)*SIN(('OddsRatio_working_3-way'!Y29+4*PI())/3)</f>
        <v>-0.52179692473429751</v>
      </c>
      <c r="AF29" s="11">
        <f>-'OddsRatio_working_3-way'!U29/(3*'OddsRatio_working_3-way'!X29^(1/3))*COS(('OddsRatio_working_3-way'!Y29)/3)</f>
        <v>0.52097737584209081</v>
      </c>
      <c r="AG29" s="11">
        <f>-'OddsRatio_working_3-way'!U29/(3*'OddsRatio_working_3-way'!X29^(1/3))*COS(('OddsRatio_working_3-way'!Y29+2*PI())/3)</f>
        <v>-0.38280140903090587</v>
      </c>
      <c r="AH29" s="11">
        <f>-'OddsRatio_working_3-way'!U29/(3*'OddsRatio_working_3-way'!X29^(1/3))*COS(('OddsRatio_working_3-way'!Y29+4*PI())/3)</f>
        <v>-0.13817596681118463</v>
      </c>
      <c r="AI29" s="11">
        <f>'OddsRatio_working_3-way'!U29/(3*'OddsRatio_working_3-way'!X29^(1/3))*SIN(('OddsRatio_working_3-way'!Y29)/3)</f>
        <v>-0.14123456491618724</v>
      </c>
      <c r="AJ29" s="11">
        <f>'OddsRatio_working_3-way'!U29/(3*'OddsRatio_working_3-way'!X29^(1/3))*SIN(('OddsRatio_working_3-way'!Y29+2*PI())/3)</f>
        <v>-0.38056235981811043</v>
      </c>
      <c r="AK29" s="11">
        <f>'OddsRatio_working_3-way'!U29/(3*'OddsRatio_working_3-way'!X29^(1/3))*SIN(('OddsRatio_working_3-way'!Y29+4*PI())/3)</f>
        <v>0.52179692473429762</v>
      </c>
      <c r="AL29" s="11">
        <f>'OddsRatio_working_3-way'!Z29+'OddsRatio_working_3-way'!AF29</f>
        <v>1.0419547516841816</v>
      </c>
      <c r="AM29" s="11">
        <f>'OddsRatio_working_3-way'!AA29+'OddsRatio_working_3-way'!AG29</f>
        <v>-0.76560281806181163</v>
      </c>
      <c r="AN29" s="11">
        <f>'OddsRatio_working_3-way'!AB29+'OddsRatio_working_3-way'!AH29</f>
        <v>-0.27635193362236921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1.0419547516841816</v>
      </c>
      <c r="AS29" s="11">
        <f>IF(('OddsRatio_working_3-way'!X29=0),IF(Q29&gt;0,-Q29^(1/3),(-Q29)^(1/3)),'OddsRatio_working_3-way'!AM29-'OddsRatio_working_3-way'!R29/3)</f>
        <v>-0.76560281806181163</v>
      </c>
      <c r="AT29" s="11">
        <f>IF(('OddsRatio_working_3-way'!X29=0),IF(Q29&gt;0,-Q29^(1/3),(-Q29)^(1/3)),'OddsRatio_working_3-way'!AN29-'OddsRatio_working_3-way'!R29/3)</f>
        <v>-0.27635193362236921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1.48</v>
      </c>
      <c r="B30" s="4">
        <f>IF('True_Odds_Calculator_3-way'!B31="","",'True_Odds_Calculator_3-way'!B31)</f>
        <v>4.67</v>
      </c>
      <c r="C30" s="4">
        <f>IF('True_Odds_Calculator_3-way'!C31="","",'True_Odds_Calculator_3-way'!C31)</f>
        <v>7.26</v>
      </c>
      <c r="D30" s="9">
        <f t="shared" si="13"/>
        <v>0.66356683691195428</v>
      </c>
      <c r="E30" s="9">
        <f t="shared" si="14"/>
        <v>0.2050654218972128</v>
      </c>
      <c r="F30" s="9">
        <f t="shared" si="15"/>
        <v>0.13136774119083297</v>
      </c>
      <c r="G30" s="9">
        <f t="shared" si="16"/>
        <v>1.0562649971506866</v>
      </c>
      <c r="H30" s="9">
        <f t="shared" si="17"/>
        <v>1.5070071986323295</v>
      </c>
      <c r="I30" s="9">
        <f t="shared" si="18"/>
        <v>4.8764925395430199</v>
      </c>
      <c r="J30" s="9">
        <f t="shared" si="19"/>
        <v>7.6122188821632983</v>
      </c>
      <c r="K30" s="11">
        <f t="shared" si="20"/>
        <v>0.67567567567567566</v>
      </c>
      <c r="L30" s="11">
        <f t="shared" si="21"/>
        <v>0.21413276231263384</v>
      </c>
      <c r="M30" s="11">
        <f t="shared" si="22"/>
        <v>0.13774104683195593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-0.21976899298293107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0.20746054423297949</v>
      </c>
      <c r="Q30" s="11">
        <f>2*'OddsRatio_working_3-way'!K30*'OddsRatio_working_3-way'!L30*'OddsRatio_working_3-way'!M30</f>
        <v>3.9857933570217011E-2</v>
      </c>
      <c r="R30" s="11">
        <f t="shared" si="23"/>
        <v>0</v>
      </c>
      <c r="S30" s="11">
        <f t="shared" si="24"/>
        <v>-0.94399369727781601</v>
      </c>
      <c r="T30" s="11">
        <f t="shared" si="25"/>
        <v>-0.18136286210909053</v>
      </c>
      <c r="U30" s="11">
        <f>'OddsRatio_working_3-way'!S30-'OddsRatio_working_3-way'!R30^2/3</f>
        <v>-0.94399369727781601</v>
      </c>
      <c r="V30" s="11">
        <f>'OddsRatio_working_3-way'!S30*'OddsRatio_working_3-way'!R30/3-2*'OddsRatio_working_3-way'!R30^3/27-'OddsRatio_working_3-way'!T30</f>
        <v>0.18136286210909053</v>
      </c>
      <c r="W30" s="11">
        <f>'OddsRatio_working_3-way'!V30^2+4*'OddsRatio_working_3-way'!U30^3/27</f>
        <v>-9.1732035857167979E-2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0.17651099371538376</v>
      </c>
      <c r="Y30" s="11">
        <f>IF('OddsRatio_working_3-way'!W30&gt;=0,IF('OddsRatio_working_3-way'!V30+SQRT('OddsRatio_working_3-way'!W30)&gt;0,0,PI()),ACOS('OddsRatio_working_3-way'!V30/(2*'OddsRatio_working_3-way'!X30)))</f>
        <v>1.0312535033869299</v>
      </c>
      <c r="Z30" s="11">
        <f>'OddsRatio_working_3-way'!X30^(1/3)*COS('OddsRatio_working_3-way'!Y30/3)</f>
        <v>0.52813249857534328</v>
      </c>
      <c r="AA30" s="11">
        <f>'OddsRatio_working_3-way'!X30^(1/3)*COS(('OddsRatio_working_3-way'!Y30+2*PI())/3)</f>
        <v>-0.42779001750987494</v>
      </c>
      <c r="AB30" s="11">
        <f>'OddsRatio_working_3-way'!X30^(1/3)*COS(('OddsRatio_working_3-way'!Y30+4*PI())/3)</f>
        <v>-0.10034248106546852</v>
      </c>
      <c r="AC30" s="11">
        <f>'OddsRatio_working_3-way'!X30^(1/3)*SIN('OddsRatio_working_3-way'!Y30/3)</f>
        <v>0.18905192331165802</v>
      </c>
      <c r="AD30" s="11">
        <f>'OddsRatio_working_3-way'!X30^(1/3)*SIN(('OddsRatio_working_3-way'!Y30+2*PI())/3)</f>
        <v>0.36285019867456719</v>
      </c>
      <c r="AE30" s="11">
        <f>'OddsRatio_working_3-way'!X30^(1/3)*SIN(('OddsRatio_working_3-way'!Y30+4*PI())/3)</f>
        <v>-0.55190212198622501</v>
      </c>
      <c r="AF30" s="11">
        <f>-'OddsRatio_working_3-way'!U30/(3*'OddsRatio_working_3-way'!X30^(1/3))*COS(('OddsRatio_working_3-way'!Y30)/3)</f>
        <v>0.52813249857534328</v>
      </c>
      <c r="AG30" s="11">
        <f>-'OddsRatio_working_3-way'!U30/(3*'OddsRatio_working_3-way'!X30^(1/3))*COS(('OddsRatio_working_3-way'!Y30+2*PI())/3)</f>
        <v>-0.42779001750987494</v>
      </c>
      <c r="AH30" s="11">
        <f>-'OddsRatio_working_3-way'!U30/(3*'OddsRatio_working_3-way'!X30^(1/3))*COS(('OddsRatio_working_3-way'!Y30+4*PI())/3)</f>
        <v>-0.10034248106546852</v>
      </c>
      <c r="AI30" s="11">
        <f>'OddsRatio_working_3-way'!U30/(3*'OddsRatio_working_3-way'!X30^(1/3))*SIN(('OddsRatio_working_3-way'!Y30)/3)</f>
        <v>-0.18905192331165802</v>
      </c>
      <c r="AJ30" s="11">
        <f>'OddsRatio_working_3-way'!U30/(3*'OddsRatio_working_3-way'!X30^(1/3))*SIN(('OddsRatio_working_3-way'!Y30+2*PI())/3)</f>
        <v>-0.36285019867456719</v>
      </c>
      <c r="AK30" s="11">
        <f>'OddsRatio_working_3-way'!U30/(3*'OddsRatio_working_3-way'!X30^(1/3))*SIN(('OddsRatio_working_3-way'!Y30+4*PI())/3)</f>
        <v>0.55190212198622501</v>
      </c>
      <c r="AL30" s="11">
        <f>'OddsRatio_working_3-way'!Z30+'OddsRatio_working_3-way'!AF30</f>
        <v>1.0562649971506866</v>
      </c>
      <c r="AM30" s="11">
        <f>'OddsRatio_working_3-way'!AA30+'OddsRatio_working_3-way'!AG30</f>
        <v>-0.85558003501974988</v>
      </c>
      <c r="AN30" s="11">
        <f>'OddsRatio_working_3-way'!AB30+'OddsRatio_working_3-way'!AH30</f>
        <v>-0.20068496213093703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1.0562649971506866</v>
      </c>
      <c r="AS30" s="11">
        <f>IF(('OddsRatio_working_3-way'!X30=0),IF(Q30&gt;0,-Q30^(1/3),(-Q30)^(1/3)),'OddsRatio_working_3-way'!AM30-'OddsRatio_working_3-way'!R30/3)</f>
        <v>-0.85558003501974988</v>
      </c>
      <c r="AT30" s="11">
        <f>IF(('OddsRatio_working_3-way'!X30=0),IF(Q30&gt;0,-Q30^(1/3),(-Q30)^(1/3)),'OddsRatio_working_3-way'!AN30-'OddsRatio_working_3-way'!R30/3)</f>
        <v>-0.20068496213093703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2.14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3.62</v>
      </c>
      <c r="D31" s="9">
        <f t="shared" si="13"/>
        <v>0.45638934704691442</v>
      </c>
      <c r="E31" s="9">
        <f t="shared" si="14"/>
        <v>0.27604976559667666</v>
      </c>
      <c r="F31" s="9">
        <f t="shared" si="15"/>
        <v>0.26756088735640904</v>
      </c>
      <c r="G31" s="9">
        <f t="shared" si="16"/>
        <v>1.0448347513900869</v>
      </c>
      <c r="H31" s="9">
        <f t="shared" si="17"/>
        <v>2.1911116165846991</v>
      </c>
      <c r="I31" s="9">
        <f t="shared" si="18"/>
        <v>3.6225352259891177</v>
      </c>
      <c r="J31" s="9">
        <f t="shared" si="19"/>
        <v>3.7374670486420274</v>
      </c>
      <c r="K31" s="11">
        <f t="shared" si="20"/>
        <v>0.46728971962616822</v>
      </c>
      <c r="L31" s="11">
        <f t="shared" si="21"/>
        <v>0.28490028490028491</v>
      </c>
      <c r="M31" s="11">
        <f t="shared" si="22"/>
        <v>0.27624309392265195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-0.27570865764700647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0.2305887316472332</v>
      </c>
      <c r="Q31" s="11">
        <f>2*'OddsRatio_working_3-way'!K31*'OddsRatio_working_3-way'!L31*'OddsRatio_working_3-way'!M31</f>
        <v>7.3553024448878235E-2</v>
      </c>
      <c r="R31" s="11">
        <f t="shared" si="23"/>
        <v>0</v>
      </c>
      <c r="S31" s="11">
        <f t="shared" si="24"/>
        <v>-0.83634925945074634</v>
      </c>
      <c r="T31" s="11">
        <f t="shared" si="25"/>
        <v>-0.26677807319003077</v>
      </c>
      <c r="U31" s="11">
        <f>'OddsRatio_working_3-way'!S31-'OddsRatio_working_3-way'!R31^2/3</f>
        <v>-0.83634925945074634</v>
      </c>
      <c r="V31" s="11">
        <f>'OddsRatio_working_3-way'!S31*'OddsRatio_working_3-way'!R31/3-2*'OddsRatio_working_3-way'!R31^3/27-'OddsRatio_working_3-way'!T31</f>
        <v>0.26677807319003077</v>
      </c>
      <c r="W31" s="11">
        <f>'OddsRatio_working_3-way'!V31^2+4*'OddsRatio_working_3-way'!U31^3/27</f>
        <v>-1.5497555972145985E-2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0.14719722849558972</v>
      </c>
      <c r="Y31" s="11">
        <f>IF('OddsRatio_working_3-way'!W31&gt;=0,IF('OddsRatio_working_3-way'!V31+SQRT('OddsRatio_working_3-way'!W31)&gt;0,0,PI()),ACOS('OddsRatio_working_3-way'!V31/(2*'OddsRatio_working_3-way'!X31)))</f>
        <v>0.43660483104524639</v>
      </c>
      <c r="Z31" s="11">
        <f>'OddsRatio_working_3-way'!X31^(1/3)*COS('OddsRatio_working_3-way'!Y31/3)</f>
        <v>0.52241737569504354</v>
      </c>
      <c r="AA31" s="11">
        <f>'OddsRatio_working_3-way'!X31^(1/3)*COS(('OddsRatio_working_3-way'!Y31+2*PI())/3)</f>
        <v>-0.32752142449452226</v>
      </c>
      <c r="AB31" s="11">
        <f>'OddsRatio_working_3-way'!X31^(1/3)*COS(('OddsRatio_working_3-way'!Y31+4*PI())/3)</f>
        <v>-0.19489595120052114</v>
      </c>
      <c r="AC31" s="11">
        <f>'OddsRatio_working_3-way'!X31^(1/3)*SIN('OddsRatio_working_3-way'!Y31/3)</f>
        <v>7.6571352707693136E-2</v>
      </c>
      <c r="AD31" s="11">
        <f>'OddsRatio_working_3-way'!X31^(1/3)*SIN(('OddsRatio_working_3-way'!Y31+2*PI())/3)</f>
        <v>0.41414104237646032</v>
      </c>
      <c r="AE31" s="11">
        <f>'OddsRatio_working_3-way'!X31^(1/3)*SIN(('OddsRatio_working_3-way'!Y31+4*PI())/3)</f>
        <v>-0.49071239508415337</v>
      </c>
      <c r="AF31" s="11">
        <f>-'OddsRatio_working_3-way'!U31/(3*'OddsRatio_working_3-way'!X31^(1/3))*COS(('OddsRatio_working_3-way'!Y31)/3)</f>
        <v>0.52241737569504343</v>
      </c>
      <c r="AG31" s="11">
        <f>-'OddsRatio_working_3-way'!U31/(3*'OddsRatio_working_3-way'!X31^(1/3))*COS(('OddsRatio_working_3-way'!Y31+2*PI())/3)</f>
        <v>-0.32752142449452221</v>
      </c>
      <c r="AH31" s="11">
        <f>-'OddsRatio_working_3-way'!U31/(3*'OddsRatio_working_3-way'!X31^(1/3))*COS(('OddsRatio_working_3-way'!Y31+4*PI())/3)</f>
        <v>-0.19489595120052111</v>
      </c>
      <c r="AI31" s="11">
        <f>'OddsRatio_working_3-way'!U31/(3*'OddsRatio_working_3-way'!X31^(1/3))*SIN(('OddsRatio_working_3-way'!Y31)/3)</f>
        <v>-7.6571352707693122E-2</v>
      </c>
      <c r="AJ31" s="11">
        <f>'OddsRatio_working_3-way'!U31/(3*'OddsRatio_working_3-way'!X31^(1/3))*SIN(('OddsRatio_working_3-way'!Y31+2*PI())/3)</f>
        <v>-0.41414104237646027</v>
      </c>
      <c r="AK31" s="11">
        <f>'OddsRatio_working_3-way'!U31/(3*'OddsRatio_working_3-way'!X31^(1/3))*SIN(('OddsRatio_working_3-way'!Y31+4*PI())/3)</f>
        <v>0.49071239508415326</v>
      </c>
      <c r="AL31" s="11">
        <f>'OddsRatio_working_3-way'!Z31+'OddsRatio_working_3-way'!AF31</f>
        <v>1.0448347513900869</v>
      </c>
      <c r="AM31" s="11">
        <f>'OddsRatio_working_3-way'!AA31+'OddsRatio_working_3-way'!AG31</f>
        <v>-0.65504284898904452</v>
      </c>
      <c r="AN31" s="11">
        <f>'OddsRatio_working_3-way'!AB31+'OddsRatio_working_3-way'!AH31</f>
        <v>-0.38979190240104222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1.0448347513900869</v>
      </c>
      <c r="AS31" s="11">
        <f>IF(('OddsRatio_working_3-way'!X31=0),IF(Q31&gt;0,-Q31^(1/3),(-Q31)^(1/3)),'OddsRatio_working_3-way'!AM31-'OddsRatio_working_3-way'!R31/3)</f>
        <v>-0.65504284898904452</v>
      </c>
      <c r="AT31" s="11">
        <f>IF(('OddsRatio_working_3-way'!X31=0),IF(Q31&gt;0,-Q31^(1/3),(-Q31)^(1/3)),'OddsRatio_working_3-way'!AN31-'OddsRatio_working_3-way'!R31/3)</f>
        <v>-0.38979190240104222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2.2000000000000002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3.64</v>
      </c>
      <c r="D32" s="9">
        <f t="shared" si="13"/>
        <v>0.44367531256804155</v>
      </c>
      <c r="E32" s="9">
        <f t="shared" si="14"/>
        <v>0.29026683606474046</v>
      </c>
      <c r="F32" s="9">
        <f t="shared" si="15"/>
        <v>0.26605785136721821</v>
      </c>
      <c r="G32" s="9">
        <f t="shared" si="16"/>
        <v>1.0449170667394321</v>
      </c>
      <c r="H32" s="9">
        <f t="shared" si="17"/>
        <v>2.2539004800873186</v>
      </c>
      <c r="I32" s="9">
        <f t="shared" si="18"/>
        <v>3.4451059361702701</v>
      </c>
      <c r="J32" s="9">
        <f t="shared" si="19"/>
        <v>3.7585810561921007</v>
      </c>
      <c r="K32" s="11">
        <f t="shared" si="20"/>
        <v>0.45454545454545453</v>
      </c>
      <c r="L32" s="11">
        <f t="shared" si="21"/>
        <v>0.29940119760479045</v>
      </c>
      <c r="M32" s="11">
        <f t="shared" si="22"/>
        <v>0.27472527472527469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-0.2771599657827204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0.23105636878091965</v>
      </c>
      <c r="Q32" s="11">
        <f>2*'OddsRatio_working_3-way'!K32*'OddsRatio_working_3-way'!L32*'OddsRatio_working_3-way'!M32</f>
        <v>7.4775523877320282E-2</v>
      </c>
      <c r="R32" s="11">
        <f t="shared" si="23"/>
        <v>0</v>
      </c>
      <c r="S32" s="11">
        <f t="shared" si="24"/>
        <v>-0.83365708365708313</v>
      </c>
      <c r="T32" s="11">
        <f t="shared" si="25"/>
        <v>-0.269791936458603</v>
      </c>
      <c r="U32" s="11">
        <f>'OddsRatio_working_3-way'!S32-'OddsRatio_working_3-way'!R32^2/3</f>
        <v>-0.83365708365708313</v>
      </c>
      <c r="V32" s="11">
        <f>'OddsRatio_working_3-way'!S32*'OddsRatio_working_3-way'!R32/3-2*'OddsRatio_working_3-way'!R32^3/27-'OddsRatio_working_3-way'!T32</f>
        <v>0.269791936458603</v>
      </c>
      <c r="W32" s="11">
        <f>'OddsRatio_working_3-way'!V32^2+4*'OddsRatio_working_3-way'!U32^3/27</f>
        <v>-1.3046154816652389E-2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0.14648706751342869</v>
      </c>
      <c r="Y32" s="11">
        <f>IF('OddsRatio_working_3-way'!W32&gt;=0,IF('OddsRatio_working_3-way'!V32+SQRT('OddsRatio_working_3-way'!W32)&gt;0,0,PI()),ACOS('OddsRatio_working_3-way'!V32/(2*'OddsRatio_working_3-way'!X32)))</f>
        <v>0.40048277992319292</v>
      </c>
      <c r="Z32" s="11">
        <f>'OddsRatio_working_3-way'!X32^(1/3)*COS('OddsRatio_working_3-way'!Y32/3)</f>
        <v>0.52245853336971604</v>
      </c>
      <c r="AA32" s="11">
        <f>'OddsRatio_working_3-way'!X32^(1/3)*COS(('OddsRatio_working_3-way'!Y32+2*PI())/3)</f>
        <v>-0.32199176824745623</v>
      </c>
      <c r="AB32" s="11">
        <f>'OddsRatio_working_3-way'!X32^(1/3)*COS(('OddsRatio_working_3-way'!Y32+4*PI())/3)</f>
        <v>-0.20046676512225969</v>
      </c>
      <c r="AC32" s="11">
        <f>'OddsRatio_working_3-way'!X32^(1/3)*SIN('OddsRatio_working_3-way'!Y32/3)</f>
        <v>7.0162493267602336E-2</v>
      </c>
      <c r="AD32" s="11">
        <f>'OddsRatio_working_3-way'!X32^(1/3)*SIN(('OddsRatio_working_3-way'!Y32+2*PI())/3)</f>
        <v>0.41738111568833275</v>
      </c>
      <c r="AE32" s="11">
        <f>'OddsRatio_working_3-way'!X32^(1/3)*SIN(('OddsRatio_working_3-way'!Y32+4*PI())/3)</f>
        <v>-0.48754360895593513</v>
      </c>
      <c r="AF32" s="11">
        <f>-'OddsRatio_working_3-way'!U32/(3*'OddsRatio_working_3-way'!X32^(1/3))*COS(('OddsRatio_working_3-way'!Y32)/3)</f>
        <v>0.52245853336971615</v>
      </c>
      <c r="AG32" s="11">
        <f>-'OddsRatio_working_3-way'!U32/(3*'OddsRatio_working_3-way'!X32^(1/3))*COS(('OddsRatio_working_3-way'!Y32+2*PI())/3)</f>
        <v>-0.32199176824745629</v>
      </c>
      <c r="AH32" s="11">
        <f>-'OddsRatio_working_3-way'!U32/(3*'OddsRatio_working_3-way'!X32^(1/3))*COS(('OddsRatio_working_3-way'!Y32+4*PI())/3)</f>
        <v>-0.20046676512225972</v>
      </c>
      <c r="AI32" s="11">
        <f>'OddsRatio_working_3-way'!U32/(3*'OddsRatio_working_3-way'!X32^(1/3))*SIN(('OddsRatio_working_3-way'!Y32)/3)</f>
        <v>-7.0162493267602349E-2</v>
      </c>
      <c r="AJ32" s="11">
        <f>'OddsRatio_working_3-way'!U32/(3*'OddsRatio_working_3-way'!X32^(1/3))*SIN(('OddsRatio_working_3-way'!Y32+2*PI())/3)</f>
        <v>-0.41738111568833286</v>
      </c>
      <c r="AK32" s="11">
        <f>'OddsRatio_working_3-way'!U32/(3*'OddsRatio_working_3-way'!X32^(1/3))*SIN(('OddsRatio_working_3-way'!Y32+4*PI())/3)</f>
        <v>0.48754360895593524</v>
      </c>
      <c r="AL32" s="11">
        <f>'OddsRatio_working_3-way'!Z32+'OddsRatio_working_3-way'!AF32</f>
        <v>1.0449170667394321</v>
      </c>
      <c r="AM32" s="11">
        <f>'OddsRatio_working_3-way'!AA32+'OddsRatio_working_3-way'!AG32</f>
        <v>-0.64398353649491247</v>
      </c>
      <c r="AN32" s="11">
        <f>'OddsRatio_working_3-way'!AB32+'OddsRatio_working_3-way'!AH32</f>
        <v>-0.40093353024451939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1.0449170667394321</v>
      </c>
      <c r="AS32" s="11">
        <f>IF(('OddsRatio_working_3-way'!X32=0),IF(Q32&gt;0,-Q32^(1/3),(-Q32)^(1/3)),'OddsRatio_working_3-way'!AM32-'OddsRatio_working_3-way'!R32/3)</f>
        <v>-0.64398353649491247</v>
      </c>
      <c r="AT32" s="11">
        <f>IF(('OddsRatio_working_3-way'!X32=0),IF(Q32&gt;0,-Q32^(1/3),(-Q32)^(1/3)),'OddsRatio_working_3-way'!AN32-'OddsRatio_working_3-way'!R32/3)</f>
        <v>-0.40093353024451939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2.54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3.07</v>
      </c>
      <c r="D33" s="9">
        <f t="shared" si="13"/>
        <v>0.38370325247427423</v>
      </c>
      <c r="E33" s="9">
        <f t="shared" si="14"/>
        <v>0.29973658002660192</v>
      </c>
      <c r="F33" s="9">
        <f t="shared" si="15"/>
        <v>0.3165601674991238</v>
      </c>
      <c r="G33" s="9">
        <f t="shared" si="16"/>
        <v>1.0429744616912116</v>
      </c>
      <c r="H33" s="9">
        <f t="shared" si="17"/>
        <v>2.6061806710044659</v>
      </c>
      <c r="I33" s="9">
        <f t="shared" si="18"/>
        <v>3.3362627941883138</v>
      </c>
      <c r="J33" s="9">
        <f t="shared" si="19"/>
        <v>3.1589571357008075</v>
      </c>
      <c r="K33" s="11">
        <f t="shared" si="20"/>
        <v>0.39370078740157477</v>
      </c>
      <c r="L33" s="11">
        <f t="shared" si="21"/>
        <v>0.30864197530864196</v>
      </c>
      <c r="M33" s="11">
        <f t="shared" si="22"/>
        <v>0.32573289902280134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-0.28263242339007288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0.23154678955032898</v>
      </c>
      <c r="Q33" s="11">
        <f>2*'OddsRatio_working_3-way'!K33*'OddsRatio_working_3-way'!L33*'OddsRatio_working_3-way'!M33</f>
        <v>7.9161295572762053E-2</v>
      </c>
      <c r="R33" s="11">
        <f t="shared" si="23"/>
        <v>0</v>
      </c>
      <c r="S33" s="11">
        <f t="shared" si="24"/>
        <v>-0.81925062515124647</v>
      </c>
      <c r="T33" s="11">
        <f t="shared" si="25"/>
        <v>-0.28008568381239196</v>
      </c>
      <c r="U33" s="11">
        <f>'OddsRatio_working_3-way'!S33-'OddsRatio_working_3-way'!R33^2/3</f>
        <v>-0.81925062515124647</v>
      </c>
      <c r="V33" s="11">
        <f>'OddsRatio_working_3-way'!S33*'OddsRatio_working_3-way'!R33/3-2*'OddsRatio_working_3-way'!R33^3/27-'OddsRatio_working_3-way'!T33</f>
        <v>0.28008568381239196</v>
      </c>
      <c r="W33" s="11">
        <f>'OddsRatio_working_3-way'!V33^2+4*'OddsRatio_working_3-way'!U33^3/27</f>
        <v>-3.0124159571857934E-3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0.14270634729562751</v>
      </c>
      <c r="Y33" s="11">
        <f>IF('OddsRatio_working_3-way'!W33&gt;=0,IF('OddsRatio_working_3-way'!V33+SQRT('OddsRatio_working_3-way'!W33)&gt;0,0,PI()),ACOS('OddsRatio_working_3-way'!V33/(2*'OddsRatio_working_3-way'!X33)))</f>
        <v>0.19350756470732322</v>
      </c>
      <c r="Z33" s="11">
        <f>'OddsRatio_working_3-way'!X33^(1/3)*COS('OddsRatio_working_3-way'!Y33/3)</f>
        <v>0.52148723084560578</v>
      </c>
      <c r="AA33" s="11">
        <f>'OddsRatio_working_3-way'!X33^(1/3)*COS(('OddsRatio_working_3-way'!Y33+2*PI())/3)</f>
        <v>-0.28991478846311847</v>
      </c>
      <c r="AB33" s="11">
        <f>'OddsRatio_working_3-way'!X33^(1/3)*COS(('OddsRatio_working_3-way'!Y33+4*PI())/3)</f>
        <v>-0.23157244238248745</v>
      </c>
      <c r="AC33" s="11">
        <f>'OddsRatio_working_3-way'!X33^(1/3)*SIN('OddsRatio_working_3-way'!Y33/3)</f>
        <v>3.3683969214806674E-2</v>
      </c>
      <c r="AD33" s="11">
        <f>'OddsRatio_working_3-way'!X33^(1/3)*SIN(('OddsRatio_working_3-way'!Y33+2*PI())/3)</f>
        <v>0.43477920505409123</v>
      </c>
      <c r="AE33" s="11">
        <f>'OddsRatio_working_3-way'!X33^(1/3)*SIN(('OddsRatio_working_3-way'!Y33+4*PI())/3)</f>
        <v>-0.46846317426889778</v>
      </c>
      <c r="AF33" s="11">
        <f>-'OddsRatio_working_3-way'!U33/(3*'OddsRatio_working_3-way'!X33^(1/3))*COS(('OddsRatio_working_3-way'!Y33)/3)</f>
        <v>0.52148723084560578</v>
      </c>
      <c r="AG33" s="11">
        <f>-'OddsRatio_working_3-way'!U33/(3*'OddsRatio_working_3-way'!X33^(1/3))*COS(('OddsRatio_working_3-way'!Y33+2*PI())/3)</f>
        <v>-0.28991478846311847</v>
      </c>
      <c r="AH33" s="11">
        <f>-'OddsRatio_working_3-way'!U33/(3*'OddsRatio_working_3-way'!X33^(1/3))*COS(('OddsRatio_working_3-way'!Y33+4*PI())/3)</f>
        <v>-0.23157244238248745</v>
      </c>
      <c r="AI33" s="11">
        <f>'OddsRatio_working_3-way'!U33/(3*'OddsRatio_working_3-way'!X33^(1/3))*SIN(('OddsRatio_working_3-way'!Y33)/3)</f>
        <v>-3.3683969214806674E-2</v>
      </c>
      <c r="AJ33" s="11">
        <f>'OddsRatio_working_3-way'!U33/(3*'OddsRatio_working_3-way'!X33^(1/3))*SIN(('OddsRatio_working_3-way'!Y33+2*PI())/3)</f>
        <v>-0.43477920505409123</v>
      </c>
      <c r="AK33" s="11">
        <f>'OddsRatio_working_3-way'!U33/(3*'OddsRatio_working_3-way'!X33^(1/3))*SIN(('OddsRatio_working_3-way'!Y33+4*PI())/3)</f>
        <v>0.46846317426889778</v>
      </c>
      <c r="AL33" s="11">
        <f>'OddsRatio_working_3-way'!Z33+'OddsRatio_working_3-way'!AF33</f>
        <v>1.0429744616912116</v>
      </c>
      <c r="AM33" s="11">
        <f>'OddsRatio_working_3-way'!AA33+'OddsRatio_working_3-way'!AG33</f>
        <v>-0.57982957692623693</v>
      </c>
      <c r="AN33" s="11">
        <f>'OddsRatio_working_3-way'!AB33+'OddsRatio_working_3-way'!AH33</f>
        <v>-0.4631448847649749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1.0429744616912116</v>
      </c>
      <c r="AS33" s="11">
        <f>IF(('OddsRatio_working_3-way'!X33=0),IF(Q33&gt;0,-Q33^(1/3),(-Q33)^(1/3)),'OddsRatio_working_3-way'!AM33-'OddsRatio_working_3-way'!R33/3)</f>
        <v>-0.57982957692623693</v>
      </c>
      <c r="AT33" s="11">
        <f>IF(('OddsRatio_working_3-way'!X33=0),IF(Q33&gt;0,-Q33^(1/3),(-Q33)^(1/3)),'OddsRatio_working_3-way'!AN33-'OddsRatio_working_3-way'!R33/3)</f>
        <v>-0.4631448847649749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1.79</v>
      </c>
      <c r="B34" s="4">
        <f>IF('True_Odds_Calculator_3-way'!B35="","",'True_Odds_Calculator_3-way'!B35)</f>
        <v>3.81</v>
      </c>
      <c r="C34" s="4">
        <f>IF('True_Odds_Calculator_3-way'!C35="","",'True_Odds_Calculator_3-way'!C35)</f>
        <v>4.82</v>
      </c>
      <c r="D34" s="9">
        <f t="shared" si="13"/>
        <v>0.54689191179490271</v>
      </c>
      <c r="E34" s="9">
        <f t="shared" si="14"/>
        <v>0.25335723831484797</v>
      </c>
      <c r="F34" s="9">
        <f t="shared" si="15"/>
        <v>0.19975084989024935</v>
      </c>
      <c r="G34" s="9">
        <f t="shared" si="16"/>
        <v>1.0487530162027063</v>
      </c>
      <c r="H34" s="9">
        <f t="shared" si="17"/>
        <v>1.8285148828001381</v>
      </c>
      <c r="I34" s="9">
        <f t="shared" si="18"/>
        <v>3.9469959755296053</v>
      </c>
      <c r="J34" s="9">
        <f t="shared" si="19"/>
        <v>5.0062365218943379</v>
      </c>
      <c r="K34" s="11">
        <f t="shared" si="20"/>
        <v>0.55865921787709494</v>
      </c>
      <c r="L34" s="11">
        <f t="shared" si="21"/>
        <v>0.26246719160104987</v>
      </c>
      <c r="M34" s="11">
        <f t="shared" si="22"/>
        <v>0.20746887966804978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-0.25797150017227488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0.22572458351836974</v>
      </c>
      <c r="Q34" s="11">
        <f>2*'OddsRatio_working_3-way'!K34*'OddsRatio_working_3-way'!L34*'OddsRatio_working_3-way'!M34</f>
        <v>6.0842205800099643E-2</v>
      </c>
      <c r="R34" s="11">
        <f t="shared" si="23"/>
        <v>0</v>
      </c>
      <c r="S34" s="11">
        <f t="shared" si="24"/>
        <v>-0.87499814269262122</v>
      </c>
      <c r="T34" s="11">
        <f t="shared" si="25"/>
        <v>-0.23584855598183854</v>
      </c>
      <c r="U34" s="11">
        <f>'OddsRatio_working_3-way'!S34-'OddsRatio_working_3-way'!R34^2/3</f>
        <v>-0.87499814269262122</v>
      </c>
      <c r="V34" s="11">
        <f>'OddsRatio_working_3-way'!S34*'OddsRatio_working_3-way'!R34/3-2*'OddsRatio_working_3-way'!R34^3/27-'OddsRatio_working_3-way'!T34</f>
        <v>0.23584855598183854</v>
      </c>
      <c r="W34" s="11">
        <f>'OddsRatio_working_3-way'!V34^2+4*'OddsRatio_working_3-way'!U34^3/27</f>
        <v>-4.3622511827380764E-2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0.15751750155625502</v>
      </c>
      <c r="Y34" s="11">
        <f>IF('OddsRatio_working_3-way'!W34&gt;=0,IF('OddsRatio_working_3-way'!V34+SQRT('OddsRatio_working_3-way'!W34)&gt;0,0,PI()),ACOS('OddsRatio_working_3-way'!V34/(2*'OddsRatio_working_3-way'!X34)))</f>
        <v>0.72478438779605414</v>
      </c>
      <c r="Z34" s="11">
        <f>'OddsRatio_working_3-way'!X34^(1/3)*COS('OddsRatio_working_3-way'!Y34/3)</f>
        <v>0.52437650810135317</v>
      </c>
      <c r="AA34" s="11">
        <f>'OddsRatio_working_3-way'!X34^(1/3)*COS(('OddsRatio_working_3-way'!Y34+2*PI())/3)</f>
        <v>-0.37408773567024872</v>
      </c>
      <c r="AB34" s="11">
        <f>'OddsRatio_working_3-way'!X34^(1/3)*COS(('OddsRatio_working_3-way'!Y34+4*PI())/3)</f>
        <v>-0.15028877243110461</v>
      </c>
      <c r="AC34" s="11">
        <f>'OddsRatio_working_3-way'!X34^(1/3)*SIN('OddsRatio_working_3-way'!Y34/3)</f>
        <v>0.12921039167047912</v>
      </c>
      <c r="AD34" s="11">
        <f>'OddsRatio_working_3-way'!X34^(1/3)*SIN(('OddsRatio_working_3-way'!Y34+2*PI())/3)</f>
        <v>0.38951818132830879</v>
      </c>
      <c r="AE34" s="11">
        <f>'OddsRatio_working_3-way'!X34^(1/3)*SIN(('OddsRatio_working_3-way'!Y34+4*PI())/3)</f>
        <v>-0.51872857299878783</v>
      </c>
      <c r="AF34" s="11">
        <f>-'OddsRatio_working_3-way'!U34/(3*'OddsRatio_working_3-way'!X34^(1/3))*COS(('OddsRatio_working_3-way'!Y34)/3)</f>
        <v>0.52437650810135317</v>
      </c>
      <c r="AG34" s="11">
        <f>-'OddsRatio_working_3-way'!U34/(3*'OddsRatio_working_3-way'!X34^(1/3))*COS(('OddsRatio_working_3-way'!Y34+2*PI())/3)</f>
        <v>-0.37408773567024872</v>
      </c>
      <c r="AH34" s="11">
        <f>-'OddsRatio_working_3-way'!U34/(3*'OddsRatio_working_3-way'!X34^(1/3))*COS(('OddsRatio_working_3-way'!Y34+4*PI())/3)</f>
        <v>-0.15028877243110461</v>
      </c>
      <c r="AI34" s="11">
        <f>'OddsRatio_working_3-way'!U34/(3*'OddsRatio_working_3-way'!X34^(1/3))*SIN(('OddsRatio_working_3-way'!Y34)/3)</f>
        <v>-0.12921039167047912</v>
      </c>
      <c r="AJ34" s="11">
        <f>'OddsRatio_working_3-way'!U34/(3*'OddsRatio_working_3-way'!X34^(1/3))*SIN(('OddsRatio_working_3-way'!Y34+2*PI())/3)</f>
        <v>-0.38951818132830879</v>
      </c>
      <c r="AK34" s="11">
        <f>'OddsRatio_working_3-way'!U34/(3*'OddsRatio_working_3-way'!X34^(1/3))*SIN(('OddsRatio_working_3-way'!Y34+4*PI())/3)</f>
        <v>0.51872857299878783</v>
      </c>
      <c r="AL34" s="11">
        <f>'OddsRatio_working_3-way'!Z34+'OddsRatio_working_3-way'!AF34</f>
        <v>1.0487530162027063</v>
      </c>
      <c r="AM34" s="11">
        <f>'OddsRatio_working_3-way'!AA34+'OddsRatio_working_3-way'!AG34</f>
        <v>-0.74817547134049744</v>
      </c>
      <c r="AN34" s="11">
        <f>'OddsRatio_working_3-way'!AB34+'OddsRatio_working_3-way'!AH34</f>
        <v>-0.30057754486220922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1.0487530162027063</v>
      </c>
      <c r="AS34" s="11">
        <f>IF(('OddsRatio_working_3-way'!X34=0),IF(Q34&gt;0,-Q34^(1/3),(-Q34)^(1/3)),'OddsRatio_working_3-way'!AM34-'OddsRatio_working_3-way'!R34/3)</f>
        <v>-0.74817547134049744</v>
      </c>
      <c r="AT34" s="11">
        <f>IF(('OddsRatio_working_3-way'!X34=0),IF(Q34&gt;0,-Q34^(1/3),(-Q34)^(1/3)),'OddsRatio_working_3-way'!AN34-'OddsRatio_working_3-way'!R34/3)</f>
        <v>-0.30057754486220922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2.25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3.47</v>
      </c>
      <c r="D35" s="9">
        <f t="shared" si="13"/>
        <v>0.43374929955438496</v>
      </c>
      <c r="E35" s="9">
        <f t="shared" si="14"/>
        <v>0.28689198148910877</v>
      </c>
      <c r="F35" s="9">
        <f t="shared" si="15"/>
        <v>0.27935871895650655</v>
      </c>
      <c r="G35" s="9">
        <f t="shared" si="16"/>
        <v>1.0443833818795443</v>
      </c>
      <c r="H35" s="9">
        <f t="shared" si="17"/>
        <v>2.3054792273494304</v>
      </c>
      <c r="I35" s="9">
        <f t="shared" si="18"/>
        <v>3.4856324488733152</v>
      </c>
      <c r="J35" s="9">
        <f t="shared" si="19"/>
        <v>3.5796269532424736</v>
      </c>
      <c r="K35" s="11">
        <f t="shared" si="20"/>
        <v>0.44444444444444442</v>
      </c>
      <c r="L35" s="11">
        <f t="shared" si="21"/>
        <v>0.29585798816568049</v>
      </c>
      <c r="M35" s="11">
        <f t="shared" si="22"/>
        <v>0.28818443804034583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-0.27845513436291547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0.23115385562736485</v>
      </c>
      <c r="Q35" s="11">
        <f>2*'OddsRatio_working_3-way'!K35*'OddsRatio_working_3-way'!L35*'OddsRatio_working_3-way'!M35</f>
        <v>7.5788149386021256E-2</v>
      </c>
      <c r="R35" s="11">
        <f t="shared" si="23"/>
        <v>0</v>
      </c>
      <c r="S35" s="11">
        <f t="shared" si="24"/>
        <v>-0.83012962269928181</v>
      </c>
      <c r="T35" s="11">
        <f t="shared" si="25"/>
        <v>-0.27217364678664974</v>
      </c>
      <c r="U35" s="11">
        <f>'OddsRatio_working_3-way'!S35-'OddsRatio_working_3-way'!R35^2/3</f>
        <v>-0.83012962269928181</v>
      </c>
      <c r="V35" s="11">
        <f>'OddsRatio_working_3-way'!S35*'OddsRatio_working_3-way'!R35/3-2*'OddsRatio_working_3-way'!R35^3/27-'OddsRatio_working_3-way'!T35</f>
        <v>0.27217364678664974</v>
      </c>
      <c r="W35" s="11">
        <f>'OddsRatio_working_3-way'!V35^2+4*'OddsRatio_working_3-way'!U35^3/27</f>
        <v>-1.0670384968466923E-2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0.1455583035879531</v>
      </c>
      <c r="Y35" s="11">
        <f>IF('OddsRatio_working_3-way'!W35&gt;=0,IF('OddsRatio_working_3-way'!V35+SQRT('OddsRatio_working_3-way'!W35)&gt;0,0,PI()),ACOS('OddsRatio_working_3-way'!V35/(2*'OddsRatio_working_3-way'!X35)))</f>
        <v>0.36273461665198425</v>
      </c>
      <c r="Z35" s="11">
        <f>'OddsRatio_working_3-way'!X35^(1/3)*COS('OddsRatio_working_3-way'!Y35/3)</f>
        <v>0.52219169093977214</v>
      </c>
      <c r="AA35" s="11">
        <f>'OddsRatio_working_3-way'!X35^(1/3)*COS(('OddsRatio_working_3-way'!Y35+2*PI())/3)</f>
        <v>-0.31604385826303927</v>
      </c>
      <c r="AB35" s="11">
        <f>'OddsRatio_working_3-way'!X35^(1/3)*COS(('OddsRatio_working_3-way'!Y35+4*PI())/3)</f>
        <v>-0.20614783267673306</v>
      </c>
      <c r="AC35" s="11">
        <f>'OddsRatio_working_3-way'!X35^(1/3)*SIN('OddsRatio_working_3-way'!Y35/3)</f>
        <v>6.3448499955124069E-2</v>
      </c>
      <c r="AD35" s="11">
        <f>'OddsRatio_working_3-way'!X35^(1/3)*SIN(('OddsRatio_working_3-way'!Y35+2*PI())/3)</f>
        <v>0.42050702002143303</v>
      </c>
      <c r="AE35" s="11">
        <f>'OddsRatio_working_3-way'!X35^(1/3)*SIN(('OddsRatio_working_3-way'!Y35+4*PI())/3)</f>
        <v>-0.48395551997655695</v>
      </c>
      <c r="AF35" s="11">
        <f>-'OddsRatio_working_3-way'!U35/(3*'OddsRatio_working_3-way'!X35^(1/3))*COS(('OddsRatio_working_3-way'!Y35)/3)</f>
        <v>0.52219169093977214</v>
      </c>
      <c r="AG35" s="11">
        <f>-'OddsRatio_working_3-way'!U35/(3*'OddsRatio_working_3-way'!X35^(1/3))*COS(('OddsRatio_working_3-way'!Y35+2*PI())/3)</f>
        <v>-0.31604385826303927</v>
      </c>
      <c r="AH35" s="11">
        <f>-'OddsRatio_working_3-way'!U35/(3*'OddsRatio_working_3-way'!X35^(1/3))*COS(('OddsRatio_working_3-way'!Y35+4*PI())/3)</f>
        <v>-0.20614783267673306</v>
      </c>
      <c r="AI35" s="11">
        <f>'OddsRatio_working_3-way'!U35/(3*'OddsRatio_working_3-way'!X35^(1/3))*SIN(('OddsRatio_working_3-way'!Y35)/3)</f>
        <v>-6.3448499955124069E-2</v>
      </c>
      <c r="AJ35" s="11">
        <f>'OddsRatio_working_3-way'!U35/(3*'OddsRatio_working_3-way'!X35^(1/3))*SIN(('OddsRatio_working_3-way'!Y35+2*PI())/3)</f>
        <v>-0.42050702002143303</v>
      </c>
      <c r="AK35" s="11">
        <f>'OddsRatio_working_3-way'!U35/(3*'OddsRatio_working_3-way'!X35^(1/3))*SIN(('OddsRatio_working_3-way'!Y35+4*PI())/3)</f>
        <v>0.48395551997655695</v>
      </c>
      <c r="AL35" s="11">
        <f>'OddsRatio_working_3-way'!Z35+'OddsRatio_working_3-way'!AF35</f>
        <v>1.0443833818795443</v>
      </c>
      <c r="AM35" s="11">
        <f>'OddsRatio_working_3-way'!AA35+'OddsRatio_working_3-way'!AG35</f>
        <v>-0.63208771652607854</v>
      </c>
      <c r="AN35" s="11">
        <f>'OddsRatio_working_3-way'!AB35+'OddsRatio_working_3-way'!AH35</f>
        <v>-0.41229566535346612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1.0443833818795443</v>
      </c>
      <c r="AS35" s="11">
        <f>IF(('OddsRatio_working_3-way'!X35=0),IF(Q35&gt;0,-Q35^(1/3),(-Q35)^(1/3)),'OddsRatio_working_3-way'!AM35-'OddsRatio_working_3-way'!R35/3)</f>
        <v>-0.63208771652607854</v>
      </c>
      <c r="AT35" s="11">
        <f>IF(('OddsRatio_working_3-way'!X35=0),IF(Q35&gt;0,-Q35^(1/3),(-Q35)^(1/3)),'OddsRatio_working_3-way'!AN35-'OddsRatio_working_3-way'!R35/3)</f>
        <v>-0.41229566535346612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2.0499999999999998</v>
      </c>
      <c r="B36" s="4">
        <f>IF('True_Odds_Calculator_3-way'!B37="","",'True_Odds_Calculator_3-way'!B37)</f>
        <v>3.34</v>
      </c>
      <c r="C36" s="4">
        <f>IF('True_Odds_Calculator_3-way'!C37="","",'True_Odds_Calculator_3-way'!C37)</f>
        <v>4.1500000000000004</v>
      </c>
      <c r="D36" s="9">
        <f t="shared" si="13"/>
        <v>0.4767871256976659</v>
      </c>
      <c r="E36" s="9">
        <f t="shared" si="14"/>
        <v>0.29022757003573307</v>
      </c>
      <c r="F36" s="9">
        <f t="shared" si="15"/>
        <v>0.23298530426660125</v>
      </c>
      <c r="G36" s="9">
        <f t="shared" si="16"/>
        <v>1.0451162555970668</v>
      </c>
      <c r="H36" s="9">
        <f t="shared" si="17"/>
        <v>2.0973720683769197</v>
      </c>
      <c r="I36" s="9">
        <f t="shared" si="18"/>
        <v>3.4455720380971355</v>
      </c>
      <c r="J36" s="9">
        <f t="shared" si="19"/>
        <v>4.2921162051307604</v>
      </c>
      <c r="K36" s="11">
        <f t="shared" si="20"/>
        <v>0.48780487804878053</v>
      </c>
      <c r="L36" s="11">
        <f t="shared" si="21"/>
        <v>0.29940119760479045</v>
      </c>
      <c r="M36" s="11">
        <f t="shared" si="22"/>
        <v>0.24096385542168672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-0.27237502661441748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0.2301597216967769</v>
      </c>
      <c r="Q36" s="11">
        <f>2*'OddsRatio_working_3-way'!K36*'OddsRatio_working_3-way'!L36*'OddsRatio_working_3-way'!M36</f>
        <v>7.0385235992898129E-2</v>
      </c>
      <c r="R36" s="11">
        <f t="shared" si="23"/>
        <v>0</v>
      </c>
      <c r="S36" s="11">
        <f t="shared" si="24"/>
        <v>-0.84501036881989233</v>
      </c>
      <c r="T36" s="11">
        <f t="shared" si="25"/>
        <v>-0.25841295682565513</v>
      </c>
      <c r="U36" s="11">
        <f>'OddsRatio_working_3-way'!S36-'OddsRatio_working_3-way'!R36^2/3</f>
        <v>-0.84501036881989233</v>
      </c>
      <c r="V36" s="11">
        <f>'OddsRatio_working_3-way'!S36*'OddsRatio_working_3-way'!R36/3-2*'OddsRatio_working_3-way'!R36^3/27-'OddsRatio_working_3-way'!T36</f>
        <v>0.25841295682565513</v>
      </c>
      <c r="W36" s="11">
        <f>'OddsRatio_working_3-way'!V36^2+4*'OddsRatio_working_3-way'!U36^3/27</f>
        <v>-2.2611386124239269E-2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0.1494896671844054</v>
      </c>
      <c r="Y36" s="11">
        <f>IF('OddsRatio_working_3-way'!W36&gt;=0,IF('OddsRatio_working_3-way'!V36+SQRT('OddsRatio_working_3-way'!W36)&gt;0,0,PI()),ACOS('OddsRatio_working_3-way'!V36/(2*'OddsRatio_working_3-way'!X36)))</f>
        <v>0.52700530268272239</v>
      </c>
      <c r="Z36" s="11">
        <f>'OddsRatio_working_3-way'!X36^(1/3)*COS('OddsRatio_working_3-way'!Y36/3)</f>
        <v>0.52255812779853339</v>
      </c>
      <c r="AA36" s="11">
        <f>'OddsRatio_working_3-way'!X36^(1/3)*COS(('OddsRatio_working_3-way'!Y36+2*PI())/3)</f>
        <v>-0.34160555086802324</v>
      </c>
      <c r="AB36" s="11">
        <f>'OddsRatio_working_3-way'!X36^(1/3)*COS(('OddsRatio_working_3-way'!Y36+4*PI())/3)</f>
        <v>-0.18095257693051001</v>
      </c>
      <c r="AC36" s="11">
        <f>'OddsRatio_working_3-way'!X36^(1/3)*SIN('OddsRatio_working_3-way'!Y36/3)</f>
        <v>9.2753037748937187E-2</v>
      </c>
      <c r="AD36" s="11">
        <f>'OddsRatio_working_3-way'!X36^(1/3)*SIN(('OddsRatio_working_3-way'!Y36+2*PI())/3)</f>
        <v>0.40617209475309657</v>
      </c>
      <c r="AE36" s="11">
        <f>'OddsRatio_working_3-way'!X36^(1/3)*SIN(('OddsRatio_working_3-way'!Y36+4*PI())/3)</f>
        <v>-0.4989251325020338</v>
      </c>
      <c r="AF36" s="11">
        <f>-'OddsRatio_working_3-way'!U36/(3*'OddsRatio_working_3-way'!X36^(1/3))*COS(('OddsRatio_working_3-way'!Y36)/3)</f>
        <v>0.5225581277985335</v>
      </c>
      <c r="AG36" s="11">
        <f>-'OddsRatio_working_3-way'!U36/(3*'OddsRatio_working_3-way'!X36^(1/3))*COS(('OddsRatio_working_3-way'!Y36+2*PI())/3)</f>
        <v>-0.3416055508680233</v>
      </c>
      <c r="AH36" s="11">
        <f>-'OddsRatio_working_3-way'!U36/(3*'OddsRatio_working_3-way'!X36^(1/3))*COS(('OddsRatio_working_3-way'!Y36+4*PI())/3)</f>
        <v>-0.18095257693051003</v>
      </c>
      <c r="AI36" s="11">
        <f>'OddsRatio_working_3-way'!U36/(3*'OddsRatio_working_3-way'!X36^(1/3))*SIN(('OddsRatio_working_3-way'!Y36)/3)</f>
        <v>-9.2753037748937214E-2</v>
      </c>
      <c r="AJ36" s="11">
        <f>'OddsRatio_working_3-way'!U36/(3*'OddsRatio_working_3-way'!X36^(1/3))*SIN(('OddsRatio_working_3-way'!Y36+2*PI())/3)</f>
        <v>-0.40617209475309668</v>
      </c>
      <c r="AK36" s="11">
        <f>'OddsRatio_working_3-way'!U36/(3*'OddsRatio_working_3-way'!X36^(1/3))*SIN(('OddsRatio_working_3-way'!Y36+4*PI())/3)</f>
        <v>0.49892513250203391</v>
      </c>
      <c r="AL36" s="11">
        <f>'OddsRatio_working_3-way'!Z36+'OddsRatio_working_3-way'!AF36</f>
        <v>1.0451162555970668</v>
      </c>
      <c r="AM36" s="11">
        <f>'OddsRatio_working_3-way'!AA36+'OddsRatio_working_3-way'!AG36</f>
        <v>-0.68321110173604649</v>
      </c>
      <c r="AN36" s="11">
        <f>'OddsRatio_working_3-way'!AB36+'OddsRatio_working_3-way'!AH36</f>
        <v>-0.36190515386102007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1.0451162555970668</v>
      </c>
      <c r="AS36" s="11">
        <f>IF(('OddsRatio_working_3-way'!X36=0),IF(Q36&gt;0,-Q36^(1/3),(-Q36)^(1/3)),'OddsRatio_working_3-way'!AM36-'OddsRatio_working_3-way'!R36/3)</f>
        <v>-0.68321110173604649</v>
      </c>
      <c r="AT36" s="11">
        <f>IF(('OddsRatio_working_3-way'!X36=0),IF(Q36&gt;0,-Q36^(1/3),(-Q36)^(1/3)),'OddsRatio_working_3-way'!AN36-'OddsRatio_working_3-way'!R36/3)</f>
        <v>-0.36190515386102007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2.46</v>
      </c>
      <c r="B37" s="4">
        <f>IF('True_Odds_Calculator_3-way'!B38="","",'True_Odds_Calculator_3-way'!B38)</f>
        <v>3.21</v>
      </c>
      <c r="C37" s="4">
        <f>IF('True_Odds_Calculator_3-way'!C38="","",'True_Odds_Calculator_3-way'!C38)</f>
        <v>3.22</v>
      </c>
      <c r="D37" s="9">
        <f t="shared" si="13"/>
        <v>0.39618012558069604</v>
      </c>
      <c r="E37" s="9">
        <f t="shared" si="14"/>
        <v>0.30238569466646659</v>
      </c>
      <c r="F37" s="9">
        <f t="shared" si="15"/>
        <v>0.30143417975283737</v>
      </c>
      <c r="G37" s="9">
        <f t="shared" si="16"/>
        <v>1.0439071264500845</v>
      </c>
      <c r="H37" s="9">
        <f t="shared" si="17"/>
        <v>2.5241044046171237</v>
      </c>
      <c r="I37" s="9">
        <f t="shared" si="18"/>
        <v>3.3070347494546875</v>
      </c>
      <c r="J37" s="9">
        <f t="shared" si="19"/>
        <v>3.3174738207191883</v>
      </c>
      <c r="K37" s="11">
        <f t="shared" si="20"/>
        <v>0.4065040650406504</v>
      </c>
      <c r="L37" s="11">
        <f t="shared" si="21"/>
        <v>0.3115264797507788</v>
      </c>
      <c r="M37" s="11">
        <f t="shared" si="22"/>
        <v>0.3105590062111801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-0.28170988913697115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0.23164305480635344</v>
      </c>
      <c r="Q37" s="11">
        <f>2*'OddsRatio_working_3-way'!K37*'OddsRatio_working_3-way'!L37*'OddsRatio_working_3-way'!M37</f>
        <v>7.8656385333226983E-2</v>
      </c>
      <c r="R37" s="11">
        <f t="shared" si="23"/>
        <v>0</v>
      </c>
      <c r="S37" s="11">
        <f t="shared" si="24"/>
        <v>-0.82227519777882363</v>
      </c>
      <c r="T37" s="11">
        <f t="shared" si="25"/>
        <v>-0.27921059347328481</v>
      </c>
      <c r="U37" s="11">
        <f>'OddsRatio_working_3-way'!S37-'OddsRatio_working_3-way'!R37^2/3</f>
        <v>-0.82227519777882363</v>
      </c>
      <c r="V37" s="11">
        <f>'OddsRatio_working_3-way'!S37*'OddsRatio_working_3-way'!R37/3-2*'OddsRatio_working_3-way'!R37^3/27-'OddsRatio_working_3-way'!T37</f>
        <v>0.27921059347328481</v>
      </c>
      <c r="W37" s="11">
        <f>'OddsRatio_working_3-way'!V37^2+4*'OddsRatio_working_3-way'!U37^3/27</f>
        <v>-4.4074111572435931E-3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0.14349735769775301</v>
      </c>
      <c r="Y37" s="11">
        <f>IF('OddsRatio_working_3-way'!W37&gt;=0,IF('OddsRatio_working_3-way'!V37+SQRT('OddsRatio_working_3-way'!W37)&gt;0,0,PI()),ACOS('OddsRatio_working_3-way'!V37/(2*'OddsRatio_working_3-way'!X37)))</f>
        <v>0.23343683709300134</v>
      </c>
      <c r="Z37" s="11">
        <f>'OddsRatio_working_3-way'!X37^(1/3)*COS('OddsRatio_working_3-way'!Y37/3)</f>
        <v>0.52195356322504238</v>
      </c>
      <c r="AA37" s="11">
        <f>'OddsRatio_working_3-way'!X37^(1/3)*COS(('OddsRatio_working_3-way'!Y37+2*PI())/3)</f>
        <v>-0.29622104103469121</v>
      </c>
      <c r="AB37" s="11">
        <f>'OddsRatio_working_3-way'!X37^(1/3)*COS(('OddsRatio_working_3-way'!Y37+4*PI())/3)</f>
        <v>-0.22573252219035125</v>
      </c>
      <c r="AC37" s="11">
        <f>'OddsRatio_working_3-way'!X37^(1/3)*SIN('OddsRatio_working_3-way'!Y37/3)</f>
        <v>4.0696565329557718E-2</v>
      </c>
      <c r="AD37" s="11">
        <f>'OddsRatio_working_3-way'!X37^(1/3)*SIN(('OddsRatio_working_3-way'!Y37+2*PI())/3)</f>
        <v>0.43167676268391497</v>
      </c>
      <c r="AE37" s="11">
        <f>'OddsRatio_working_3-way'!X37^(1/3)*SIN(('OddsRatio_working_3-way'!Y37+4*PI())/3)</f>
        <v>-0.47237332801347265</v>
      </c>
      <c r="AF37" s="11">
        <f>-'OddsRatio_working_3-way'!U37/(3*'OddsRatio_working_3-way'!X37^(1/3))*COS(('OddsRatio_working_3-way'!Y37)/3)</f>
        <v>0.52195356322504227</v>
      </c>
      <c r="AG37" s="11">
        <f>-'OddsRatio_working_3-way'!U37/(3*'OddsRatio_working_3-way'!X37^(1/3))*COS(('OddsRatio_working_3-way'!Y37+2*PI())/3)</f>
        <v>-0.29622104103469116</v>
      </c>
      <c r="AH37" s="11">
        <f>-'OddsRatio_working_3-way'!U37/(3*'OddsRatio_working_3-way'!X37^(1/3))*COS(('OddsRatio_working_3-way'!Y37+4*PI())/3)</f>
        <v>-0.2257325221903512</v>
      </c>
      <c r="AI37" s="11">
        <f>'OddsRatio_working_3-way'!U37/(3*'OddsRatio_working_3-way'!X37^(1/3))*SIN(('OddsRatio_working_3-way'!Y37)/3)</f>
        <v>-4.0696565329557711E-2</v>
      </c>
      <c r="AJ37" s="11">
        <f>'OddsRatio_working_3-way'!U37/(3*'OddsRatio_working_3-way'!X37^(1/3))*SIN(('OddsRatio_working_3-way'!Y37+2*PI())/3)</f>
        <v>-0.43167676268391486</v>
      </c>
      <c r="AK37" s="11">
        <f>'OddsRatio_working_3-way'!U37/(3*'OddsRatio_working_3-way'!X37^(1/3))*SIN(('OddsRatio_working_3-way'!Y37+4*PI())/3)</f>
        <v>0.47237332801347259</v>
      </c>
      <c r="AL37" s="11">
        <f>'OddsRatio_working_3-way'!Z37+'OddsRatio_working_3-way'!AF37</f>
        <v>1.0439071264500845</v>
      </c>
      <c r="AM37" s="11">
        <f>'OddsRatio_working_3-way'!AA37+'OddsRatio_working_3-way'!AG37</f>
        <v>-0.59244208206938231</v>
      </c>
      <c r="AN37" s="11">
        <f>'OddsRatio_working_3-way'!AB37+'OddsRatio_working_3-way'!AH37</f>
        <v>-0.45146504438070245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1.0439071264500845</v>
      </c>
      <c r="AS37" s="11">
        <f>IF(('OddsRatio_working_3-way'!X37=0),IF(Q37&gt;0,-Q37^(1/3),(-Q37)^(1/3)),'OddsRatio_working_3-way'!AM37-'OddsRatio_working_3-way'!R37/3)</f>
        <v>-0.59244208206938231</v>
      </c>
      <c r="AT37" s="11">
        <f>IF(('OddsRatio_working_3-way'!X37=0),IF(Q37&gt;0,-Q37^(1/3),(-Q37)^(1/3)),'OddsRatio_working_3-way'!AN37-'OddsRatio_working_3-way'!R37/3)</f>
        <v>-0.45146504438070245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3.57</v>
      </c>
      <c r="B38" s="4">
        <f>IF('True_Odds_Calculator_3-way'!B39="","",'True_Odds_Calculator_3-way'!B39)</f>
        <v>3.49</v>
      </c>
      <c r="C38" s="4">
        <f>IF('True_Odds_Calculator_3-way'!C39="","",'True_Odds_Calculator_3-way'!C39)</f>
        <v>2.17</v>
      </c>
      <c r="D38" s="9">
        <f t="shared" si="13"/>
        <v>0.27167297158179277</v>
      </c>
      <c r="E38" s="9">
        <f t="shared" si="14"/>
        <v>0.27797512876490599</v>
      </c>
      <c r="F38" s="9">
        <f t="shared" si="15"/>
        <v>0.4503518996533013</v>
      </c>
      <c r="G38" s="9">
        <f t="shared" si="16"/>
        <v>1.0431502598583093</v>
      </c>
      <c r="H38" s="9">
        <f t="shared" si="17"/>
        <v>3.6808961678358547</v>
      </c>
      <c r="I38" s="9">
        <f t="shared" si="18"/>
        <v>3.5974441470471898</v>
      </c>
      <c r="J38" s="9">
        <f t="shared" si="19"/>
        <v>2.2204858040342219</v>
      </c>
      <c r="K38" s="11">
        <f t="shared" si="20"/>
        <v>0.28011204481792717</v>
      </c>
      <c r="L38" s="11">
        <f t="shared" si="21"/>
        <v>0.28653295128939826</v>
      </c>
      <c r="M38" s="11">
        <f t="shared" si="22"/>
        <v>0.46082949308755761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-0.27692677958511247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0.23042769191972928</v>
      </c>
      <c r="Q38" s="11">
        <f>2*'OddsRatio_working_3-way'!K38*'OddsRatio_working_3-way'!L38*'OddsRatio_working_3-way'!M38</f>
        <v>7.3973576860266232E-2</v>
      </c>
      <c r="R38" s="11">
        <f t="shared" si="23"/>
        <v>0</v>
      </c>
      <c r="S38" s="11">
        <f t="shared" si="24"/>
        <v>-0.83208887296834411</v>
      </c>
      <c r="T38" s="11">
        <f t="shared" si="25"/>
        <v>-0.2671232336977028</v>
      </c>
      <c r="U38" s="11">
        <f>'OddsRatio_working_3-way'!S38-'OddsRatio_working_3-way'!R38^2/3</f>
        <v>-0.83208887296834411</v>
      </c>
      <c r="V38" s="11">
        <f>'OddsRatio_working_3-way'!S38*'OddsRatio_working_3-way'!R38/3-2*'OddsRatio_working_3-way'!R38^3/27-'OddsRatio_working_3-way'!T38</f>
        <v>0.2671232336977028</v>
      </c>
      <c r="W38" s="11">
        <f>'OddsRatio_working_3-way'!V38^2+4*'OddsRatio_working_3-way'!U38^3/27</f>
        <v>-1.3995540644073073E-2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0.14607392188990359</v>
      </c>
      <c r="Y38" s="11">
        <f>IF('OddsRatio_working_3-way'!W38&gt;=0,IF('OddsRatio_working_3-way'!V38+SQRT('OddsRatio_working_3-way'!W38)&gt;0,0,PI()),ACOS('OddsRatio_working_3-way'!V38/(2*'OddsRatio_working_3-way'!X38)))</f>
        <v>0.4169147140290983</v>
      </c>
      <c r="Z38" s="11">
        <f>'OddsRatio_working_3-way'!X38^(1/3)*COS('OddsRatio_working_3-way'!Y38/3)</f>
        <v>0.52157512992915467</v>
      </c>
      <c r="AA38" s="11">
        <f>'OddsRatio_working_3-way'!X38^(1/3)*COS(('OddsRatio_working_3-way'!Y38+2*PI())/3)</f>
        <v>-0.3239679109720589</v>
      </c>
      <c r="AB38" s="11">
        <f>'OddsRatio_working_3-way'!X38^(1/3)*COS(('OddsRatio_working_3-way'!Y38+4*PI())/3)</f>
        <v>-0.19760721895709585</v>
      </c>
      <c r="AC38" s="11">
        <f>'OddsRatio_working_3-way'!X38^(1/3)*SIN('OddsRatio_working_3-way'!Y38/3)</f>
        <v>7.2954379549826365E-2</v>
      </c>
      <c r="AD38" s="11">
        <f>'OddsRatio_working_3-way'!X38^(1/3)*SIN(('OddsRatio_working_3-way'!Y38+2*PI())/3)</f>
        <v>0.41522012272590403</v>
      </c>
      <c r="AE38" s="11">
        <f>'OddsRatio_working_3-way'!X38^(1/3)*SIN(('OddsRatio_working_3-way'!Y38+4*PI())/3)</f>
        <v>-0.48817450227573039</v>
      </c>
      <c r="AF38" s="11">
        <f>-'OddsRatio_working_3-way'!U38/(3*'OddsRatio_working_3-way'!X38^(1/3))*COS(('OddsRatio_working_3-way'!Y38)/3)</f>
        <v>0.52157512992915467</v>
      </c>
      <c r="AG38" s="11">
        <f>-'OddsRatio_working_3-way'!U38/(3*'OddsRatio_working_3-way'!X38^(1/3))*COS(('OddsRatio_working_3-way'!Y38+2*PI())/3)</f>
        <v>-0.3239679109720589</v>
      </c>
      <c r="AH38" s="11">
        <f>-'OddsRatio_working_3-way'!U38/(3*'OddsRatio_working_3-way'!X38^(1/3))*COS(('OddsRatio_working_3-way'!Y38+4*PI())/3)</f>
        <v>-0.19760721895709585</v>
      </c>
      <c r="AI38" s="11">
        <f>'OddsRatio_working_3-way'!U38/(3*'OddsRatio_working_3-way'!X38^(1/3))*SIN(('OddsRatio_working_3-way'!Y38)/3)</f>
        <v>-7.2954379549826365E-2</v>
      </c>
      <c r="AJ38" s="11">
        <f>'OddsRatio_working_3-way'!U38/(3*'OddsRatio_working_3-way'!X38^(1/3))*SIN(('OddsRatio_working_3-way'!Y38+2*PI())/3)</f>
        <v>-0.41522012272590403</v>
      </c>
      <c r="AK38" s="11">
        <f>'OddsRatio_working_3-way'!U38/(3*'OddsRatio_working_3-way'!X38^(1/3))*SIN(('OddsRatio_working_3-way'!Y38+4*PI())/3)</f>
        <v>0.48817450227573039</v>
      </c>
      <c r="AL38" s="11">
        <f>'OddsRatio_working_3-way'!Z38+'OddsRatio_working_3-way'!AF38</f>
        <v>1.0431502598583093</v>
      </c>
      <c r="AM38" s="11">
        <f>'OddsRatio_working_3-way'!AA38+'OddsRatio_working_3-way'!AG38</f>
        <v>-0.64793582194411781</v>
      </c>
      <c r="AN38" s="11">
        <f>'OddsRatio_working_3-way'!AB38+'OddsRatio_working_3-way'!AH38</f>
        <v>-0.3952144379141917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1.0431502598583093</v>
      </c>
      <c r="AS38" s="11">
        <f>IF(('OddsRatio_working_3-way'!X38=0),IF(Q38&gt;0,-Q38^(1/3),(-Q38)^(1/3)),'OddsRatio_working_3-way'!AM38-'OddsRatio_working_3-way'!R38/3)</f>
        <v>-0.64793582194411781</v>
      </c>
      <c r="AT38" s="11">
        <f>IF(('OddsRatio_working_3-way'!X38=0),IF(Q38&gt;0,-Q38^(1/3),(-Q38)^(1/3)),'OddsRatio_working_3-way'!AN38-'OddsRatio_working_3-way'!R38/3)</f>
        <v>-0.3952144379141917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1.55</v>
      </c>
      <c r="B39" s="4">
        <f>IF('True_Odds_Calculator_3-way'!B40="","",'True_Odds_Calculator_3-way'!B40)</f>
        <v>4.2699999999999996</v>
      </c>
      <c r="C39" s="4">
        <f>IF('True_Odds_Calculator_3-way'!C40="","",'True_Odds_Calculator_3-way'!C40)</f>
        <v>6.62</v>
      </c>
      <c r="D39" s="9">
        <f t="shared" si="13"/>
        <v>0.63199660964008475</v>
      </c>
      <c r="E39" s="9">
        <f t="shared" si="14"/>
        <v>0.22411672031979443</v>
      </c>
      <c r="F39" s="9">
        <f t="shared" si="15"/>
        <v>0.14388667004012085</v>
      </c>
      <c r="G39" s="9">
        <f t="shared" si="16"/>
        <v>1.0587035803288689</v>
      </c>
      <c r="H39" s="9">
        <f t="shared" si="17"/>
        <v>1.5822869691808776</v>
      </c>
      <c r="I39" s="9">
        <f t="shared" si="18"/>
        <v>4.4619607076754013</v>
      </c>
      <c r="J39" s="9">
        <f t="shared" si="19"/>
        <v>6.9499141214482449</v>
      </c>
      <c r="K39" s="11">
        <f t="shared" si="20"/>
        <v>0.64516129032258063</v>
      </c>
      <c r="L39" s="11">
        <f t="shared" si="21"/>
        <v>0.23419203747072601</v>
      </c>
      <c r="M39" s="11">
        <f t="shared" si="22"/>
        <v>0.15105740181268881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-0.23069022631107938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0.21545393565185203</v>
      </c>
      <c r="Q39" s="11">
        <f>2*'OddsRatio_working_3-way'!K39*'OddsRatio_working_3-way'!L39*'OddsRatio_working_3-way'!M39</f>
        <v>4.5647020265222882E-2</v>
      </c>
      <c r="R39" s="11">
        <f t="shared" si="23"/>
        <v>0</v>
      </c>
      <c r="S39" s="11">
        <f t="shared" si="24"/>
        <v>-0.93395346260278211</v>
      </c>
      <c r="T39" s="11">
        <f t="shared" si="25"/>
        <v>-0.19787149631414874</v>
      </c>
      <c r="U39" s="11">
        <f>'OddsRatio_working_3-way'!S39-'OddsRatio_working_3-way'!R39^2/3</f>
        <v>-0.93395346260278211</v>
      </c>
      <c r="V39" s="11">
        <f>'OddsRatio_working_3-way'!S39*'OddsRatio_working_3-way'!R39/3-2*'OddsRatio_working_3-way'!R39^3/27-'OddsRatio_working_3-way'!T39</f>
        <v>0.19787149631414874</v>
      </c>
      <c r="W39" s="11">
        <f>'OddsRatio_working_3-way'!V39^2+4*'OddsRatio_working_3-way'!U39^3/27</f>
        <v>-8.1537051470134736E-2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0.17370246149935162</v>
      </c>
      <c r="Y39" s="11">
        <f>IF('OddsRatio_working_3-way'!W39&gt;=0,IF('OddsRatio_working_3-way'!V39+SQRT('OddsRatio_working_3-way'!W39)&gt;0,0,PI()),ACOS('OddsRatio_working_3-way'!V39/(2*'OddsRatio_working_3-way'!X39)))</f>
        <v>0.9648134569283856</v>
      </c>
      <c r="Z39" s="11">
        <f>'OddsRatio_working_3-way'!X39^(1/3)*COS('OddsRatio_working_3-way'!Y39/3)</f>
        <v>0.52935179016443457</v>
      </c>
      <c r="AA39" s="11">
        <f>'OddsRatio_working_3-way'!X39^(1/3)*COS(('OddsRatio_working_3-way'!Y39+2*PI())/3)</f>
        <v>-0.41741219508315636</v>
      </c>
      <c r="AB39" s="11">
        <f>'OddsRatio_working_3-way'!X39^(1/3)*COS(('OddsRatio_working_3-way'!Y39+4*PI())/3)</f>
        <v>-0.11193959508127793</v>
      </c>
      <c r="AC39" s="11">
        <f>'OddsRatio_working_3-way'!X39^(1/3)*SIN('OddsRatio_working_3-way'!Y39/3)</f>
        <v>0.17636468784113937</v>
      </c>
      <c r="AD39" s="11">
        <f>'OddsRatio_working_3-way'!X39^(1/3)*SIN(('OddsRatio_working_3-way'!Y39+2*PI())/3)</f>
        <v>0.37024975390060033</v>
      </c>
      <c r="AE39" s="11">
        <f>'OddsRatio_working_3-way'!X39^(1/3)*SIN(('OddsRatio_working_3-way'!Y39+4*PI())/3)</f>
        <v>-0.54661444174173957</v>
      </c>
      <c r="AF39" s="11">
        <f>-'OddsRatio_working_3-way'!U39/(3*'OddsRatio_working_3-way'!X39^(1/3))*COS(('OddsRatio_working_3-way'!Y39)/3)</f>
        <v>0.52935179016443445</v>
      </c>
      <c r="AG39" s="11">
        <f>-'OddsRatio_working_3-way'!U39/(3*'OddsRatio_working_3-way'!X39^(1/3))*COS(('OddsRatio_working_3-way'!Y39+2*PI())/3)</f>
        <v>-0.4174121950831563</v>
      </c>
      <c r="AH39" s="11">
        <f>-'OddsRatio_working_3-way'!U39/(3*'OddsRatio_working_3-way'!X39^(1/3))*COS(('OddsRatio_working_3-way'!Y39+4*PI())/3)</f>
        <v>-0.1119395950812779</v>
      </c>
      <c r="AI39" s="11">
        <f>'OddsRatio_working_3-way'!U39/(3*'OddsRatio_working_3-way'!X39^(1/3))*SIN(('OddsRatio_working_3-way'!Y39)/3)</f>
        <v>-0.17636468784113934</v>
      </c>
      <c r="AJ39" s="11">
        <f>'OddsRatio_working_3-way'!U39/(3*'OddsRatio_working_3-way'!X39^(1/3))*SIN(('OddsRatio_working_3-way'!Y39+2*PI())/3)</f>
        <v>-0.37024975390060028</v>
      </c>
      <c r="AK39" s="11">
        <f>'OddsRatio_working_3-way'!U39/(3*'OddsRatio_working_3-way'!X39^(1/3))*SIN(('OddsRatio_working_3-way'!Y39+4*PI())/3)</f>
        <v>0.54661444174173945</v>
      </c>
      <c r="AL39" s="11">
        <f>'OddsRatio_working_3-way'!Z39+'OddsRatio_working_3-way'!AF39</f>
        <v>1.0587035803288689</v>
      </c>
      <c r="AM39" s="11">
        <f>'OddsRatio_working_3-way'!AA39+'OddsRatio_working_3-way'!AG39</f>
        <v>-0.8348243901663126</v>
      </c>
      <c r="AN39" s="11">
        <f>'OddsRatio_working_3-way'!AB39+'OddsRatio_working_3-way'!AH39</f>
        <v>-0.22387919016255584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1.0587035803288689</v>
      </c>
      <c r="AS39" s="11">
        <f>IF(('OddsRatio_working_3-way'!X39=0),IF(Q39&gt;0,-Q39^(1/3),(-Q39)^(1/3)),'OddsRatio_working_3-way'!AM39-'OddsRatio_working_3-way'!R39/3)</f>
        <v>-0.8348243901663126</v>
      </c>
      <c r="AT39" s="11">
        <f>IF(('OddsRatio_working_3-way'!X39=0),IF(Q39&gt;0,-Q39^(1/3),(-Q39)^(1/3)),'OddsRatio_working_3-way'!AN39-'OddsRatio_working_3-way'!R39/3)</f>
        <v>-0.22387919016255584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2.19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3.67</v>
      </c>
      <c r="D40" s="9">
        <f t="shared" si="13"/>
        <v>0.44579299221990093</v>
      </c>
      <c r="E40" s="9">
        <f t="shared" si="14"/>
        <v>0.29030953421248451</v>
      </c>
      <c r="F40" s="9">
        <f t="shared" si="15"/>
        <v>0.26389747356761467</v>
      </c>
      <c r="G40" s="9">
        <f t="shared" si="16"/>
        <v>1.0447005285704329</v>
      </c>
      <c r="H40" s="9">
        <f t="shared" si="17"/>
        <v>2.243193628998815</v>
      </c>
      <c r="I40" s="9">
        <f t="shared" si="18"/>
        <v>3.4445992368548115</v>
      </c>
      <c r="J40" s="9">
        <f t="shared" si="19"/>
        <v>3.7893504112830558</v>
      </c>
      <c r="K40" s="11">
        <f t="shared" si="20"/>
        <v>0.45662100456621008</v>
      </c>
      <c r="L40" s="11">
        <f t="shared" si="21"/>
        <v>0.29940119760479045</v>
      </c>
      <c r="M40" s="11">
        <f t="shared" si="22"/>
        <v>0.27247956403269757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-0.27696024471530234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0.23095908142656124</v>
      </c>
      <c r="Q40" s="11">
        <f>2*'OddsRatio_working_3-way'!K40*'OddsRatio_working_3-way'!L40*'OddsRatio_working_3-way'!M40</f>
        <v>7.4502929492439127E-2</v>
      </c>
      <c r="R40" s="11">
        <f t="shared" si="23"/>
        <v>0</v>
      </c>
      <c r="S40" s="11">
        <f t="shared" si="24"/>
        <v>-0.83390698063533486</v>
      </c>
      <c r="T40" s="11">
        <f t="shared" si="25"/>
        <v>-0.26900225181785004</v>
      </c>
      <c r="U40" s="11">
        <f>'OddsRatio_working_3-way'!S40-'OddsRatio_working_3-way'!R40^2/3</f>
        <v>-0.83390698063533486</v>
      </c>
      <c r="V40" s="11">
        <f>'OddsRatio_working_3-way'!S40*'OddsRatio_working_3-way'!R40/3-2*'OddsRatio_working_3-way'!R40^3/27-'OddsRatio_working_3-way'!T40</f>
        <v>0.26900225181785004</v>
      </c>
      <c r="W40" s="11">
        <f>'OddsRatio_working_3-way'!V40^2+4*'OddsRatio_working_3-way'!U40^3/27</f>
        <v>-1.3548844089722845E-2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0.14655293887602258</v>
      </c>
      <c r="Y40" s="11">
        <f>IF('OddsRatio_working_3-way'!W40&gt;=0,IF('OddsRatio_working_3-way'!V40+SQRT('OddsRatio_working_3-way'!W40)&gt;0,0,PI()),ACOS('OddsRatio_working_3-way'!V40/(2*'OddsRatio_working_3-way'!X40)))</f>
        <v>0.40838147262540558</v>
      </c>
      <c r="Z40" s="11">
        <f>'OddsRatio_working_3-way'!X40^(1/3)*COS('OddsRatio_working_3-way'!Y40/3)</f>
        <v>0.52235026428521647</v>
      </c>
      <c r="AA40" s="11">
        <f>'OddsRatio_working_3-way'!X40^(1/3)*COS(('OddsRatio_working_3-way'!Y40+2*PI())/3)</f>
        <v>-0.3231379936784276</v>
      </c>
      <c r="AB40" s="11">
        <f>'OddsRatio_working_3-way'!X40^(1/3)*COS(('OddsRatio_working_3-way'!Y40+4*PI())/3)</f>
        <v>-0.19921227060678892</v>
      </c>
      <c r="AC40" s="11">
        <f>'OddsRatio_working_3-way'!X40^(1/3)*SIN('OddsRatio_working_3-way'!Y40/3)</f>
        <v>7.1548549574929787E-2</v>
      </c>
      <c r="AD40" s="11">
        <f>'OddsRatio_working_3-way'!X40^(1/3)*SIN(('OddsRatio_working_3-way'!Y40+2*PI())/3)</f>
        <v>0.41659432375704797</v>
      </c>
      <c r="AE40" s="11">
        <f>'OddsRatio_working_3-way'!X40^(1/3)*SIN(('OddsRatio_working_3-way'!Y40+4*PI())/3)</f>
        <v>-0.48814287333197764</v>
      </c>
      <c r="AF40" s="11">
        <f>-'OddsRatio_working_3-way'!U40/(3*'OddsRatio_working_3-way'!X40^(1/3))*COS(('OddsRatio_working_3-way'!Y40)/3)</f>
        <v>0.52235026428521647</v>
      </c>
      <c r="AG40" s="11">
        <f>-'OddsRatio_working_3-way'!U40/(3*'OddsRatio_working_3-way'!X40^(1/3))*COS(('OddsRatio_working_3-way'!Y40+2*PI())/3)</f>
        <v>-0.3231379936784276</v>
      </c>
      <c r="AH40" s="11">
        <f>-'OddsRatio_working_3-way'!U40/(3*'OddsRatio_working_3-way'!X40^(1/3))*COS(('OddsRatio_working_3-way'!Y40+4*PI())/3)</f>
        <v>-0.19921227060678892</v>
      </c>
      <c r="AI40" s="11">
        <f>'OddsRatio_working_3-way'!U40/(3*'OddsRatio_working_3-way'!X40^(1/3))*SIN(('OddsRatio_working_3-way'!Y40)/3)</f>
        <v>-7.1548549574929787E-2</v>
      </c>
      <c r="AJ40" s="11">
        <f>'OddsRatio_working_3-way'!U40/(3*'OddsRatio_working_3-way'!X40^(1/3))*SIN(('OddsRatio_working_3-way'!Y40+2*PI())/3)</f>
        <v>-0.41659432375704797</v>
      </c>
      <c r="AK40" s="11">
        <f>'OddsRatio_working_3-way'!U40/(3*'OddsRatio_working_3-way'!X40^(1/3))*SIN(('OddsRatio_working_3-way'!Y40+4*PI())/3)</f>
        <v>0.48814287333197764</v>
      </c>
      <c r="AL40" s="11">
        <f>'OddsRatio_working_3-way'!Z40+'OddsRatio_working_3-way'!AF40</f>
        <v>1.0447005285704329</v>
      </c>
      <c r="AM40" s="11">
        <f>'OddsRatio_working_3-way'!AA40+'OddsRatio_working_3-way'!AG40</f>
        <v>-0.64627598735685521</v>
      </c>
      <c r="AN40" s="11">
        <f>'OddsRatio_working_3-way'!AB40+'OddsRatio_working_3-way'!AH40</f>
        <v>-0.39842454121357784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1.0447005285704329</v>
      </c>
      <c r="AS40" s="11">
        <f>IF(('OddsRatio_working_3-way'!X40=0),IF(Q40&gt;0,-Q40^(1/3),(-Q40)^(1/3)),'OddsRatio_working_3-way'!AM40-'OddsRatio_working_3-way'!R40/3)</f>
        <v>-0.64627598735685521</v>
      </c>
      <c r="AT40" s="11">
        <f>IF(('OddsRatio_working_3-way'!X40=0),IF(Q40&gt;0,-Q40^(1/3),(-Q40)^(1/3)),'OddsRatio_working_3-way'!AN40-'OddsRatio_working_3-way'!R40/3)</f>
        <v>-0.39842454121357784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2.77</v>
      </c>
      <c r="B41" s="4">
        <f>IF('True_Odds_Calculator_3-way'!B42="","",'True_Odds_Calculator_3-way'!B42)</f>
        <v>3.42</v>
      </c>
      <c r="C41" s="4">
        <f>IF('True_Odds_Calculator_3-way'!C42="","",'True_Odds_Calculator_3-way'!C42)</f>
        <v>2.68</v>
      </c>
      <c r="D41" s="9">
        <f t="shared" si="13"/>
        <v>0.35188626915763538</v>
      </c>
      <c r="E41" s="9">
        <f t="shared" si="14"/>
        <v>0.28423589095347945</v>
      </c>
      <c r="F41" s="9">
        <f t="shared" si="15"/>
        <v>0.36387783988888517</v>
      </c>
      <c r="G41" s="9">
        <f t="shared" si="16"/>
        <v>1.0405803855461673</v>
      </c>
      <c r="H41" s="9">
        <f t="shared" si="17"/>
        <v>2.8418272824167161</v>
      </c>
      <c r="I41" s="9">
        <f t="shared" si="18"/>
        <v>3.5182045330217244</v>
      </c>
      <c r="J41" s="9">
        <f t="shared" si="19"/>
        <v>2.7481750477175608</v>
      </c>
      <c r="K41" s="11">
        <f t="shared" si="20"/>
        <v>0.36101083032490977</v>
      </c>
      <c r="L41" s="11">
        <f t="shared" si="21"/>
        <v>0.29239766081871343</v>
      </c>
      <c r="M41" s="11">
        <f t="shared" si="22"/>
        <v>0.37313432835820892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-0.2834374583476309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0.23120511194108626</v>
      </c>
      <c r="Q41" s="11">
        <f>2*'OddsRatio_working_3-way'!K41*'OddsRatio_working_3-way'!L41*'OddsRatio_working_3-way'!M41</f>
        <v>7.877516590837691E-2</v>
      </c>
      <c r="R41" s="11">
        <f t="shared" si="23"/>
        <v>0</v>
      </c>
      <c r="S41" s="11">
        <f t="shared" si="24"/>
        <v>-0.8157182656412244</v>
      </c>
      <c r="T41" s="11">
        <f t="shared" si="25"/>
        <v>-0.27792785882154147</v>
      </c>
      <c r="U41" s="11">
        <f>'OddsRatio_working_3-way'!S41-'OddsRatio_working_3-way'!R41^2/3</f>
        <v>-0.8157182656412244</v>
      </c>
      <c r="V41" s="11">
        <f>'OddsRatio_working_3-way'!S41*'OddsRatio_working_3-way'!R41/3-2*'OddsRatio_working_3-way'!R41^3/27-'OddsRatio_working_3-way'!T41</f>
        <v>0.27792785882154147</v>
      </c>
      <c r="W41" s="11">
        <f>'OddsRatio_working_3-way'!V41^2+4*'OddsRatio_working_3-way'!U41^3/27</f>
        <v>-3.1673507347560054E-3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0.14178438334658255</v>
      </c>
      <c r="Y41" s="11">
        <f>IF('OddsRatio_working_3-way'!W41&gt;=0,IF('OddsRatio_working_3-way'!V41+SQRT('OddsRatio_working_3-way'!W41)&gt;0,0,PI()),ACOS('OddsRatio_working_3-way'!V41/(2*'OddsRatio_working_3-way'!X41)))</f>
        <v>0.19979420147954352</v>
      </c>
      <c r="Z41" s="11">
        <f>'OddsRatio_working_3-way'!X41^(1/3)*COS('OddsRatio_working_3-way'!Y41/3)</f>
        <v>0.52029019277308375</v>
      </c>
      <c r="AA41" s="11">
        <f>'OddsRatio_working_3-way'!X41^(1/3)*COS(('OddsRatio_working_3-way'!Y41+2*PI())/3)</f>
        <v>-0.29019759858547117</v>
      </c>
      <c r="AB41" s="11">
        <f>'OddsRatio_working_3-way'!X41^(1/3)*COS(('OddsRatio_working_3-way'!Y41+4*PI())/3)</f>
        <v>-0.23009259418761246</v>
      </c>
      <c r="AC41" s="11">
        <f>'OddsRatio_working_3-way'!X41^(1/3)*SIN('OddsRatio_working_3-way'!Y41/3)</f>
        <v>3.4701640468747422E-2</v>
      </c>
      <c r="AD41" s="11">
        <f>'OddsRatio_working_3-way'!X41^(1/3)*SIN(('OddsRatio_working_3-way'!Y41+2*PI())/3)</f>
        <v>0.43323370404701966</v>
      </c>
      <c r="AE41" s="11">
        <f>'OddsRatio_working_3-way'!X41^(1/3)*SIN(('OddsRatio_working_3-way'!Y41+4*PI())/3)</f>
        <v>-0.46793534451576702</v>
      </c>
      <c r="AF41" s="11">
        <f>-'OddsRatio_working_3-way'!U41/(3*'OddsRatio_working_3-way'!X41^(1/3))*COS(('OddsRatio_working_3-way'!Y41)/3)</f>
        <v>0.52029019277308364</v>
      </c>
      <c r="AG41" s="11">
        <f>-'OddsRatio_working_3-way'!U41/(3*'OddsRatio_working_3-way'!X41^(1/3))*COS(('OddsRatio_working_3-way'!Y41+2*PI())/3)</f>
        <v>-0.29019759858547112</v>
      </c>
      <c r="AH41" s="11">
        <f>-'OddsRatio_working_3-way'!U41/(3*'OddsRatio_working_3-way'!X41^(1/3))*COS(('OddsRatio_working_3-way'!Y41+4*PI())/3)</f>
        <v>-0.23009259418761244</v>
      </c>
      <c r="AI41" s="11">
        <f>'OddsRatio_working_3-way'!U41/(3*'OddsRatio_working_3-way'!X41^(1/3))*SIN(('OddsRatio_working_3-way'!Y41)/3)</f>
        <v>-3.4701640468747415E-2</v>
      </c>
      <c r="AJ41" s="11">
        <f>'OddsRatio_working_3-way'!U41/(3*'OddsRatio_working_3-way'!X41^(1/3))*SIN(('OddsRatio_working_3-way'!Y41+2*PI())/3)</f>
        <v>-0.43323370404701955</v>
      </c>
      <c r="AK41" s="11">
        <f>'OddsRatio_working_3-way'!U41/(3*'OddsRatio_working_3-way'!X41^(1/3))*SIN(('OddsRatio_working_3-way'!Y41+4*PI())/3)</f>
        <v>0.4679353445157669</v>
      </c>
      <c r="AL41" s="11">
        <f>'OddsRatio_working_3-way'!Z41+'OddsRatio_working_3-way'!AF41</f>
        <v>1.0405803855461673</v>
      </c>
      <c r="AM41" s="11">
        <f>'OddsRatio_working_3-way'!AA41+'OddsRatio_working_3-way'!AG41</f>
        <v>-0.58039519717094223</v>
      </c>
      <c r="AN41" s="11">
        <f>'OddsRatio_working_3-way'!AB41+'OddsRatio_working_3-way'!AH41</f>
        <v>-0.46018518837522493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1.0405803855461673</v>
      </c>
      <c r="AS41" s="11">
        <f>IF(('OddsRatio_working_3-way'!X41=0),IF(Q41&gt;0,-Q41^(1/3),(-Q41)^(1/3)),'OddsRatio_working_3-way'!AM41-'OddsRatio_working_3-way'!R41/3)</f>
        <v>-0.58039519717094223</v>
      </c>
      <c r="AT41" s="11">
        <f>IF(('OddsRatio_working_3-way'!X41=0),IF(Q41&gt;0,-Q41^(1/3),(-Q41)^(1/3)),'OddsRatio_working_3-way'!AN41-'OddsRatio_working_3-way'!R41/3)</f>
        <v>-0.46018518837522493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3.23</v>
      </c>
      <c r="B42" s="4">
        <f>IF('True_Odds_Calculator_3-way'!B43="","",'True_Odds_Calculator_3-way'!B43)</f>
        <v>3.57</v>
      </c>
      <c r="C42" s="4">
        <f>IF('True_Odds_Calculator_3-way'!C43="","",'True_Odds_Calculator_3-way'!C43)</f>
        <v>2.25</v>
      </c>
      <c r="D42" s="9">
        <f t="shared" si="13"/>
        <v>0.29859859437796477</v>
      </c>
      <c r="E42" s="9">
        <f t="shared" si="14"/>
        <v>0.26975135125704719</v>
      </c>
      <c r="F42" s="9">
        <f t="shared" si="15"/>
        <v>0.43165005436498805</v>
      </c>
      <c r="G42" s="9">
        <f t="shared" si="16"/>
        <v>1.0533531779044982</v>
      </c>
      <c r="H42" s="9">
        <f t="shared" si="17"/>
        <v>3.3489775867270311</v>
      </c>
      <c r="I42" s="9">
        <f t="shared" si="18"/>
        <v>3.7071176672145594</v>
      </c>
      <c r="J42" s="9">
        <f t="shared" si="19"/>
        <v>2.3166914723806227</v>
      </c>
      <c r="K42" s="11">
        <f t="shared" si="20"/>
        <v>0.30959752321981426</v>
      </c>
      <c r="L42" s="11">
        <f t="shared" si="21"/>
        <v>0.28011204481792717</v>
      </c>
      <c r="M42" s="11">
        <f t="shared" si="22"/>
        <v>0.44444444444444442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-0.27611801514551459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0.23318580958355134</v>
      </c>
      <c r="Q42" s="11">
        <f>2*'OddsRatio_working_3-way'!K42*'OddsRatio_working_3-way'!L42*'OddsRatio_working_3-way'!M42</f>
        <v>7.7086218044149196E-2</v>
      </c>
      <c r="R42" s="11">
        <f t="shared" si="23"/>
        <v>0</v>
      </c>
      <c r="S42" s="11">
        <f t="shared" si="24"/>
        <v>-0.84451501456962919</v>
      </c>
      <c r="T42" s="11">
        <f t="shared" si="25"/>
        <v>-0.2791785172131005</v>
      </c>
      <c r="U42" s="11">
        <f>'OddsRatio_working_3-way'!S42-'OddsRatio_working_3-way'!R42^2/3</f>
        <v>-0.84451501456962919</v>
      </c>
      <c r="V42" s="11">
        <f>'OddsRatio_working_3-way'!S42*'OddsRatio_working_3-way'!R42/3-2*'OddsRatio_working_3-way'!R42^3/27-'OddsRatio_working_3-way'!T42</f>
        <v>0.2791785172131005</v>
      </c>
      <c r="W42" s="11">
        <f>'OddsRatio_working_3-way'!V42^2+4*'OddsRatio_working_3-way'!U42^3/27</f>
        <v>-1.1290888264429977E-2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0.14935823775217039</v>
      </c>
      <c r="Y42" s="11">
        <f>IF('OddsRatio_working_3-way'!W42&gt;=0,IF('OddsRatio_working_3-way'!V42+SQRT('OddsRatio_working_3-way'!W42)&gt;0,0,PI()),ACOS('OddsRatio_working_3-way'!V42/(2*'OddsRatio_working_3-way'!X42)))</f>
        <v>0.36368135920006051</v>
      </c>
      <c r="Z42" s="11">
        <f>'OddsRatio_working_3-way'!X42^(1/3)*COS('OddsRatio_working_3-way'!Y42/3)</f>
        <v>0.52667658895224911</v>
      </c>
      <c r="AA42" s="11">
        <f>'OddsRatio_working_3-way'!X42^(1/3)*COS(('OddsRatio_working_3-way'!Y42+2*PI())/3)</f>
        <v>-0.31890430593659386</v>
      </c>
      <c r="AB42" s="11">
        <f>'OddsRatio_working_3-way'!X42^(1/3)*COS(('OddsRatio_working_3-way'!Y42+4*PI())/3)</f>
        <v>-0.20777228301565512</v>
      </c>
      <c r="AC42" s="11">
        <f>'OddsRatio_working_3-way'!X42^(1/3)*SIN('OddsRatio_working_3-way'!Y42/3)</f>
        <v>6.4162103348991639E-2</v>
      </c>
      <c r="AD42" s="11">
        <f>'OddsRatio_working_3-way'!X42^(1/3)*SIN(('OddsRatio_working_3-way'!Y42+2*PI())/3)</f>
        <v>0.42403425393668653</v>
      </c>
      <c r="AE42" s="11">
        <f>'OddsRatio_working_3-way'!X42^(1/3)*SIN(('OddsRatio_working_3-way'!Y42+4*PI())/3)</f>
        <v>-0.48819635728567817</v>
      </c>
      <c r="AF42" s="11">
        <f>-'OddsRatio_working_3-way'!U42/(3*'OddsRatio_working_3-way'!X42^(1/3))*COS(('OddsRatio_working_3-way'!Y42)/3)</f>
        <v>0.52667658895224911</v>
      </c>
      <c r="AG42" s="11">
        <f>-'OddsRatio_working_3-way'!U42/(3*'OddsRatio_working_3-way'!X42^(1/3))*COS(('OddsRatio_working_3-way'!Y42+2*PI())/3)</f>
        <v>-0.31890430593659386</v>
      </c>
      <c r="AH42" s="11">
        <f>-'OddsRatio_working_3-way'!U42/(3*'OddsRatio_working_3-way'!X42^(1/3))*COS(('OddsRatio_working_3-way'!Y42+4*PI())/3)</f>
        <v>-0.20777228301565512</v>
      </c>
      <c r="AI42" s="11">
        <f>'OddsRatio_working_3-way'!U42/(3*'OddsRatio_working_3-way'!X42^(1/3))*SIN(('OddsRatio_working_3-way'!Y42)/3)</f>
        <v>-6.4162103348991639E-2</v>
      </c>
      <c r="AJ42" s="11">
        <f>'OddsRatio_working_3-way'!U42/(3*'OddsRatio_working_3-way'!X42^(1/3))*SIN(('OddsRatio_working_3-way'!Y42+2*PI())/3)</f>
        <v>-0.42403425393668653</v>
      </c>
      <c r="AK42" s="11">
        <f>'OddsRatio_working_3-way'!U42/(3*'OddsRatio_working_3-way'!X42^(1/3))*SIN(('OddsRatio_working_3-way'!Y42+4*PI())/3)</f>
        <v>0.48819635728567817</v>
      </c>
      <c r="AL42" s="11">
        <f>'OddsRatio_working_3-way'!Z42+'OddsRatio_working_3-way'!AF42</f>
        <v>1.0533531779044982</v>
      </c>
      <c r="AM42" s="11">
        <f>'OddsRatio_working_3-way'!AA42+'OddsRatio_working_3-way'!AG42</f>
        <v>-0.63780861187318771</v>
      </c>
      <c r="AN42" s="11">
        <f>'OddsRatio_working_3-way'!AB42+'OddsRatio_working_3-way'!AH42</f>
        <v>-0.41554456603131024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1.0533531779044982</v>
      </c>
      <c r="AS42" s="11">
        <f>IF(('OddsRatio_working_3-way'!X42=0),IF(Q42&gt;0,-Q42^(1/3),(-Q42)^(1/3)),'OddsRatio_working_3-way'!AM42-'OddsRatio_working_3-way'!R42/3)</f>
        <v>-0.63780861187318771</v>
      </c>
      <c r="AT42" s="11">
        <f>IF(('OddsRatio_working_3-way'!X42=0),IF(Q42&gt;0,-Q42^(1/3),(-Q42)^(1/3)),'OddsRatio_working_3-way'!AN42-'OddsRatio_working_3-way'!R42/3)</f>
        <v>-0.41554456603131024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2.2000000000000002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3.44</v>
      </c>
      <c r="D43" s="9">
        <f t="shared" si="13"/>
        <v>0.44159880431253151</v>
      </c>
      <c r="E43" s="9">
        <f t="shared" si="14"/>
        <v>0.27837917621622027</v>
      </c>
      <c r="F43" s="9">
        <f t="shared" si="15"/>
        <v>0.28002201947124816</v>
      </c>
      <c r="G43" s="9">
        <f t="shared" si="16"/>
        <v>1.0537490708652988</v>
      </c>
      <c r="H43" s="9">
        <f t="shared" si="17"/>
        <v>2.2644988850383587</v>
      </c>
      <c r="I43" s="9">
        <f t="shared" si="18"/>
        <v>3.5922227143286345</v>
      </c>
      <c r="J43" s="9">
        <f t="shared" si="19"/>
        <v>3.5711477329113293</v>
      </c>
      <c r="K43" s="11">
        <f t="shared" si="20"/>
        <v>0.45454545454545453</v>
      </c>
      <c r="L43" s="11">
        <f t="shared" si="21"/>
        <v>0.28901734104046245</v>
      </c>
      <c r="M43" s="11">
        <f t="shared" si="22"/>
        <v>0.29069767441860467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-0.27507362915347855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0.23295530924244462</v>
      </c>
      <c r="Q43" s="11">
        <f>2*'OddsRatio_working_3-way'!K43*'OddsRatio_working_3-way'!L43*'OddsRatio_working_3-way'!M43</f>
        <v>7.637878991555562E-2</v>
      </c>
      <c r="R43" s="11">
        <f t="shared" si="23"/>
        <v>0</v>
      </c>
      <c r="S43" s="11">
        <f t="shared" si="24"/>
        <v>-0.84688346883468857</v>
      </c>
      <c r="T43" s="11">
        <f t="shared" si="25"/>
        <v>-0.27766671109334051</v>
      </c>
      <c r="U43" s="11">
        <f>'OddsRatio_working_3-way'!S43-'OddsRatio_working_3-way'!R43^2/3</f>
        <v>-0.84688346883468857</v>
      </c>
      <c r="V43" s="11">
        <f>'OddsRatio_working_3-way'!S43*'OddsRatio_working_3-way'!R43/3-2*'OddsRatio_working_3-way'!R43^3/27-'OddsRatio_working_3-way'!T43</f>
        <v>0.27766671109334051</v>
      </c>
      <c r="W43" s="11">
        <f>'OddsRatio_working_3-way'!V43^2+4*'OddsRatio_working_3-way'!U43^3/27</f>
        <v>-1.2885591029664273E-2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0.14998699400202747</v>
      </c>
      <c r="Y43" s="11">
        <f>IF('OddsRatio_working_3-way'!W43&gt;=0,IF('OddsRatio_working_3-way'!V43+SQRT('OddsRatio_working_3-way'!W43)&gt;0,0,PI()),ACOS('OddsRatio_working_3-way'!V43/(2*'OddsRatio_working_3-way'!X43)))</f>
        <v>0.38808357791948245</v>
      </c>
      <c r="Z43" s="11">
        <f>'OddsRatio_working_3-way'!X43^(1/3)*COS('OddsRatio_working_3-way'!Y43/3)</f>
        <v>0.52687453543264939</v>
      </c>
      <c r="AA43" s="11">
        <f>'OddsRatio_working_3-way'!X43^(1/3)*COS(('OddsRatio_working_3-way'!Y43+2*PI())/3)</f>
        <v>-0.32279453469472025</v>
      </c>
      <c r="AB43" s="11">
        <f>'OddsRatio_working_3-way'!X43^(1/3)*COS(('OddsRatio_working_3-way'!Y43+4*PI())/3)</f>
        <v>-0.20408000073792923</v>
      </c>
      <c r="AC43" s="11">
        <f>'OddsRatio_working_3-way'!X43^(1/3)*SIN('OddsRatio_working_3-way'!Y43/3)</f>
        <v>6.8539868136674259E-2</v>
      </c>
      <c r="AD43" s="11">
        <f>'OddsRatio_working_3-way'!X43^(1/3)*SIN(('OddsRatio_working_3-way'!Y43+2*PI())/3)</f>
        <v>0.4220167982234615</v>
      </c>
      <c r="AE43" s="11">
        <f>'OddsRatio_working_3-way'!X43^(1/3)*SIN(('OddsRatio_working_3-way'!Y43+4*PI())/3)</f>
        <v>-0.49055666636013584</v>
      </c>
      <c r="AF43" s="11">
        <f>-'OddsRatio_working_3-way'!U43/(3*'OddsRatio_working_3-way'!X43^(1/3))*COS(('OddsRatio_working_3-way'!Y43)/3)</f>
        <v>0.5268745354326495</v>
      </c>
      <c r="AG43" s="11">
        <f>-'OddsRatio_working_3-way'!U43/(3*'OddsRatio_working_3-way'!X43^(1/3))*COS(('OddsRatio_working_3-way'!Y43+2*PI())/3)</f>
        <v>-0.32279453469472036</v>
      </c>
      <c r="AH43" s="11">
        <f>-'OddsRatio_working_3-way'!U43/(3*'OddsRatio_working_3-way'!X43^(1/3))*COS(('OddsRatio_working_3-way'!Y43+4*PI())/3)</f>
        <v>-0.20408000073792926</v>
      </c>
      <c r="AI43" s="11">
        <f>'OddsRatio_working_3-way'!U43/(3*'OddsRatio_working_3-way'!X43^(1/3))*SIN(('OddsRatio_working_3-way'!Y43)/3)</f>
        <v>-6.8539868136674273E-2</v>
      </c>
      <c r="AJ43" s="11">
        <f>'OddsRatio_working_3-way'!U43/(3*'OddsRatio_working_3-way'!X43^(1/3))*SIN(('OddsRatio_working_3-way'!Y43+2*PI())/3)</f>
        <v>-0.42201679822346161</v>
      </c>
      <c r="AK43" s="11">
        <f>'OddsRatio_working_3-way'!U43/(3*'OddsRatio_working_3-way'!X43^(1/3))*SIN(('OddsRatio_working_3-way'!Y43+4*PI())/3)</f>
        <v>0.49055666636013595</v>
      </c>
      <c r="AL43" s="11">
        <f>'OddsRatio_working_3-way'!Z43+'OddsRatio_working_3-way'!AF43</f>
        <v>1.0537490708652988</v>
      </c>
      <c r="AM43" s="11">
        <f>'OddsRatio_working_3-way'!AA43+'OddsRatio_working_3-way'!AG43</f>
        <v>-0.64558906938944061</v>
      </c>
      <c r="AN43" s="11">
        <f>'OddsRatio_working_3-way'!AB43+'OddsRatio_working_3-way'!AH43</f>
        <v>-0.40816000147585851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1.0537490708652988</v>
      </c>
      <c r="AS43" s="11">
        <f>IF(('OddsRatio_working_3-way'!X43=0),IF(Q43&gt;0,-Q43^(1/3),(-Q43)^(1/3)),'OddsRatio_working_3-way'!AM43-'OddsRatio_working_3-way'!R43/3)</f>
        <v>-0.64558906938944061</v>
      </c>
      <c r="AT43" s="11">
        <f>IF(('OddsRatio_working_3-way'!X43=0),IF(Q43&gt;0,-Q43^(1/3),(-Q43)^(1/3)),'OddsRatio_working_3-way'!AN43-'OddsRatio_working_3-way'!R43/3)</f>
        <v>-0.40816000147585851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1.72</v>
      </c>
      <c r="B44" s="4">
        <f>IF('True_Odds_Calculator_3-way'!B45="","",'True_Odds_Calculator_3-way'!B45)</f>
        <v>3.98</v>
      </c>
      <c r="C44" s="4">
        <f>IF('True_Odds_Calculator_3-way'!C45="","",'True_Odds_Calculator_3-way'!C45)</f>
        <v>4.87</v>
      </c>
      <c r="D44" s="9">
        <f t="shared" si="13"/>
        <v>0.56564050592781367</v>
      </c>
      <c r="E44" s="9">
        <f t="shared" si="14"/>
        <v>0.23933275134277737</v>
      </c>
      <c r="F44" s="9">
        <f t="shared" si="15"/>
        <v>0.19502674272940893</v>
      </c>
      <c r="G44" s="9">
        <f t="shared" si="16"/>
        <v>1.066537966743931</v>
      </c>
      <c r="H44" s="9">
        <f t="shared" si="17"/>
        <v>1.7679073360556303</v>
      </c>
      <c r="I44" s="9">
        <f t="shared" si="18"/>
        <v>4.1782831408969141</v>
      </c>
      <c r="J44" s="9">
        <f t="shared" si="19"/>
        <v>5.1275019312990127</v>
      </c>
      <c r="K44" s="11">
        <f t="shared" si="20"/>
        <v>0.58139534883720934</v>
      </c>
      <c r="L44" s="11">
        <f t="shared" si="21"/>
        <v>0.25125628140703515</v>
      </c>
      <c r="M44" s="11">
        <f t="shared" si="22"/>
        <v>0.20533880903490759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-0.24906875238616077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0.22706772005291731</v>
      </c>
      <c r="Q44" s="11">
        <f>2*'OddsRatio_working_3-way'!K44*'OddsRatio_working_3-way'!L44*'OddsRatio_working_3-way'!M44</f>
        <v>5.9991471612395569E-2</v>
      </c>
      <c r="R44" s="11">
        <f t="shared" si="23"/>
        <v>0</v>
      </c>
      <c r="S44" s="11">
        <f t="shared" si="24"/>
        <v>-0.91166683045357433</v>
      </c>
      <c r="T44" s="11">
        <f t="shared" si="25"/>
        <v>-0.24086309919513182</v>
      </c>
      <c r="U44" s="11">
        <f>'OddsRatio_working_3-way'!S44-'OddsRatio_working_3-way'!R44^2/3</f>
        <v>-0.91166683045357433</v>
      </c>
      <c r="V44" s="11">
        <f>'OddsRatio_working_3-way'!S44*'OddsRatio_working_3-way'!R44/3-2*'OddsRatio_working_3-way'!R44^3/27-'OddsRatio_working_3-way'!T44</f>
        <v>0.24086309919513182</v>
      </c>
      <c r="W44" s="11">
        <f>'OddsRatio_working_3-way'!V44^2+4*'OddsRatio_working_3-way'!U44^3/27</f>
        <v>-5.4239707646216363E-2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0.1675221927089813</v>
      </c>
      <c r="Y44" s="11">
        <f>IF('OddsRatio_working_3-way'!W44&gt;=0,IF('OddsRatio_working_3-way'!V44+SQRT('OddsRatio_working_3-way'!W44)&gt;0,0,PI()),ACOS('OddsRatio_working_3-way'!V44/(2*'OddsRatio_working_3-way'!X44)))</f>
        <v>0.76857910982209854</v>
      </c>
      <c r="Z44" s="11">
        <f>'OddsRatio_working_3-way'!X44^(1/3)*COS('OddsRatio_working_3-way'!Y44/3)</f>
        <v>0.53326898337196549</v>
      </c>
      <c r="AA44" s="11">
        <f>'OddsRatio_working_3-way'!X44^(1/3)*COS(('OddsRatio_working_3-way'!Y44+2*PI())/3)</f>
        <v>-0.38760908051961507</v>
      </c>
      <c r="AB44" s="11">
        <f>'OddsRatio_working_3-way'!X44^(1/3)*COS(('OddsRatio_working_3-way'!Y44+4*PI())/3)</f>
        <v>-0.14565990285235048</v>
      </c>
      <c r="AC44" s="11">
        <f>'OddsRatio_working_3-way'!X44^(1/3)*SIN('OddsRatio_working_3-way'!Y44/3)</f>
        <v>0.13968942285640382</v>
      </c>
      <c r="AD44" s="11">
        <f>'OddsRatio_working_3-way'!X44^(1/3)*SIN(('OddsRatio_working_3-way'!Y44+2*PI())/3)</f>
        <v>0.39197977522222149</v>
      </c>
      <c r="AE44" s="11">
        <f>'OddsRatio_working_3-way'!X44^(1/3)*SIN(('OddsRatio_working_3-way'!Y44+4*PI())/3)</f>
        <v>-0.53166919807862545</v>
      </c>
      <c r="AF44" s="11">
        <f>-'OddsRatio_working_3-way'!U44/(3*'OddsRatio_working_3-way'!X44^(1/3))*COS(('OddsRatio_working_3-way'!Y44)/3)</f>
        <v>0.53326898337196549</v>
      </c>
      <c r="AG44" s="11">
        <f>-'OddsRatio_working_3-way'!U44/(3*'OddsRatio_working_3-way'!X44^(1/3))*COS(('OddsRatio_working_3-way'!Y44+2*PI())/3)</f>
        <v>-0.38760908051961507</v>
      </c>
      <c r="AH44" s="11">
        <f>-'OddsRatio_working_3-way'!U44/(3*'OddsRatio_working_3-way'!X44^(1/3))*COS(('OddsRatio_working_3-way'!Y44+4*PI())/3)</f>
        <v>-0.14565990285235048</v>
      </c>
      <c r="AI44" s="11">
        <f>'OddsRatio_working_3-way'!U44/(3*'OddsRatio_working_3-way'!X44^(1/3))*SIN(('OddsRatio_working_3-way'!Y44)/3)</f>
        <v>-0.13968942285640382</v>
      </c>
      <c r="AJ44" s="11">
        <f>'OddsRatio_working_3-way'!U44/(3*'OddsRatio_working_3-way'!X44^(1/3))*SIN(('OddsRatio_working_3-way'!Y44+2*PI())/3)</f>
        <v>-0.39197977522222149</v>
      </c>
      <c r="AK44" s="11">
        <f>'OddsRatio_working_3-way'!U44/(3*'OddsRatio_working_3-way'!X44^(1/3))*SIN(('OddsRatio_working_3-way'!Y44+4*PI())/3)</f>
        <v>0.53166919807862545</v>
      </c>
      <c r="AL44" s="11">
        <f>'OddsRatio_working_3-way'!Z44+'OddsRatio_working_3-way'!AF44</f>
        <v>1.066537966743931</v>
      </c>
      <c r="AM44" s="11">
        <f>'OddsRatio_working_3-way'!AA44+'OddsRatio_working_3-way'!AG44</f>
        <v>-0.77521816103923014</v>
      </c>
      <c r="AN44" s="11">
        <f>'OddsRatio_working_3-way'!AB44+'OddsRatio_working_3-way'!AH44</f>
        <v>-0.29131980570470095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1.066537966743931</v>
      </c>
      <c r="AS44" s="11">
        <f>IF(('OddsRatio_working_3-way'!X44=0),IF(Q44&gt;0,-Q44^(1/3),(-Q44)^(1/3)),'OddsRatio_working_3-way'!AM44-'OddsRatio_working_3-way'!R44/3)</f>
        <v>-0.77521816103923014</v>
      </c>
      <c r="AT44" s="11">
        <f>IF(('OddsRatio_working_3-way'!X44=0),IF(Q44&gt;0,-Q44^(1/3),(-Q44)^(1/3)),'OddsRatio_working_3-way'!AN44-'OddsRatio_working_3-way'!R44/3)</f>
        <v>-0.29131980570470095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4.8499999999999996</v>
      </c>
      <c r="B45" s="4">
        <f>IF('True_Odds_Calculator_3-way'!B46="","",'True_Odds_Calculator_3-way'!B46)</f>
        <v>3.85</v>
      </c>
      <c r="C45" s="4">
        <f>IF('True_Odds_Calculator_3-way'!C46="","",'True_Odds_Calculator_3-way'!C46)</f>
        <v>1.76</v>
      </c>
      <c r="D45" s="9">
        <f t="shared" si="13"/>
        <v>0.19698830425980862</v>
      </c>
      <c r="E45" s="9">
        <f t="shared" si="14"/>
        <v>0.2489031448988443</v>
      </c>
      <c r="F45" s="9">
        <f t="shared" si="15"/>
        <v>0.55410855084134703</v>
      </c>
      <c r="G45" s="9">
        <f t="shared" si="16"/>
        <v>1.0588164978106218</v>
      </c>
      <c r="H45" s="9">
        <f t="shared" si="17"/>
        <v>5.0764435165708939</v>
      </c>
      <c r="I45" s="9">
        <f t="shared" si="18"/>
        <v>4.0176270187602725</v>
      </c>
      <c r="J45" s="9">
        <f t="shared" si="19"/>
        <v>1.8047005383360726</v>
      </c>
      <c r="K45" s="11">
        <f t="shared" si="20"/>
        <v>0.2061855670103093</v>
      </c>
      <c r="L45" s="11">
        <f t="shared" si="21"/>
        <v>0.25974025974025972</v>
      </c>
      <c r="M45" s="11">
        <f t="shared" si="22"/>
        <v>0.56818181818181823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-0.25374882849109659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0.22699886804854003</v>
      </c>
      <c r="Q45" s="11">
        <f>2*'OddsRatio_working_3-way'!K45*'OddsRatio_working_3-way'!L45*'OddsRatio_working_3-way'!M45</f>
        <v>6.085760537494371E-2</v>
      </c>
      <c r="R45" s="11">
        <f t="shared" si="23"/>
        <v>0</v>
      </c>
      <c r="S45" s="11">
        <f t="shared" si="24"/>
        <v>-0.89458094998261184</v>
      </c>
      <c r="T45" s="11">
        <f t="shared" si="25"/>
        <v>-0.23983403484788524</v>
      </c>
      <c r="U45" s="11">
        <f>'OddsRatio_working_3-way'!S45-'OddsRatio_working_3-way'!R45^2/3</f>
        <v>-0.89458094998261184</v>
      </c>
      <c r="V45" s="11">
        <f>'OddsRatio_working_3-way'!S45*'OddsRatio_working_3-way'!R45/3-2*'OddsRatio_working_3-way'!R45^3/27-'OddsRatio_working_3-way'!T45</f>
        <v>0.23983403484788524</v>
      </c>
      <c r="W45" s="11">
        <f>'OddsRatio_working_3-way'!V45^2+4*'OddsRatio_working_3-way'!U45^3/27</f>
        <v>-4.8540500587799795E-2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0.16283493548622821</v>
      </c>
      <c r="Y45" s="11">
        <f>IF('OddsRatio_working_3-way'!W45&gt;=0,IF('OddsRatio_working_3-way'!V45+SQRT('OddsRatio_working_3-way'!W45)&gt;0,0,PI()),ACOS('OddsRatio_working_3-way'!V45/(2*'OddsRatio_working_3-way'!X45)))</f>
        <v>0.74301388166165716</v>
      </c>
      <c r="Z45" s="11">
        <f>'OddsRatio_working_3-way'!X45^(1/3)*COS('OddsRatio_working_3-way'!Y45/3)</f>
        <v>0.52940824890531091</v>
      </c>
      <c r="AA45" s="11">
        <f>'OddsRatio_working_3-way'!X45^(1/3)*COS(('OddsRatio_working_3-way'!Y45+2*PI())/3)</f>
        <v>-0.38063693684376537</v>
      </c>
      <c r="AB45" s="11">
        <f>'OddsRatio_working_3-way'!X45^(1/3)*COS(('OddsRatio_working_3-way'!Y45+4*PI())/3)</f>
        <v>-0.1487713120615457</v>
      </c>
      <c r="AC45" s="11">
        <f>'OddsRatio_working_3-way'!X45^(1/3)*SIN('OddsRatio_working_3-way'!Y45/3)</f>
        <v>0.13386768088383549</v>
      </c>
      <c r="AD45" s="11">
        <f>'OddsRatio_working_3-way'!X45^(1/3)*SIN(('OddsRatio_working_3-way'!Y45+2*PI())/3)</f>
        <v>0.3915471520831168</v>
      </c>
      <c r="AE45" s="11">
        <f>'OddsRatio_working_3-way'!X45^(1/3)*SIN(('OddsRatio_working_3-way'!Y45+4*PI())/3)</f>
        <v>-0.52541483296695213</v>
      </c>
      <c r="AF45" s="11">
        <f>-'OddsRatio_working_3-way'!U45/(3*'OddsRatio_working_3-way'!X45^(1/3))*COS(('OddsRatio_working_3-way'!Y45)/3)</f>
        <v>0.5294082489053108</v>
      </c>
      <c r="AG45" s="11">
        <f>-'OddsRatio_working_3-way'!U45/(3*'OddsRatio_working_3-way'!X45^(1/3))*COS(('OddsRatio_working_3-way'!Y45+2*PI())/3)</f>
        <v>-0.38063693684376532</v>
      </c>
      <c r="AH45" s="11">
        <f>-'OddsRatio_working_3-way'!U45/(3*'OddsRatio_working_3-way'!X45^(1/3))*COS(('OddsRatio_working_3-way'!Y45+4*PI())/3)</f>
        <v>-0.14877131206154567</v>
      </c>
      <c r="AI45" s="11">
        <f>'OddsRatio_working_3-way'!U45/(3*'OddsRatio_working_3-way'!X45^(1/3))*SIN(('OddsRatio_working_3-way'!Y45)/3)</f>
        <v>-0.13386768088383547</v>
      </c>
      <c r="AJ45" s="11">
        <f>'OddsRatio_working_3-way'!U45/(3*'OddsRatio_working_3-way'!X45^(1/3))*SIN(('OddsRatio_working_3-way'!Y45+2*PI())/3)</f>
        <v>-0.39154715208311675</v>
      </c>
      <c r="AK45" s="11">
        <f>'OddsRatio_working_3-way'!U45/(3*'OddsRatio_working_3-way'!X45^(1/3))*SIN(('OddsRatio_working_3-way'!Y45+4*PI())/3)</f>
        <v>0.52541483296695202</v>
      </c>
      <c r="AL45" s="11">
        <f>'OddsRatio_working_3-way'!Z45+'OddsRatio_working_3-way'!AF45</f>
        <v>1.0588164978106218</v>
      </c>
      <c r="AM45" s="11">
        <f>'OddsRatio_working_3-way'!AA45+'OddsRatio_working_3-way'!AG45</f>
        <v>-0.76127387368753063</v>
      </c>
      <c r="AN45" s="11">
        <f>'OddsRatio_working_3-way'!AB45+'OddsRatio_working_3-way'!AH45</f>
        <v>-0.2975426241230914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1.0588164978106218</v>
      </c>
      <c r="AS45" s="11">
        <f>IF(('OddsRatio_working_3-way'!X45=0),IF(Q45&gt;0,-Q45^(1/3),(-Q45)^(1/3)),'OddsRatio_working_3-way'!AM45-'OddsRatio_working_3-way'!R45/3)</f>
        <v>-0.76127387368753063</v>
      </c>
      <c r="AT45" s="11">
        <f>IF(('OddsRatio_working_3-way'!X45=0),IF(Q45&gt;0,-Q45^(1/3),(-Q45)^(1/3)),'OddsRatio_working_3-way'!AN45-'OddsRatio_working_3-way'!R45/3)</f>
        <v>-0.2975426241230914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2.44</v>
      </c>
      <c r="B46" s="4">
        <f>IF('True_Odds_Calculator_3-way'!B47="","",'True_Odds_Calculator_3-way'!B47)</f>
        <v>3.51</v>
      </c>
      <c r="C46" s="4">
        <f>IF('True_Odds_Calculator_3-way'!C47="","",'True_Odds_Calculator_3-way'!C47)</f>
        <v>2.96</v>
      </c>
      <c r="D46" s="9">
        <f t="shared" si="13"/>
        <v>0.39802896030137341</v>
      </c>
      <c r="E46" s="9">
        <f t="shared" si="14"/>
        <v>0.2750152220457121</v>
      </c>
      <c r="F46" s="9">
        <f t="shared" si="15"/>
        <v>0.3269558176529147</v>
      </c>
      <c r="G46" s="9">
        <f t="shared" si="16"/>
        <v>1.0502638901416512</v>
      </c>
      <c r="H46" s="9">
        <f t="shared" si="17"/>
        <v>2.5123800018039781</v>
      </c>
      <c r="I46" s="9">
        <f t="shared" si="18"/>
        <v>3.6361623642555441</v>
      </c>
      <c r="J46" s="9">
        <f t="shared" si="19"/>
        <v>3.0585172246776362</v>
      </c>
      <c r="K46" s="11">
        <f t="shared" si="20"/>
        <v>0.4098360655737705</v>
      </c>
      <c r="L46" s="11">
        <f t="shared" si="21"/>
        <v>0.28490028490028491</v>
      </c>
      <c r="M46" s="11">
        <f t="shared" si="22"/>
        <v>0.33783783783783783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-0.27944968928575509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0.23313035608117577</v>
      </c>
      <c r="Q46" s="11">
        <f>2*'OddsRatio_working_3-way'!K46*'OddsRatio_working_3-way'!L46*'OddsRatio_working_3-way'!M46</f>
        <v>7.8893521516472331E-2</v>
      </c>
      <c r="R46" s="11">
        <f t="shared" si="23"/>
        <v>0</v>
      </c>
      <c r="S46" s="11">
        <f t="shared" si="24"/>
        <v>-0.83424804184621992</v>
      </c>
      <c r="T46" s="11">
        <f t="shared" si="25"/>
        <v>-0.28231744224914379</v>
      </c>
      <c r="U46" s="11">
        <f>'OddsRatio_working_3-way'!S46-'OddsRatio_working_3-way'!R46^2/3</f>
        <v>-0.83424804184621992</v>
      </c>
      <c r="V46" s="11">
        <f>'OddsRatio_working_3-way'!S46*'OddsRatio_working_3-way'!R46/3-2*'OddsRatio_working_3-way'!R46^3/27-'OddsRatio_working_3-way'!T46</f>
        <v>0.28231744224914379</v>
      </c>
      <c r="W46" s="11">
        <f>'OddsRatio_working_3-way'!V46^2+4*'OddsRatio_working_3-way'!U46^3/27</f>
        <v>-6.3133712735120168E-3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0.14664285651849074</v>
      </c>
      <c r="Y46" s="11">
        <f>IF('OddsRatio_working_3-way'!W46&gt;=0,IF('OddsRatio_working_3-way'!V46+SQRT('OddsRatio_working_3-way'!W46)&gt;0,0,PI()),ACOS('OddsRatio_working_3-way'!V46/(2*'OddsRatio_working_3-way'!X46)))</f>
        <v>0.27434779747433446</v>
      </c>
      <c r="Z46" s="11">
        <f>'OddsRatio_working_3-way'!X46^(1/3)*COS('OddsRatio_working_3-way'!Y46/3)</f>
        <v>0.52513194507082561</v>
      </c>
      <c r="AA46" s="11">
        <f>'OddsRatio_working_3-way'!X46^(1/3)*COS(('OddsRatio_working_3-way'!Y46+2*PI())/3)</f>
        <v>-0.30427137579630359</v>
      </c>
      <c r="AB46" s="11">
        <f>'OddsRatio_working_3-way'!X46^(1/3)*COS(('OddsRatio_working_3-way'!Y46+4*PI())/3)</f>
        <v>-0.22086056927452213</v>
      </c>
      <c r="AC46" s="11">
        <f>'OddsRatio_working_3-way'!X46^(1/3)*SIN('OddsRatio_working_3-way'!Y46/3)</f>
        <v>4.8157251598674539E-2</v>
      </c>
      <c r="AD46" s="11">
        <f>'OddsRatio_working_3-way'!X46^(1/3)*SIN(('OddsRatio_working_3-way'!Y46+2*PI())/3)</f>
        <v>0.43069897897073223</v>
      </c>
      <c r="AE46" s="11">
        <f>'OddsRatio_working_3-way'!X46^(1/3)*SIN(('OddsRatio_working_3-way'!Y46+4*PI())/3)</f>
        <v>-0.47885623056940657</v>
      </c>
      <c r="AF46" s="11">
        <f>-'OddsRatio_working_3-way'!U46/(3*'OddsRatio_working_3-way'!X46^(1/3))*COS(('OddsRatio_working_3-way'!Y46)/3)</f>
        <v>0.5251319450708255</v>
      </c>
      <c r="AG46" s="11">
        <f>-'OddsRatio_working_3-way'!U46/(3*'OddsRatio_working_3-way'!X46^(1/3))*COS(('OddsRatio_working_3-way'!Y46+2*PI())/3)</f>
        <v>-0.30427137579630353</v>
      </c>
      <c r="AH46" s="11">
        <f>-'OddsRatio_working_3-way'!U46/(3*'OddsRatio_working_3-way'!X46^(1/3))*COS(('OddsRatio_working_3-way'!Y46+4*PI())/3)</f>
        <v>-0.22086056927452211</v>
      </c>
      <c r="AI46" s="11">
        <f>'OddsRatio_working_3-way'!U46/(3*'OddsRatio_working_3-way'!X46^(1/3))*SIN(('OddsRatio_working_3-way'!Y46)/3)</f>
        <v>-4.8157251598674532E-2</v>
      </c>
      <c r="AJ46" s="11">
        <f>'OddsRatio_working_3-way'!U46/(3*'OddsRatio_working_3-way'!X46^(1/3))*SIN(('OddsRatio_working_3-way'!Y46+2*PI())/3)</f>
        <v>-0.43069897897073212</v>
      </c>
      <c r="AK46" s="11">
        <f>'OddsRatio_working_3-way'!U46/(3*'OddsRatio_working_3-way'!X46^(1/3))*SIN(('OddsRatio_working_3-way'!Y46+4*PI())/3)</f>
        <v>0.47885623056940646</v>
      </c>
      <c r="AL46" s="11">
        <f>'OddsRatio_working_3-way'!Z46+'OddsRatio_working_3-way'!AF46</f>
        <v>1.0502638901416512</v>
      </c>
      <c r="AM46" s="11">
        <f>'OddsRatio_working_3-way'!AA46+'OddsRatio_working_3-way'!AG46</f>
        <v>-0.60854275159260718</v>
      </c>
      <c r="AN46" s="11">
        <f>'OddsRatio_working_3-way'!AB46+'OddsRatio_working_3-way'!AH46</f>
        <v>-0.44172113854904427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1.0502638901416512</v>
      </c>
      <c r="AS46" s="11">
        <f>IF(('OddsRatio_working_3-way'!X46=0),IF(Q46&gt;0,-Q46^(1/3),(-Q46)^(1/3)),'OddsRatio_working_3-way'!AM46-'OddsRatio_working_3-way'!R46/3)</f>
        <v>-0.60854275159260718</v>
      </c>
      <c r="AT46" s="11">
        <f>IF(('OddsRatio_working_3-way'!X46=0),IF(Q46&gt;0,-Q46^(1/3),(-Q46)^(1/3)),'OddsRatio_working_3-way'!AN46-'OddsRatio_working_3-way'!R46/3)</f>
        <v>-0.44172113854904427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2.35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3.09</v>
      </c>
      <c r="D47" s="9">
        <f t="shared" si="13"/>
        <v>0.4135861312630752</v>
      </c>
      <c r="E47" s="9">
        <f t="shared" si="14"/>
        <v>0.27343287327332866</v>
      </c>
      <c r="F47" s="9">
        <f t="shared" si="15"/>
        <v>0.31298099546359626</v>
      </c>
      <c r="G47" s="9">
        <f t="shared" si="16"/>
        <v>1.0502785530604046</v>
      </c>
      <c r="H47" s="9">
        <f t="shared" si="17"/>
        <v>2.4178760466315463</v>
      </c>
      <c r="I47" s="9">
        <f t="shared" si="18"/>
        <v>3.6572047392428235</v>
      </c>
      <c r="J47" s="9">
        <f t="shared" si="19"/>
        <v>3.1950821758962453</v>
      </c>
      <c r="K47" s="11">
        <f t="shared" si="20"/>
        <v>0.42553191489361702</v>
      </c>
      <c r="L47" s="11">
        <f t="shared" si="21"/>
        <v>0.28328611898016998</v>
      </c>
      <c r="M47" s="11">
        <f t="shared" si="22"/>
        <v>0.3236245954692557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-0.27848353856606078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0.23290203543504986</v>
      </c>
      <c r="Q47" s="11">
        <f>2*'OddsRatio_working_3-way'!K47*'OddsRatio_working_3-way'!L47*'OddsRatio_working_3-way'!M47</f>
        <v>7.802413247405357E-2</v>
      </c>
      <c r="R47" s="11">
        <f t="shared" si="23"/>
        <v>0</v>
      </c>
      <c r="S47" s="11">
        <f t="shared" si="24"/>
        <v>-0.83632245063491162</v>
      </c>
      <c r="T47" s="11">
        <f t="shared" si="25"/>
        <v>-0.28017502533832889</v>
      </c>
      <c r="U47" s="11">
        <f>'OddsRatio_working_3-way'!S47-'OddsRatio_working_3-way'!R47^2/3</f>
        <v>-0.83632245063491162</v>
      </c>
      <c r="V47" s="11">
        <f>'OddsRatio_working_3-way'!S47*'OddsRatio_working_3-way'!R47/3-2*'OddsRatio_working_3-way'!R47^3/27-'OddsRatio_working_3-way'!T47</f>
        <v>0.28017502533832889</v>
      </c>
      <c r="W47" s="11">
        <f>'OddsRatio_working_3-way'!V47^2+4*'OddsRatio_working_3-way'!U47^3/27</f>
        <v>-8.1617174252835573E-3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0.14719015103652214</v>
      </c>
      <c r="Y47" s="11">
        <f>IF('OddsRatio_working_3-way'!W47&gt;=0,IF('OddsRatio_working_3-way'!V47+SQRT('OddsRatio_working_3-way'!W47)&gt;0,0,PI()),ACOS('OddsRatio_working_3-way'!V47/(2*'OddsRatio_working_3-way'!X47)))</f>
        <v>0.31192309668792895</v>
      </c>
      <c r="Z47" s="11">
        <f>'OddsRatio_working_3-way'!X47^(1/3)*COS('OddsRatio_working_3-way'!Y47/3)</f>
        <v>0.52513927653020231</v>
      </c>
      <c r="AA47" s="11">
        <f>'OddsRatio_working_3-way'!X47^(1/3)*COS(('OddsRatio_working_3-way'!Y47+2*PI())/3)</f>
        <v>-0.31002664873488994</v>
      </c>
      <c r="AB47" s="11">
        <f>'OddsRatio_working_3-way'!X47^(1/3)*COS(('OddsRatio_working_3-way'!Y47+4*PI())/3)</f>
        <v>-0.21511262779531257</v>
      </c>
      <c r="AC47" s="11">
        <f>'OddsRatio_working_3-way'!X47^(1/3)*SIN('OddsRatio_working_3-way'!Y47/3)</f>
        <v>5.4798635539334804E-2</v>
      </c>
      <c r="AD47" s="11">
        <f>'OddsRatio_working_3-way'!X47^(1/3)*SIN(('OddsRatio_working_3-way'!Y47+2*PI())/3)</f>
        <v>0.42738463623046907</v>
      </c>
      <c r="AE47" s="11">
        <f>'OddsRatio_working_3-way'!X47^(1/3)*SIN(('OddsRatio_working_3-way'!Y47+4*PI())/3)</f>
        <v>-0.48218327176980386</v>
      </c>
      <c r="AF47" s="11">
        <f>-'OddsRatio_working_3-way'!U47/(3*'OddsRatio_working_3-way'!X47^(1/3))*COS(('OddsRatio_working_3-way'!Y47)/3)</f>
        <v>0.52513927653020231</v>
      </c>
      <c r="AG47" s="11">
        <f>-'OddsRatio_working_3-way'!U47/(3*'OddsRatio_working_3-way'!X47^(1/3))*COS(('OddsRatio_working_3-way'!Y47+2*PI())/3)</f>
        <v>-0.31002664873488994</v>
      </c>
      <c r="AH47" s="11">
        <f>-'OddsRatio_working_3-way'!U47/(3*'OddsRatio_working_3-way'!X47^(1/3))*COS(('OddsRatio_working_3-way'!Y47+4*PI())/3)</f>
        <v>-0.21511262779531257</v>
      </c>
      <c r="AI47" s="11">
        <f>'OddsRatio_working_3-way'!U47/(3*'OddsRatio_working_3-way'!X47^(1/3))*SIN(('OddsRatio_working_3-way'!Y47)/3)</f>
        <v>-5.4798635539334804E-2</v>
      </c>
      <c r="AJ47" s="11">
        <f>'OddsRatio_working_3-way'!U47/(3*'OddsRatio_working_3-way'!X47^(1/3))*SIN(('OddsRatio_working_3-way'!Y47+2*PI())/3)</f>
        <v>-0.42738463623046907</v>
      </c>
      <c r="AK47" s="11">
        <f>'OddsRatio_working_3-way'!U47/(3*'OddsRatio_working_3-way'!X47^(1/3))*SIN(('OddsRatio_working_3-way'!Y47+4*PI())/3)</f>
        <v>0.48218327176980386</v>
      </c>
      <c r="AL47" s="11">
        <f>'OddsRatio_working_3-way'!Z47+'OddsRatio_working_3-way'!AF47</f>
        <v>1.0502785530604046</v>
      </c>
      <c r="AM47" s="11">
        <f>'OddsRatio_working_3-way'!AA47+'OddsRatio_working_3-way'!AG47</f>
        <v>-0.62005329746977988</v>
      </c>
      <c r="AN47" s="11">
        <f>'OddsRatio_working_3-way'!AB47+'OddsRatio_working_3-way'!AH47</f>
        <v>-0.43022525559062513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1.0502785530604046</v>
      </c>
      <c r="AS47" s="11">
        <f>IF(('OddsRatio_working_3-way'!X47=0),IF(Q47&gt;0,-Q47^(1/3),(-Q47)^(1/3)),'OddsRatio_working_3-way'!AM47-'OddsRatio_working_3-way'!R47/3)</f>
        <v>-0.62005329746977988</v>
      </c>
      <c r="AT47" s="11">
        <f>IF(('OddsRatio_working_3-way'!X47=0),IF(Q47&gt;0,-Q47^(1/3),(-Q47)^(1/3)),'OddsRatio_working_3-way'!AN47-'OddsRatio_working_3-way'!R47/3)</f>
        <v>-0.43022525559062513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2.4</v>
      </c>
      <c r="B48" s="4">
        <f>IF('True_Odds_Calculator_3-way'!B49="","",'True_Odds_Calculator_3-way'!B49)</f>
        <v>3.3</v>
      </c>
      <c r="C48" s="4">
        <f>IF('True_Odds_Calculator_3-way'!C49="","",'True_Odds_Calculator_3-way'!C49)</f>
        <v>3.18</v>
      </c>
      <c r="D48" s="9">
        <f t="shared" si="13"/>
        <v>0.40422704102270507</v>
      </c>
      <c r="E48" s="9">
        <f t="shared" si="14"/>
        <v>0.29228340307904688</v>
      </c>
      <c r="F48" s="9">
        <f t="shared" si="15"/>
        <v>0.30348955589824828</v>
      </c>
      <c r="G48" s="9">
        <f t="shared" si="16"/>
        <v>1.0527551854981119</v>
      </c>
      <c r="H48" s="9">
        <f t="shared" si="17"/>
        <v>2.4738572596973563</v>
      </c>
      <c r="I48" s="9">
        <f t="shared" si="18"/>
        <v>3.4213369266456568</v>
      </c>
      <c r="J48" s="9">
        <f t="shared" si="19"/>
        <v>3.2950063043858835</v>
      </c>
      <c r="K48" s="11">
        <f t="shared" si="20"/>
        <v>0.41666666666666669</v>
      </c>
      <c r="L48" s="11">
        <f t="shared" si="21"/>
        <v>0.30303030303030304</v>
      </c>
      <c r="M48" s="11">
        <f t="shared" si="22"/>
        <v>0.31446540880503143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-0.27871482116765145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0.23346674290070521</v>
      </c>
      <c r="Q48" s="11">
        <f>2*'OddsRatio_working_3-way'!K48*'OddsRatio_working_3-way'!L48*'OddsRatio_working_3-way'!M48</f>
        <v>7.9410456768947341E-2</v>
      </c>
      <c r="R48" s="11">
        <f t="shared" si="23"/>
        <v>0</v>
      </c>
      <c r="S48" s="11">
        <f t="shared" si="24"/>
        <v>-0.83765456721180687</v>
      </c>
      <c r="T48" s="11">
        <f t="shared" si="25"/>
        <v>-0.28491651945979818</v>
      </c>
      <c r="U48" s="11">
        <f>'OddsRatio_working_3-way'!S48-'OddsRatio_working_3-way'!R48^2/3</f>
        <v>-0.83765456721180687</v>
      </c>
      <c r="V48" s="11">
        <f>'OddsRatio_working_3-way'!S48*'OddsRatio_working_3-way'!R48/3-2*'OddsRatio_working_3-way'!R48^3/27-'OddsRatio_working_3-way'!T48</f>
        <v>0.28491651945979818</v>
      </c>
      <c r="W48" s="11">
        <f>'OddsRatio_working_3-way'!V48^2+4*'OddsRatio_working_3-way'!U48^3/27</f>
        <v>-5.8971010322636519E-3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0.14754196360133379</v>
      </c>
      <c r="Y48" s="11">
        <f>IF('OddsRatio_working_3-way'!W48&gt;=0,IF('OddsRatio_working_3-way'!V48+SQRT('OddsRatio_working_3-way'!W48)&gt;0,0,PI()),ACOS('OddsRatio_working_3-way'!V48/(2*'OddsRatio_working_3-way'!X48)))</f>
        <v>0.26327056003179816</v>
      </c>
      <c r="Z48" s="11">
        <f>'OddsRatio_working_3-way'!X48^(1/3)*COS('OddsRatio_working_3-way'!Y48/3)</f>
        <v>0.52637759274905593</v>
      </c>
      <c r="AA48" s="11">
        <f>'OddsRatio_working_3-way'!X48^(1/3)*COS(('OddsRatio_working_3-way'!Y48+2*PI())/3)</f>
        <v>-0.30329632922975919</v>
      </c>
      <c r="AB48" s="11">
        <f>'OddsRatio_working_3-way'!X48^(1/3)*COS(('OddsRatio_working_3-way'!Y48+4*PI())/3)</f>
        <v>-0.22308126351929689</v>
      </c>
      <c r="AC48" s="11">
        <f>'OddsRatio_working_3-way'!X48^(1/3)*SIN('OddsRatio_working_3-way'!Y48/3)</f>
        <v>4.631218978099897E-2</v>
      </c>
      <c r="AD48" s="11">
        <f>'OddsRatio_working_3-way'!X48^(1/3)*SIN(('OddsRatio_working_3-way'!Y48+2*PI())/3)</f>
        <v>0.43270027241308251</v>
      </c>
      <c r="AE48" s="11">
        <f>'OddsRatio_working_3-way'!X48^(1/3)*SIN(('OddsRatio_working_3-way'!Y48+4*PI())/3)</f>
        <v>-0.4790124621940815</v>
      </c>
      <c r="AF48" s="11">
        <f>-'OddsRatio_working_3-way'!U48/(3*'OddsRatio_working_3-way'!X48^(1/3))*COS(('OddsRatio_working_3-way'!Y48)/3)</f>
        <v>0.52637759274905593</v>
      </c>
      <c r="AG48" s="11">
        <f>-'OddsRatio_working_3-way'!U48/(3*'OddsRatio_working_3-way'!X48^(1/3))*COS(('OddsRatio_working_3-way'!Y48+2*PI())/3)</f>
        <v>-0.30329632922975919</v>
      </c>
      <c r="AH48" s="11">
        <f>-'OddsRatio_working_3-way'!U48/(3*'OddsRatio_working_3-way'!X48^(1/3))*COS(('OddsRatio_working_3-way'!Y48+4*PI())/3)</f>
        <v>-0.22308126351929689</v>
      </c>
      <c r="AI48" s="11">
        <f>'OddsRatio_working_3-way'!U48/(3*'OddsRatio_working_3-way'!X48^(1/3))*SIN(('OddsRatio_working_3-way'!Y48)/3)</f>
        <v>-4.631218978099897E-2</v>
      </c>
      <c r="AJ48" s="11">
        <f>'OddsRatio_working_3-way'!U48/(3*'OddsRatio_working_3-way'!X48^(1/3))*SIN(('OddsRatio_working_3-way'!Y48+2*PI())/3)</f>
        <v>-0.43270027241308251</v>
      </c>
      <c r="AK48" s="11">
        <f>'OddsRatio_working_3-way'!U48/(3*'OddsRatio_working_3-way'!X48^(1/3))*SIN(('OddsRatio_working_3-way'!Y48+4*PI())/3)</f>
        <v>0.4790124621940815</v>
      </c>
      <c r="AL48" s="11">
        <f>'OddsRatio_working_3-way'!Z48+'OddsRatio_working_3-way'!AF48</f>
        <v>1.0527551854981119</v>
      </c>
      <c r="AM48" s="11">
        <f>'OddsRatio_working_3-way'!AA48+'OddsRatio_working_3-way'!AG48</f>
        <v>-0.60659265845951837</v>
      </c>
      <c r="AN48" s="11">
        <f>'OddsRatio_working_3-way'!AB48+'OddsRatio_working_3-way'!AH48</f>
        <v>-0.44616252703859377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1.0527551854981119</v>
      </c>
      <c r="AS48" s="11">
        <f>IF(('OddsRatio_working_3-way'!X48=0),IF(Q48&gt;0,-Q48^(1/3),(-Q48)^(1/3)),'OddsRatio_working_3-way'!AM48-'OddsRatio_working_3-way'!R48/3)</f>
        <v>-0.60659265845951837</v>
      </c>
      <c r="AT48" s="11">
        <f>IF(('OddsRatio_working_3-way'!X48=0),IF(Q48&gt;0,-Q48^(1/3),(-Q48)^(1/3)),'OddsRatio_working_3-way'!AN48-'OddsRatio_working_3-way'!R48/3)</f>
        <v>-0.44616252703859377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1.37</v>
      </c>
      <c r="B49" s="4">
        <f>IF('True_Odds_Calculator_3-way'!B50="","",'True_Odds_Calculator_3-way'!B50)</f>
        <v>4.97</v>
      </c>
      <c r="C49" s="4">
        <f>IF('True_Odds_Calculator_3-way'!C50="","",'True_Odds_Calculator_3-way'!C50)</f>
        <v>9.3000000000000007</v>
      </c>
      <c r="D49" s="9">
        <f t="shared" si="13"/>
        <v>0.71267448158052249</v>
      </c>
      <c r="E49" s="9">
        <f t="shared" si="14"/>
        <v>0.18776334424700317</v>
      </c>
      <c r="F49" s="9">
        <f t="shared" si="15"/>
        <v>9.9562174172474718E-2</v>
      </c>
      <c r="G49" s="9">
        <f t="shared" si="16"/>
        <v>1.0896355562859275</v>
      </c>
      <c r="H49" s="9">
        <f t="shared" si="17"/>
        <v>1.4031651558257929</v>
      </c>
      <c r="I49" s="9">
        <f t="shared" si="18"/>
        <v>5.3258531584551321</v>
      </c>
      <c r="J49" s="9">
        <f t="shared" si="19"/>
        <v>10.043975117173197</v>
      </c>
      <c r="K49" s="11">
        <f t="shared" si="20"/>
        <v>0.72992700729927007</v>
      </c>
      <c r="L49" s="11">
        <f t="shared" si="21"/>
        <v>0.2012072434607646</v>
      </c>
      <c r="M49" s="11">
        <f t="shared" si="22"/>
        <v>0.1075268817204301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-0.19253532339157009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0.19961224058896981</v>
      </c>
      <c r="Q49" s="11">
        <f>2*'OddsRatio_working_3-way'!K49*'OddsRatio_working_3-way'!L49*'OddsRatio_working_3-way'!M49</f>
        <v>3.1584215283064848E-2</v>
      </c>
      <c r="R49" s="11">
        <f t="shared" si="23"/>
        <v>0</v>
      </c>
      <c r="S49" s="11">
        <f t="shared" si="24"/>
        <v>-1.0367564614780167</v>
      </c>
      <c r="T49" s="11">
        <f t="shared" si="25"/>
        <v>-0.16404374390474949</v>
      </c>
      <c r="U49" s="11">
        <f>'OddsRatio_working_3-way'!S49-'OddsRatio_working_3-way'!R49^2/3</f>
        <v>-1.0367564614780167</v>
      </c>
      <c r="V49" s="11">
        <f>'OddsRatio_working_3-way'!S49*'OddsRatio_working_3-way'!R49/3-2*'OddsRatio_working_3-way'!R49^3/27-'OddsRatio_working_3-way'!T49</f>
        <v>0.16404374390474949</v>
      </c>
      <c r="W49" s="11">
        <f>'OddsRatio_working_3-way'!V49^2+4*'OddsRatio_working_3-way'!U49^3/27</f>
        <v>-0.13818182137039042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0.20315767970020077</v>
      </c>
      <c r="Y49" s="11">
        <f>IF('OddsRatio_working_3-way'!W49&gt;=0,IF('OddsRatio_working_3-way'!V49+SQRT('OddsRatio_working_3-way'!W49)&gt;0,0,PI()),ACOS('OddsRatio_working_3-way'!V49/(2*'OddsRatio_working_3-way'!X49)))</f>
        <v>1.1552005867805248</v>
      </c>
      <c r="Z49" s="11">
        <f>'OddsRatio_working_3-way'!X49^(1/3)*COS('OddsRatio_working_3-way'!Y49/3)</f>
        <v>0.54481777814296373</v>
      </c>
      <c r="AA49" s="11">
        <f>'OddsRatio_working_3-way'!X49^(1/3)*COS(('OddsRatio_working_3-way'!Y49+2*PI())/3)</f>
        <v>-0.46363991906930274</v>
      </c>
      <c r="AB49" s="11">
        <f>'OddsRatio_working_3-way'!X49^(1/3)*COS(('OddsRatio_working_3-way'!Y49+4*PI())/3)</f>
        <v>-8.1177859073661124E-2</v>
      </c>
      <c r="AC49" s="11">
        <f>'OddsRatio_working_3-way'!X49^(1/3)*SIN('OddsRatio_working_3-way'!Y49/3)</f>
        <v>0.22081457329330245</v>
      </c>
      <c r="AD49" s="11">
        <f>'OddsRatio_working_3-way'!X49^(1/3)*SIN(('OddsRatio_working_3-way'!Y49+2*PI())/3)</f>
        <v>0.36141874965854959</v>
      </c>
      <c r="AE49" s="11">
        <f>'OddsRatio_working_3-way'!X49^(1/3)*SIN(('OddsRatio_working_3-way'!Y49+4*PI())/3)</f>
        <v>-0.58223332295185215</v>
      </c>
      <c r="AF49" s="11">
        <f>-'OddsRatio_working_3-way'!U49/(3*'OddsRatio_working_3-way'!X49^(1/3))*COS(('OddsRatio_working_3-way'!Y49)/3)</f>
        <v>0.54481777814296373</v>
      </c>
      <c r="AG49" s="11">
        <f>-'OddsRatio_working_3-way'!U49/(3*'OddsRatio_working_3-way'!X49^(1/3))*COS(('OddsRatio_working_3-way'!Y49+2*PI())/3)</f>
        <v>-0.46363991906930274</v>
      </c>
      <c r="AH49" s="11">
        <f>-'OddsRatio_working_3-way'!U49/(3*'OddsRatio_working_3-way'!X49^(1/3))*COS(('OddsRatio_working_3-way'!Y49+4*PI())/3)</f>
        <v>-8.1177859073661124E-2</v>
      </c>
      <c r="AI49" s="11">
        <f>'OddsRatio_working_3-way'!U49/(3*'OddsRatio_working_3-way'!X49^(1/3))*SIN(('OddsRatio_working_3-way'!Y49)/3)</f>
        <v>-0.22081457329330245</v>
      </c>
      <c r="AJ49" s="11">
        <f>'OddsRatio_working_3-way'!U49/(3*'OddsRatio_working_3-way'!X49^(1/3))*SIN(('OddsRatio_working_3-way'!Y49+2*PI())/3)</f>
        <v>-0.36141874965854959</v>
      </c>
      <c r="AK49" s="11">
        <f>'OddsRatio_working_3-way'!U49/(3*'OddsRatio_working_3-way'!X49^(1/3))*SIN(('OddsRatio_working_3-way'!Y49+4*PI())/3)</f>
        <v>0.58223332295185215</v>
      </c>
      <c r="AL49" s="11">
        <f>'OddsRatio_working_3-way'!Z49+'OddsRatio_working_3-way'!AF49</f>
        <v>1.0896355562859275</v>
      </c>
      <c r="AM49" s="11">
        <f>'OddsRatio_working_3-way'!AA49+'OddsRatio_working_3-way'!AG49</f>
        <v>-0.92727983813860548</v>
      </c>
      <c r="AN49" s="11">
        <f>'OddsRatio_working_3-way'!AB49+'OddsRatio_working_3-way'!AH49</f>
        <v>-0.16235571814732225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1.0896355562859275</v>
      </c>
      <c r="AS49" s="11">
        <f>IF(('OddsRatio_working_3-way'!X49=0),IF(Q49&gt;0,-Q49^(1/3),(-Q49)^(1/3)),'OddsRatio_working_3-way'!AM49-'OddsRatio_working_3-way'!R49/3)</f>
        <v>-0.92727983813860548</v>
      </c>
      <c r="AT49" s="11">
        <f>IF(('OddsRatio_working_3-way'!X49=0),IF(Q49&gt;0,-Q49^(1/3),(-Q49)^(1/3)),'OddsRatio_working_3-way'!AN49-'OddsRatio_working_3-way'!R49/3)</f>
        <v>-0.16235571814732225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3.26</v>
      </c>
      <c r="B50" s="4">
        <f>IF('True_Odds_Calculator_3-way'!B51="","",'True_Odds_Calculator_3-way'!B51)</f>
        <v>3.6</v>
      </c>
      <c r="C50" s="4">
        <f>IF('True_Odds_Calculator_3-way'!C51="","",'True_Odds_Calculator_3-way'!C51)</f>
        <v>2.23</v>
      </c>
      <c r="D50" s="9">
        <f t="shared" si="13"/>
        <v>0.29616306709097201</v>
      </c>
      <c r="E50" s="9">
        <f t="shared" si="14"/>
        <v>0.26780591012820809</v>
      </c>
      <c r="F50" s="9">
        <f t="shared" si="15"/>
        <v>0.43603102278081979</v>
      </c>
      <c r="G50" s="9">
        <f t="shared" si="16"/>
        <v>1.0515567462806654</v>
      </c>
      <c r="H50" s="9">
        <f t="shared" si="17"/>
        <v>3.376518246594304</v>
      </c>
      <c r="I50" s="9">
        <f t="shared" si="18"/>
        <v>3.7340475403297293</v>
      </c>
      <c r="J50" s="9">
        <f t="shared" si="19"/>
        <v>2.2934147979252182</v>
      </c>
      <c r="K50" s="11">
        <f t="shared" si="20"/>
        <v>0.30674846625766872</v>
      </c>
      <c r="L50" s="11">
        <f t="shared" si="21"/>
        <v>0.27777777777777779</v>
      </c>
      <c r="M50" s="11">
        <f t="shared" si="22"/>
        <v>0.44843049327354262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-0.27616073803039043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0.23269782754225241</v>
      </c>
      <c r="Q50" s="11">
        <f>2*'OddsRatio_working_3-way'!K50*'OddsRatio_working_3-way'!L50*'OddsRatio_working_3-way'!M50</f>
        <v>7.6419647797127246E-2</v>
      </c>
      <c r="R50" s="11">
        <f t="shared" si="23"/>
        <v>0</v>
      </c>
      <c r="S50" s="11">
        <f t="shared" si="24"/>
        <v>-0.84261734380447995</v>
      </c>
      <c r="T50" s="11">
        <f t="shared" si="25"/>
        <v>-0.27672162358111008</v>
      </c>
      <c r="U50" s="11">
        <f>'OddsRatio_working_3-way'!S50-'OddsRatio_working_3-way'!R50^2/3</f>
        <v>-0.84261734380447995</v>
      </c>
      <c r="V50" s="11">
        <f>'OddsRatio_working_3-way'!S50*'OddsRatio_working_3-way'!R50/3-2*'OddsRatio_working_3-way'!R50^3/27-'OddsRatio_working_3-way'!T50</f>
        <v>0.27672162358111008</v>
      </c>
      <c r="W50" s="11">
        <f>'OddsRatio_working_3-way'!V50^2+4*'OddsRatio_working_3-way'!U50^3/27</f>
        <v>-1.2056502231768643E-2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0.14885509664530655</v>
      </c>
      <c r="Y50" s="11">
        <f>IF('OddsRatio_working_3-way'!W50&gt;=0,IF('OddsRatio_working_3-way'!V50+SQRT('OddsRatio_working_3-way'!W50)&gt;0,0,PI()),ACOS('OddsRatio_working_3-way'!V50/(2*'OddsRatio_working_3-way'!X50)))</f>
        <v>0.37774148347448522</v>
      </c>
      <c r="Z50" s="11">
        <f>'OddsRatio_working_3-way'!X50^(1/3)*COS('OddsRatio_working_3-way'!Y50/3)</f>
        <v>0.5257783731403326</v>
      </c>
      <c r="AA50" s="11">
        <f>'OddsRatio_working_3-way'!X50^(1/3)*COS(('OddsRatio_working_3-way'!Y50+2*PI())/3)</f>
        <v>-0.32052739182110063</v>
      </c>
      <c r="AB50" s="11">
        <f>'OddsRatio_working_3-way'!X50^(1/3)*COS(('OddsRatio_working_3-way'!Y50+4*PI())/3)</f>
        <v>-0.20525098131923208</v>
      </c>
      <c r="AC50" s="11">
        <f>'OddsRatio_working_3-way'!X50^(1/3)*SIN('OddsRatio_working_3-way'!Y50/3)</f>
        <v>6.6554866634467552E-2</v>
      </c>
      <c r="AD50" s="11">
        <f>'OddsRatio_working_3-way'!X50^(1/3)*SIN(('OddsRatio_working_3-way'!Y50+2*PI())/3)</f>
        <v>0.42205999458274795</v>
      </c>
      <c r="AE50" s="11">
        <f>'OddsRatio_working_3-way'!X50^(1/3)*SIN(('OddsRatio_working_3-way'!Y50+4*PI())/3)</f>
        <v>-0.48861486121721559</v>
      </c>
      <c r="AF50" s="11">
        <f>-'OddsRatio_working_3-way'!U50/(3*'OddsRatio_working_3-way'!X50^(1/3))*COS(('OddsRatio_working_3-way'!Y50)/3)</f>
        <v>0.52577837314033271</v>
      </c>
      <c r="AG50" s="11">
        <f>-'OddsRatio_working_3-way'!U50/(3*'OddsRatio_working_3-way'!X50^(1/3))*COS(('OddsRatio_working_3-way'!Y50+2*PI())/3)</f>
        <v>-0.32052739182110074</v>
      </c>
      <c r="AH50" s="11">
        <f>-'OddsRatio_working_3-way'!U50/(3*'OddsRatio_working_3-way'!X50^(1/3))*COS(('OddsRatio_working_3-way'!Y50+4*PI())/3)</f>
        <v>-0.20525098131923211</v>
      </c>
      <c r="AI50" s="11">
        <f>'OddsRatio_working_3-way'!U50/(3*'OddsRatio_working_3-way'!X50^(1/3))*SIN(('OddsRatio_working_3-way'!Y50)/3)</f>
        <v>-6.6554866634467566E-2</v>
      </c>
      <c r="AJ50" s="11">
        <f>'OddsRatio_working_3-way'!U50/(3*'OddsRatio_working_3-way'!X50^(1/3))*SIN(('OddsRatio_working_3-way'!Y50+2*PI())/3)</f>
        <v>-0.42205999458274807</v>
      </c>
      <c r="AK50" s="11">
        <f>'OddsRatio_working_3-way'!U50/(3*'OddsRatio_working_3-way'!X50^(1/3))*SIN(('OddsRatio_working_3-way'!Y50+4*PI())/3)</f>
        <v>0.4886148612172157</v>
      </c>
      <c r="AL50" s="11">
        <f>'OddsRatio_working_3-way'!Z50+'OddsRatio_working_3-way'!AF50</f>
        <v>1.0515567462806654</v>
      </c>
      <c r="AM50" s="11">
        <f>'OddsRatio_working_3-way'!AA50+'OddsRatio_working_3-way'!AG50</f>
        <v>-0.64105478364220136</v>
      </c>
      <c r="AN50" s="11">
        <f>'OddsRatio_working_3-way'!AB50+'OddsRatio_working_3-way'!AH50</f>
        <v>-0.41050196263846417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1.0515567462806654</v>
      </c>
      <c r="AS50" s="11">
        <f>IF(('OddsRatio_working_3-way'!X50=0),IF(Q50&gt;0,-Q50^(1/3),(-Q50)^(1/3)),'OddsRatio_working_3-way'!AM50-'OddsRatio_working_3-way'!R50/3)</f>
        <v>-0.64105478364220136</v>
      </c>
      <c r="AT50" s="11">
        <f>IF(('OddsRatio_working_3-way'!X50=0),IF(Q50&gt;0,-Q50^(1/3),(-Q50)^(1/3)),'OddsRatio_working_3-way'!AN50-'OddsRatio_working_3-way'!R50/3)</f>
        <v>-0.41050196263846417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1.84</v>
      </c>
      <c r="B51" s="4">
        <f>IF('True_Odds_Calculator_3-way'!B52="","",'True_Odds_Calculator_3-way'!B52)</f>
        <v>3.64</v>
      </c>
      <c r="C51" s="4">
        <f>IF('True_Odds_Calculator_3-way'!C52="","",'True_Odds_Calculator_3-way'!C52)</f>
        <v>4.5999999999999996</v>
      </c>
      <c r="D51" s="9">
        <f t="shared" si="13"/>
        <v>0.52903018592724194</v>
      </c>
      <c r="E51" s="9">
        <f t="shared" si="14"/>
        <v>0.26330113909179559</v>
      </c>
      <c r="F51" s="9">
        <f t="shared" si="15"/>
        <v>0.20766867498096242</v>
      </c>
      <c r="G51" s="9">
        <f t="shared" si="16"/>
        <v>1.0598229836429924</v>
      </c>
      <c r="H51" s="9">
        <f t="shared" si="17"/>
        <v>1.8902513062601138</v>
      </c>
      <c r="I51" s="9">
        <f t="shared" si="18"/>
        <v>3.7979326768174997</v>
      </c>
      <c r="J51" s="9">
        <f t="shared" si="19"/>
        <v>4.8153627411147726</v>
      </c>
      <c r="K51" s="11">
        <f t="shared" si="20"/>
        <v>0.54347826086956519</v>
      </c>
      <c r="L51" s="11">
        <f t="shared" si="21"/>
        <v>0.27472527472527469</v>
      </c>
      <c r="M51" s="11">
        <f t="shared" si="22"/>
        <v>0.21739130434782611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-0.25912461829286026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0.22980327800743672</v>
      </c>
      <c r="Q51" s="11">
        <f>2*'OddsRatio_working_3-way'!K51*'OddsRatio_working_3-way'!L51*'OddsRatio_working_3-way'!M51</f>
        <v>6.4916180228089482E-2</v>
      </c>
      <c r="R51" s="11">
        <f t="shared" si="23"/>
        <v>0</v>
      </c>
      <c r="S51" s="11">
        <f t="shared" si="24"/>
        <v>-0.88684463684463655</v>
      </c>
      <c r="T51" s="11">
        <f t="shared" si="25"/>
        <v>-0.25052108385441713</v>
      </c>
      <c r="U51" s="11">
        <f>'OddsRatio_working_3-way'!S51-'OddsRatio_working_3-way'!R51^2/3</f>
        <v>-0.88684463684463655</v>
      </c>
      <c r="V51" s="11">
        <f>'OddsRatio_working_3-way'!S51*'OddsRatio_working_3-way'!R51/3-2*'OddsRatio_working_3-way'!R51^3/27-'OddsRatio_working_3-way'!T51</f>
        <v>0.25052108385441713</v>
      </c>
      <c r="W51" s="11">
        <f>'OddsRatio_working_3-way'!V51^2+4*'OddsRatio_working_3-way'!U51^3/27</f>
        <v>-4.057214394937847E-2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0.16072722031828521</v>
      </c>
      <c r="Y51" s="11">
        <f>IF('OddsRatio_working_3-way'!W51&gt;=0,IF('OddsRatio_working_3-way'!V51+SQRT('OddsRatio_working_3-way'!W51)&gt;0,0,PI()),ACOS('OddsRatio_working_3-way'!V51/(2*'OddsRatio_working_3-way'!X51)))</f>
        <v>0.6771905584106177</v>
      </c>
      <c r="Z51" s="11">
        <f>'OddsRatio_working_3-way'!X51^(1/3)*COS('OddsRatio_working_3-way'!Y51/3)</f>
        <v>0.52991149182149622</v>
      </c>
      <c r="AA51" s="11">
        <f>'OddsRatio_working_3-way'!X51^(1/3)*COS(('OddsRatio_working_3-way'!Y51+2*PI())/3)</f>
        <v>-0.37034320881690436</v>
      </c>
      <c r="AB51" s="11">
        <f>'OddsRatio_working_3-way'!X51^(1/3)*COS(('OddsRatio_working_3-way'!Y51+4*PI())/3)</f>
        <v>-0.15956828300459155</v>
      </c>
      <c r="AC51" s="11">
        <f>'OddsRatio_working_3-way'!X51^(1/3)*SIN('OddsRatio_working_3-way'!Y51/3)</f>
        <v>0.12169096015616211</v>
      </c>
      <c r="AD51" s="11">
        <f>'OddsRatio_working_3-way'!X51^(1/3)*SIN(('OddsRatio_working_3-way'!Y51+2*PI())/3)</f>
        <v>0.39807133359664454</v>
      </c>
      <c r="AE51" s="11">
        <f>'OddsRatio_working_3-way'!X51^(1/3)*SIN(('OddsRatio_working_3-way'!Y51+4*PI())/3)</f>
        <v>-0.51976229375280658</v>
      </c>
      <c r="AF51" s="11">
        <f>-'OddsRatio_working_3-way'!U51/(3*'OddsRatio_working_3-way'!X51^(1/3))*COS(('OddsRatio_working_3-way'!Y51)/3)</f>
        <v>0.52991149182149611</v>
      </c>
      <c r="AG51" s="11">
        <f>-'OddsRatio_working_3-way'!U51/(3*'OddsRatio_working_3-way'!X51^(1/3))*COS(('OddsRatio_working_3-way'!Y51+2*PI())/3)</f>
        <v>-0.37034320881690425</v>
      </c>
      <c r="AH51" s="11">
        <f>-'OddsRatio_working_3-way'!U51/(3*'OddsRatio_working_3-way'!X51^(1/3))*COS(('OddsRatio_working_3-way'!Y51+4*PI())/3)</f>
        <v>-0.1595682830045915</v>
      </c>
      <c r="AI51" s="11">
        <f>'OddsRatio_working_3-way'!U51/(3*'OddsRatio_working_3-way'!X51^(1/3))*SIN(('OddsRatio_working_3-way'!Y51)/3)</f>
        <v>-0.12169096015616208</v>
      </c>
      <c r="AJ51" s="11">
        <f>'OddsRatio_working_3-way'!U51/(3*'OddsRatio_working_3-way'!X51^(1/3))*SIN(('OddsRatio_working_3-way'!Y51+2*PI())/3)</f>
        <v>-0.39807133359664443</v>
      </c>
      <c r="AK51" s="11">
        <f>'OddsRatio_working_3-way'!U51/(3*'OddsRatio_working_3-way'!X51^(1/3))*SIN(('OddsRatio_working_3-way'!Y51+4*PI())/3)</f>
        <v>0.51976229375280647</v>
      </c>
      <c r="AL51" s="11">
        <f>'OddsRatio_working_3-way'!Z51+'OddsRatio_working_3-way'!AF51</f>
        <v>1.0598229836429924</v>
      </c>
      <c r="AM51" s="11">
        <f>'OddsRatio_working_3-way'!AA51+'OddsRatio_working_3-way'!AG51</f>
        <v>-0.7406864176338086</v>
      </c>
      <c r="AN51" s="11">
        <f>'OddsRatio_working_3-way'!AB51+'OddsRatio_working_3-way'!AH51</f>
        <v>-0.31913656600918305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1.0598229836429924</v>
      </c>
      <c r="AS51" s="11">
        <f>IF(('OddsRatio_working_3-way'!X51=0),IF(Q51&gt;0,-Q51^(1/3),(-Q51)^(1/3)),'OddsRatio_working_3-way'!AM51-'OddsRatio_working_3-way'!R51/3)</f>
        <v>-0.7406864176338086</v>
      </c>
      <c r="AT51" s="11">
        <f>IF(('OddsRatio_working_3-way'!X51=0),IF(Q51&gt;0,-Q51^(1/3),(-Q51)^(1/3)),'OddsRatio_working_3-way'!AN51-'OddsRatio_working_3-way'!R51/3)</f>
        <v>-0.31913656600918305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3.01</v>
      </c>
      <c r="B52" s="4">
        <f>IF('True_Odds_Calculator_3-way'!B53="","",'True_Odds_Calculator_3-way'!B53)</f>
        <v>3.66</v>
      </c>
      <c r="C52" s="4">
        <f>IF('True_Odds_Calculator_3-way'!C53="","",'True_Odds_Calculator_3-way'!C53)</f>
        <v>2.34</v>
      </c>
      <c r="D52" s="9">
        <f t="shared" si="13"/>
        <v>0.32129520750553492</v>
      </c>
      <c r="E52" s="9">
        <f t="shared" si="14"/>
        <v>0.26346866940247932</v>
      </c>
      <c r="F52" s="9">
        <f t="shared" si="15"/>
        <v>0.41523612309198576</v>
      </c>
      <c r="G52" s="9">
        <f t="shared" si="16"/>
        <v>1.0509465064525625</v>
      </c>
      <c r="H52" s="9">
        <f t="shared" si="17"/>
        <v>3.1124024779696509</v>
      </c>
      <c r="I52" s="9">
        <f t="shared" si="18"/>
        <v>3.7955177071638171</v>
      </c>
      <c r="J52" s="9">
        <f t="shared" si="19"/>
        <v>2.4082683186464333</v>
      </c>
      <c r="K52" s="11">
        <f t="shared" si="20"/>
        <v>0.33222591362126247</v>
      </c>
      <c r="L52" s="11">
        <f t="shared" si="21"/>
        <v>0.27322404371584696</v>
      </c>
      <c r="M52" s="11">
        <f t="shared" si="22"/>
        <v>0.42735042735042739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-0.27791952191494695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0.23313690869924189</v>
      </c>
      <c r="Q52" s="11">
        <f>2*'OddsRatio_working_3-way'!K52*'OddsRatio_working_3-way'!L52*'OddsRatio_working_3-way'!M52</f>
        <v>7.7582997903241899E-2</v>
      </c>
      <c r="R52" s="11">
        <f t="shared" si="23"/>
        <v>0</v>
      </c>
      <c r="S52" s="11">
        <f t="shared" si="24"/>
        <v>-0.83886481630675047</v>
      </c>
      <c r="T52" s="11">
        <f t="shared" si="25"/>
        <v>-0.27915634486081548</v>
      </c>
      <c r="U52" s="11">
        <f>'OddsRatio_working_3-way'!S52-'OddsRatio_working_3-way'!R52^2/3</f>
        <v>-0.83886481630675047</v>
      </c>
      <c r="V52" s="11">
        <f>'OddsRatio_working_3-way'!S52*'OddsRatio_working_3-way'!R52/3-2*'OddsRatio_working_3-way'!R52^3/27-'OddsRatio_working_3-way'!T52</f>
        <v>0.27915634486081548</v>
      </c>
      <c r="W52" s="11">
        <f>'OddsRatio_working_3-way'!V52^2+4*'OddsRatio_working_3-way'!U52^3/27</f>
        <v>-9.5242223940484178E-3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0.14786183353903312</v>
      </c>
      <c r="Y52" s="11">
        <f>IF('OddsRatio_working_3-way'!W52&gt;=0,IF('OddsRatio_working_3-way'!V52+SQRT('OddsRatio_working_3-way'!W52)&gt;0,0,PI()),ACOS('OddsRatio_working_3-way'!V52/(2*'OddsRatio_working_3-way'!X52)))</f>
        <v>0.33631544112035439</v>
      </c>
      <c r="Z52" s="11">
        <f>'OddsRatio_working_3-way'!X52^(1/3)*COS('OddsRatio_working_3-way'!Y52/3)</f>
        <v>0.52547325322628136</v>
      </c>
      <c r="AA52" s="11">
        <f>'OddsRatio_working_3-way'!X52^(1/3)*COS(('OddsRatio_working_3-way'!Y52+2*PI())/3)</f>
        <v>-0.3139674687351377</v>
      </c>
      <c r="AB52" s="11">
        <f>'OddsRatio_working_3-way'!X52^(1/3)*COS(('OddsRatio_working_3-way'!Y52+4*PI())/3)</f>
        <v>-0.21150578449114374</v>
      </c>
      <c r="AC52" s="11">
        <f>'OddsRatio_working_3-way'!X52^(1/3)*SIN('OddsRatio_working_3-way'!Y52/3)</f>
        <v>5.9156280979892381E-2</v>
      </c>
      <c r="AD52" s="11">
        <f>'OddsRatio_working_3-way'!X52^(1/3)*SIN(('OddsRatio_working_3-way'!Y52+2*PI())/3)</f>
        <v>0.42549504581326669</v>
      </c>
      <c r="AE52" s="11">
        <f>'OddsRatio_working_3-way'!X52^(1/3)*SIN(('OddsRatio_working_3-way'!Y52+4*PI())/3)</f>
        <v>-0.48465132679315903</v>
      </c>
      <c r="AF52" s="11">
        <f>-'OddsRatio_working_3-way'!U52/(3*'OddsRatio_working_3-way'!X52^(1/3))*COS(('OddsRatio_working_3-way'!Y52)/3)</f>
        <v>0.52547325322628113</v>
      </c>
      <c r="AG52" s="11">
        <f>-'OddsRatio_working_3-way'!U52/(3*'OddsRatio_working_3-way'!X52^(1/3))*COS(('OddsRatio_working_3-way'!Y52+2*PI())/3)</f>
        <v>-0.31396746873513753</v>
      </c>
      <c r="AH52" s="11">
        <f>-'OddsRatio_working_3-way'!U52/(3*'OddsRatio_working_3-way'!X52^(1/3))*COS(('OddsRatio_working_3-way'!Y52+4*PI())/3)</f>
        <v>-0.21150578449114366</v>
      </c>
      <c r="AI52" s="11">
        <f>'OddsRatio_working_3-way'!U52/(3*'OddsRatio_working_3-way'!X52^(1/3))*SIN(('OddsRatio_working_3-way'!Y52)/3)</f>
        <v>-5.915628097989236E-2</v>
      </c>
      <c r="AJ52" s="11">
        <f>'OddsRatio_working_3-way'!U52/(3*'OddsRatio_working_3-way'!X52^(1/3))*SIN(('OddsRatio_working_3-way'!Y52+2*PI())/3)</f>
        <v>-0.42549504581326653</v>
      </c>
      <c r="AK52" s="11">
        <f>'OddsRatio_working_3-way'!U52/(3*'OddsRatio_working_3-way'!X52^(1/3))*SIN(('OddsRatio_working_3-way'!Y52+4*PI())/3)</f>
        <v>0.48465132679315881</v>
      </c>
      <c r="AL52" s="11">
        <f>'OddsRatio_working_3-way'!Z52+'OddsRatio_working_3-way'!AF52</f>
        <v>1.0509465064525625</v>
      </c>
      <c r="AM52" s="11">
        <f>'OddsRatio_working_3-way'!AA52+'OddsRatio_working_3-way'!AG52</f>
        <v>-0.62793493747027518</v>
      </c>
      <c r="AN52" s="11">
        <f>'OddsRatio_working_3-way'!AB52+'OddsRatio_working_3-way'!AH52</f>
        <v>-0.42301156898228742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1.0509465064525625</v>
      </c>
      <c r="AS52" s="11">
        <f>IF(('OddsRatio_working_3-way'!X52=0),IF(Q52&gt;0,-Q52^(1/3),(-Q52)^(1/3)),'OddsRatio_working_3-way'!AM52-'OddsRatio_working_3-way'!R52/3)</f>
        <v>-0.62793493747027518</v>
      </c>
      <c r="AT52" s="11">
        <f>IF(('OddsRatio_working_3-way'!X52=0),IF(Q52&gt;0,-Q52^(1/3),(-Q52)^(1/3)),'OddsRatio_working_3-way'!AN52-'OddsRatio_working_3-way'!R52/3)</f>
        <v>-0.42301156898228742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2.27</v>
      </c>
      <c r="B53" s="4">
        <f>IF('True_Odds_Calculator_3-way'!B54="","",'True_Odds_Calculator_3-way'!B54)</f>
        <v>3.41</v>
      </c>
      <c r="C53" s="4">
        <f>IF('True_Odds_Calculator_3-way'!C54="","",'True_Odds_Calculator_3-way'!C54)</f>
        <v>3.34</v>
      </c>
      <c r="D53" s="9">
        <f t="shared" si="13"/>
        <v>0.42814542300249486</v>
      </c>
      <c r="E53" s="9">
        <f t="shared" si="14"/>
        <v>0.28291829166134774</v>
      </c>
      <c r="F53" s="9">
        <f t="shared" si="15"/>
        <v>0.28893628533615751</v>
      </c>
      <c r="G53" s="9">
        <f t="shared" si="16"/>
        <v>1.0516968541401428</v>
      </c>
      <c r="H53" s="9">
        <f t="shared" si="17"/>
        <v>2.3356550047579812</v>
      </c>
      <c r="I53" s="9">
        <f t="shared" si="18"/>
        <v>3.5345894184777444</v>
      </c>
      <c r="J53" s="9">
        <f t="shared" si="19"/>
        <v>3.4609706386879333</v>
      </c>
      <c r="K53" s="11">
        <f t="shared" si="20"/>
        <v>0.44052863436123346</v>
      </c>
      <c r="L53" s="11">
        <f t="shared" si="21"/>
        <v>0.29325513196480935</v>
      </c>
      <c r="M53" s="11">
        <f t="shared" si="22"/>
        <v>0.29940119760479045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-0.27701923010722773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0.23284653966447974</v>
      </c>
      <c r="Q53" s="11">
        <f>2*'OddsRatio_working_3-way'!K53*'OddsRatio_working_3-way'!L53*'OddsRatio_working_3-way'!M53</f>
        <v>7.7357654373581303E-2</v>
      </c>
      <c r="R53" s="11">
        <f t="shared" si="23"/>
        <v>0</v>
      </c>
      <c r="S53" s="11">
        <f t="shared" si="24"/>
        <v>-0.84054287341117162</v>
      </c>
      <c r="T53" s="11">
        <f t="shared" si="25"/>
        <v>-0.27925012405686761</v>
      </c>
      <c r="U53" s="11">
        <f>'OddsRatio_working_3-way'!S53-'OddsRatio_working_3-way'!R53^2/3</f>
        <v>-0.84054287341117162</v>
      </c>
      <c r="V53" s="11">
        <f>'OddsRatio_working_3-way'!S53*'OddsRatio_working_3-way'!R53/3-2*'OddsRatio_working_3-way'!R53^3/27-'OddsRatio_working_3-way'!T53</f>
        <v>0.27925012405686761</v>
      </c>
      <c r="W53" s="11">
        <f>'OddsRatio_working_3-way'!V53^2+4*'OddsRatio_working_3-way'!U53^3/27</f>
        <v>-9.9977233653116421E-3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0.1483057274274055</v>
      </c>
      <c r="Y53" s="11">
        <f>IF('OddsRatio_working_3-way'!W53&gt;=0,IF('OddsRatio_working_3-way'!V53+SQRT('OddsRatio_working_3-way'!W53)&gt;0,0,PI()),ACOS('OddsRatio_working_3-way'!V53/(2*'OddsRatio_working_3-way'!X53)))</f>
        <v>0.34383810310359975</v>
      </c>
      <c r="Z53" s="11">
        <f>'OddsRatio_working_3-way'!X53^(1/3)*COS('OddsRatio_working_3-way'!Y53/3)</f>
        <v>0.5258484270700714</v>
      </c>
      <c r="AA53" s="11">
        <f>'OddsRatio_working_3-way'!X53^(1/3)*COS(('OddsRatio_working_3-way'!Y53+2*PI())/3)</f>
        <v>-0.31534836983479619</v>
      </c>
      <c r="AB53" s="11">
        <f>'OddsRatio_working_3-way'!X53^(1/3)*COS(('OddsRatio_working_3-way'!Y53+4*PI())/3)</f>
        <v>-0.21050005723527535</v>
      </c>
      <c r="AC53" s="11">
        <f>'OddsRatio_working_3-way'!X53^(1/3)*SIN('OddsRatio_working_3-way'!Y53/3)</f>
        <v>6.0534201503411357E-2</v>
      </c>
      <c r="AD53" s="11">
        <f>'OddsRatio_working_3-way'!X53^(1/3)*SIN(('OddsRatio_working_3-way'!Y53+2*PI())/3)</f>
        <v>0.42513099563106482</v>
      </c>
      <c r="AE53" s="11">
        <f>'OddsRatio_working_3-way'!X53^(1/3)*SIN(('OddsRatio_working_3-way'!Y53+4*PI())/3)</f>
        <v>-0.48566519713447626</v>
      </c>
      <c r="AF53" s="11">
        <f>-'OddsRatio_working_3-way'!U53/(3*'OddsRatio_working_3-way'!X53^(1/3))*COS(('OddsRatio_working_3-way'!Y53)/3)</f>
        <v>0.5258484270700714</v>
      </c>
      <c r="AG53" s="11">
        <f>-'OddsRatio_working_3-way'!U53/(3*'OddsRatio_working_3-way'!X53^(1/3))*COS(('OddsRatio_working_3-way'!Y53+2*PI())/3)</f>
        <v>-0.31534836983479619</v>
      </c>
      <c r="AH53" s="11">
        <f>-'OddsRatio_working_3-way'!U53/(3*'OddsRatio_working_3-way'!X53^(1/3))*COS(('OddsRatio_working_3-way'!Y53+4*PI())/3)</f>
        <v>-0.21050005723527535</v>
      </c>
      <c r="AI53" s="11">
        <f>'OddsRatio_working_3-way'!U53/(3*'OddsRatio_working_3-way'!X53^(1/3))*SIN(('OddsRatio_working_3-way'!Y53)/3)</f>
        <v>-6.0534201503411357E-2</v>
      </c>
      <c r="AJ53" s="11">
        <f>'OddsRatio_working_3-way'!U53/(3*'OddsRatio_working_3-way'!X53^(1/3))*SIN(('OddsRatio_working_3-way'!Y53+2*PI())/3)</f>
        <v>-0.42513099563106482</v>
      </c>
      <c r="AK53" s="11">
        <f>'OddsRatio_working_3-way'!U53/(3*'OddsRatio_working_3-way'!X53^(1/3))*SIN(('OddsRatio_working_3-way'!Y53+4*PI())/3)</f>
        <v>0.48566519713447626</v>
      </c>
      <c r="AL53" s="11">
        <f>'OddsRatio_working_3-way'!Z53+'OddsRatio_working_3-way'!AF53</f>
        <v>1.0516968541401428</v>
      </c>
      <c r="AM53" s="11">
        <f>'OddsRatio_working_3-way'!AA53+'OddsRatio_working_3-way'!AG53</f>
        <v>-0.63069673966959239</v>
      </c>
      <c r="AN53" s="11">
        <f>'OddsRatio_working_3-way'!AB53+'OddsRatio_working_3-way'!AH53</f>
        <v>-0.42100011447055069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1.0516968541401428</v>
      </c>
      <c r="AS53" s="11">
        <f>IF(('OddsRatio_working_3-way'!X53=0),IF(Q53&gt;0,-Q53^(1/3),(-Q53)^(1/3)),'OddsRatio_working_3-way'!AM53-'OddsRatio_working_3-way'!R53/3)</f>
        <v>-0.63069673966959239</v>
      </c>
      <c r="AT53" s="11">
        <f>IF(('OddsRatio_working_3-way'!X53=0),IF(Q53&gt;0,-Q53^(1/3),(-Q53)^(1/3)),'OddsRatio_working_3-way'!AN53-'OddsRatio_working_3-way'!R53/3)</f>
        <v>-0.42100011447055069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1.71</v>
      </c>
      <c r="B54" s="4">
        <f>IF('True_Odds_Calculator_3-way'!B55="","",'True_Odds_Calculator_3-way'!B55)</f>
        <v>3.72</v>
      </c>
      <c r="C54" s="4">
        <f>IF('True_Odds_Calculator_3-way'!C55="","",'True_Odds_Calculator_3-way'!C55)</f>
        <v>5.46</v>
      </c>
      <c r="D54" s="9">
        <f t="shared" si="13"/>
        <v>0.56944253081604734</v>
      </c>
      <c r="E54" s="9">
        <f t="shared" si="14"/>
        <v>0.25663255843620025</v>
      </c>
      <c r="F54" s="9">
        <f t="shared" si="15"/>
        <v>0.17392491074775243</v>
      </c>
      <c r="G54" s="9">
        <f t="shared" si="16"/>
        <v>1.0649344540749119</v>
      </c>
      <c r="H54" s="9">
        <f t="shared" si="17"/>
        <v>1.7561034623931873</v>
      </c>
      <c r="I54" s="9">
        <f t="shared" si="18"/>
        <v>3.8966217150837603</v>
      </c>
      <c r="J54" s="9">
        <f t="shared" si="19"/>
        <v>5.7496076651741079</v>
      </c>
      <c r="K54" s="11">
        <f t="shared" si="20"/>
        <v>0.58479532163742687</v>
      </c>
      <c r="L54" s="11">
        <f t="shared" si="21"/>
        <v>0.26881720430107525</v>
      </c>
      <c r="M54" s="11">
        <f t="shared" si="22"/>
        <v>0.18315018315018314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-0.24798785862736061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0.22716703531644106</v>
      </c>
      <c r="Q54" s="11">
        <f>2*'OddsRatio_working_3-way'!K54*'OddsRatio_working_3-way'!L54*'OddsRatio_working_3-way'!M54</f>
        <v>5.7583532399604835E-2</v>
      </c>
      <c r="R54" s="11">
        <f t="shared" si="23"/>
        <v>0</v>
      </c>
      <c r="S54" s="11">
        <f t="shared" si="24"/>
        <v>-0.91604095689940201</v>
      </c>
      <c r="T54" s="11">
        <f t="shared" si="25"/>
        <v>-0.23220303089972172</v>
      </c>
      <c r="U54" s="11">
        <f>'OddsRatio_working_3-way'!S54-'OddsRatio_working_3-way'!R54^2/3</f>
        <v>-0.91604095689940201</v>
      </c>
      <c r="V54" s="11">
        <f>'OddsRatio_working_3-way'!S54*'OddsRatio_working_3-way'!R54/3-2*'OddsRatio_working_3-way'!R54^3/27-'OddsRatio_working_3-way'!T54</f>
        <v>0.23220303089972172</v>
      </c>
      <c r="W54" s="11">
        <f>'OddsRatio_working_3-way'!V54^2+4*'OddsRatio_working_3-way'!U54^3/27</f>
        <v>-5.9960033330805636E-2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0.1687292808686616</v>
      </c>
      <c r="Y54" s="11">
        <f>IF('OddsRatio_working_3-way'!W54&gt;=0,IF('OddsRatio_working_3-way'!V54+SQRT('OddsRatio_working_3-way'!W54)&gt;0,0,PI()),ACOS('OddsRatio_working_3-way'!V54/(2*'OddsRatio_working_3-way'!X54)))</f>
        <v>0.81193800810002859</v>
      </c>
      <c r="Z54" s="11">
        <f>'OddsRatio_working_3-way'!X54^(1/3)*COS('OddsRatio_working_3-way'!Y54/3)</f>
        <v>0.53246722703745597</v>
      </c>
      <c r="AA54" s="11">
        <f>'OddsRatio_working_3-way'!X54^(1/3)*COS(('OddsRatio_working_3-way'!Y54+2*PI())/3)</f>
        <v>-0.39417589864421837</v>
      </c>
      <c r="AB54" s="11">
        <f>'OddsRatio_working_3-way'!X54^(1/3)*COS(('OddsRatio_working_3-way'!Y54+4*PI())/3)</f>
        <v>-0.13829132839323749</v>
      </c>
      <c r="AC54" s="11">
        <f>'OddsRatio_working_3-way'!X54^(1/3)*SIN('OddsRatio_working_3-way'!Y54/3)</f>
        <v>0.14773502551587547</v>
      </c>
      <c r="AD54" s="11">
        <f>'OddsRatio_working_3-way'!X54^(1/3)*SIN(('OddsRatio_working_3-way'!Y54+2*PI())/3)</f>
        <v>0.38726263253915544</v>
      </c>
      <c r="AE54" s="11">
        <f>'OddsRatio_working_3-way'!X54^(1/3)*SIN(('OddsRatio_working_3-way'!Y54+4*PI())/3)</f>
        <v>-0.53499765805503097</v>
      </c>
      <c r="AF54" s="11">
        <f>-'OddsRatio_working_3-way'!U54/(3*'OddsRatio_working_3-way'!X54^(1/3))*COS(('OddsRatio_working_3-way'!Y54)/3)</f>
        <v>0.53246722703745586</v>
      </c>
      <c r="AG54" s="11">
        <f>-'OddsRatio_working_3-way'!U54/(3*'OddsRatio_working_3-way'!X54^(1/3))*COS(('OddsRatio_working_3-way'!Y54+2*PI())/3)</f>
        <v>-0.39417589864421826</v>
      </c>
      <c r="AH54" s="11">
        <f>-'OddsRatio_working_3-way'!U54/(3*'OddsRatio_working_3-way'!X54^(1/3))*COS(('OddsRatio_working_3-way'!Y54+4*PI())/3)</f>
        <v>-0.13829132839323746</v>
      </c>
      <c r="AI54" s="11">
        <f>'OddsRatio_working_3-way'!U54/(3*'OddsRatio_working_3-way'!X54^(1/3))*SIN(('OddsRatio_working_3-way'!Y54)/3)</f>
        <v>-0.14773502551587545</v>
      </c>
      <c r="AJ54" s="11">
        <f>'OddsRatio_working_3-way'!U54/(3*'OddsRatio_working_3-way'!X54^(1/3))*SIN(('OddsRatio_working_3-way'!Y54+2*PI())/3)</f>
        <v>-0.38726263253915533</v>
      </c>
      <c r="AK54" s="11">
        <f>'OddsRatio_working_3-way'!U54/(3*'OddsRatio_working_3-way'!X54^(1/3))*SIN(('OddsRatio_working_3-way'!Y54+4*PI())/3)</f>
        <v>0.53499765805503086</v>
      </c>
      <c r="AL54" s="11">
        <f>'OddsRatio_working_3-way'!Z54+'OddsRatio_working_3-way'!AF54</f>
        <v>1.0649344540749119</v>
      </c>
      <c r="AM54" s="11">
        <f>'OddsRatio_working_3-way'!AA54+'OddsRatio_working_3-way'!AG54</f>
        <v>-0.78835179728843663</v>
      </c>
      <c r="AN54" s="11">
        <f>'OddsRatio_working_3-way'!AB54+'OddsRatio_working_3-way'!AH54</f>
        <v>-0.27658265678647498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1.0649344540749119</v>
      </c>
      <c r="AS54" s="11">
        <f>IF(('OddsRatio_working_3-way'!X54=0),IF(Q54&gt;0,-Q54^(1/3),(-Q54)^(1/3)),'OddsRatio_working_3-way'!AM54-'OddsRatio_working_3-way'!R54/3)</f>
        <v>-0.78835179728843663</v>
      </c>
      <c r="AT54" s="11">
        <f>IF(('OddsRatio_working_3-way'!X54=0),IF(Q54&gt;0,-Q54^(1/3),(-Q54)^(1/3)),'OddsRatio_working_3-way'!AN54-'OddsRatio_working_3-way'!R54/3)</f>
        <v>-0.27658265678647498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2.64</v>
      </c>
      <c r="B55" s="4">
        <f>IF('True_Odds_Calculator_3-way'!B56="","",'True_Odds_Calculator_3-way'!B56)</f>
        <v>3.3</v>
      </c>
      <c r="C55" s="4">
        <f>IF('True_Odds_Calculator_3-way'!C56="","",'True_Odds_Calculator_3-way'!C56)</f>
        <v>2.85</v>
      </c>
      <c r="D55" s="9">
        <f t="shared" si="13"/>
        <v>0.36735950550521507</v>
      </c>
      <c r="E55" s="9">
        <f t="shared" si="14"/>
        <v>0.29281024462245892</v>
      </c>
      <c r="F55" s="9">
        <f t="shared" si="15"/>
        <v>0.33983024987232607</v>
      </c>
      <c r="G55" s="9">
        <f t="shared" si="16"/>
        <v>1.0500787193505996</v>
      </c>
      <c r="H55" s="9">
        <f t="shared" si="17"/>
        <v>2.7221290997349841</v>
      </c>
      <c r="I55" s="9">
        <f t="shared" si="18"/>
        <v>3.415181054506379</v>
      </c>
      <c r="J55" s="9">
        <f t="shared" si="19"/>
        <v>2.9426456307986095</v>
      </c>
      <c r="K55" s="11">
        <f t="shared" si="20"/>
        <v>0.37878787878787878</v>
      </c>
      <c r="L55" s="11">
        <f t="shared" si="21"/>
        <v>0.30303030303030304</v>
      </c>
      <c r="M55" s="11">
        <f t="shared" si="22"/>
        <v>0.35087719298245612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-0.28104812076103947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0.2331931757769079</v>
      </c>
      <c r="Q55" s="11">
        <f>2*'OddsRatio_working_3-way'!K55*'OddsRatio_working_3-way'!L55*'OddsRatio_working_3-way'!M55</f>
        <v>8.0550319784769536E-2</v>
      </c>
      <c r="R55" s="11">
        <f t="shared" si="23"/>
        <v>0</v>
      </c>
      <c r="S55" s="11">
        <f t="shared" si="24"/>
        <v>-0.82972686366111614</v>
      </c>
      <c r="T55" s="11">
        <f t="shared" si="25"/>
        <v>-0.28660686136826108</v>
      </c>
      <c r="U55" s="11">
        <f>'OddsRatio_working_3-way'!S55-'OddsRatio_working_3-way'!R55^2/3</f>
        <v>-0.82972686366111614</v>
      </c>
      <c r="V55" s="11">
        <f>'OddsRatio_working_3-way'!S55*'OddsRatio_working_3-way'!R55/3-2*'OddsRatio_working_3-way'!R55^3/27-'OddsRatio_working_3-way'!T55</f>
        <v>0.28660686136826108</v>
      </c>
      <c r="W55" s="11">
        <f>'OddsRatio_working_3-way'!V55^2+4*'OddsRatio_working_3-way'!U55^3/27</f>
        <v>-2.4820914419182577E-3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0.1454523843266963</v>
      </c>
      <c r="Y55" s="11">
        <f>IF('OddsRatio_working_3-way'!W55&gt;=0,IF('OddsRatio_working_3-way'!V55+SQRT('OddsRatio_working_3-way'!W55)&gt;0,0,PI()),ACOS('OddsRatio_working_3-way'!V55/(2*'OddsRatio_working_3-way'!X55)))</f>
        <v>0.17210926581703023</v>
      </c>
      <c r="Z55" s="11">
        <f>'OddsRatio_working_3-way'!X55^(1/3)*COS('OddsRatio_working_3-way'!Y55/3)</f>
        <v>0.52503935967529991</v>
      </c>
      <c r="AA55" s="11">
        <f>'OddsRatio_working_3-way'!X55^(1/3)*COS(('OddsRatio_working_3-way'!Y55+2*PI())/3)</f>
        <v>-0.28863421619371649</v>
      </c>
      <c r="AB55" s="11">
        <f>'OddsRatio_working_3-way'!X55^(1/3)*COS(('OddsRatio_working_3-way'!Y55+4*PI())/3)</f>
        <v>-0.23640514348158362</v>
      </c>
      <c r="AC55" s="11">
        <f>'OddsRatio_working_3-way'!X55^(1/3)*SIN('OddsRatio_working_3-way'!Y55/3)</f>
        <v>3.0154469189874435E-2</v>
      </c>
      <c r="AD55" s="11">
        <f>'OddsRatio_working_3-way'!X55^(1/3)*SIN(('OddsRatio_working_3-way'!Y55+2*PI())/3)</f>
        <v>0.43962018887058751</v>
      </c>
      <c r="AE55" s="11">
        <f>'OddsRatio_working_3-way'!X55^(1/3)*SIN(('OddsRatio_working_3-way'!Y55+4*PI())/3)</f>
        <v>-0.46977465806046198</v>
      </c>
      <c r="AF55" s="11">
        <f>-'OddsRatio_working_3-way'!U55/(3*'OddsRatio_working_3-way'!X55^(1/3))*COS(('OddsRatio_working_3-way'!Y55)/3)</f>
        <v>0.5250393596752998</v>
      </c>
      <c r="AG55" s="11">
        <f>-'OddsRatio_working_3-way'!U55/(3*'OddsRatio_working_3-way'!X55^(1/3))*COS(('OddsRatio_working_3-way'!Y55+2*PI())/3)</f>
        <v>-0.28863421619371643</v>
      </c>
      <c r="AH55" s="11">
        <f>-'OddsRatio_working_3-way'!U55/(3*'OddsRatio_working_3-way'!X55^(1/3))*COS(('OddsRatio_working_3-way'!Y55+4*PI())/3)</f>
        <v>-0.23640514348158356</v>
      </c>
      <c r="AI55" s="11">
        <f>'OddsRatio_working_3-way'!U55/(3*'OddsRatio_working_3-way'!X55^(1/3))*SIN(('OddsRatio_working_3-way'!Y55)/3)</f>
        <v>-3.0154469189874428E-2</v>
      </c>
      <c r="AJ55" s="11">
        <f>'OddsRatio_working_3-way'!U55/(3*'OddsRatio_working_3-way'!X55^(1/3))*SIN(('OddsRatio_working_3-way'!Y55+2*PI())/3)</f>
        <v>-0.4396201888705874</v>
      </c>
      <c r="AK55" s="11">
        <f>'OddsRatio_working_3-way'!U55/(3*'OddsRatio_working_3-way'!X55^(1/3))*SIN(('OddsRatio_working_3-way'!Y55+4*PI())/3)</f>
        <v>0.46977465806046187</v>
      </c>
      <c r="AL55" s="11">
        <f>'OddsRatio_working_3-way'!Z55+'OddsRatio_working_3-way'!AF55</f>
        <v>1.0500787193505996</v>
      </c>
      <c r="AM55" s="11">
        <f>'OddsRatio_working_3-way'!AA55+'OddsRatio_working_3-way'!AG55</f>
        <v>-0.57726843238743286</v>
      </c>
      <c r="AN55" s="11">
        <f>'OddsRatio_working_3-way'!AB55+'OddsRatio_working_3-way'!AH55</f>
        <v>-0.47281028696316718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1.0500787193505996</v>
      </c>
      <c r="AS55" s="11">
        <f>IF(('OddsRatio_working_3-way'!X55=0),IF(Q55&gt;0,-Q55^(1/3),(-Q55)^(1/3)),'OddsRatio_working_3-way'!AM55-'OddsRatio_working_3-way'!R55/3)</f>
        <v>-0.57726843238743286</v>
      </c>
      <c r="AT55" s="11">
        <f>IF(('OddsRatio_working_3-way'!X55=0),IF(Q55&gt;0,-Q55^(1/3),(-Q55)^(1/3)),'OddsRatio_working_3-way'!AN55-'OddsRatio_working_3-way'!R55/3)</f>
        <v>-0.47281028696316718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1.99</v>
      </c>
      <c r="B56" s="4">
        <f>IF('True_Odds_Calculator_3-way'!B57="","",'True_Odds_Calculator_3-way'!B57)</f>
        <v>3.54</v>
      </c>
      <c r="C56" s="4">
        <f>IF('True_Odds_Calculator_3-way'!C57="","",'True_Odds_Calculator_3-way'!C57)</f>
        <v>4.0199999999999996</v>
      </c>
      <c r="D56" s="9">
        <f t="shared" si="13"/>
        <v>0.48921791325171121</v>
      </c>
      <c r="E56" s="9">
        <f t="shared" si="14"/>
        <v>0.27183162620310836</v>
      </c>
      <c r="F56" s="9">
        <f t="shared" si="15"/>
        <v>0.23895046054518038</v>
      </c>
      <c r="G56" s="9">
        <f t="shared" si="16"/>
        <v>1.0546251226505827</v>
      </c>
      <c r="H56" s="9">
        <f t="shared" si="17"/>
        <v>2.0440788714240772</v>
      </c>
      <c r="I56" s="9">
        <f t="shared" si="18"/>
        <v>3.6787478115324799</v>
      </c>
      <c r="J56" s="9">
        <f t="shared" si="19"/>
        <v>4.1849678704047593</v>
      </c>
      <c r="K56" s="11">
        <f t="shared" si="20"/>
        <v>0.50251256281407031</v>
      </c>
      <c r="L56" s="11">
        <f t="shared" si="21"/>
        <v>0.2824858757062147</v>
      </c>
      <c r="M56" s="11">
        <f t="shared" si="22"/>
        <v>0.24875621890547267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-0.26815967009344721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0.23129109301178857</v>
      </c>
      <c r="Q56" s="11">
        <f>2*'OddsRatio_working_3-way'!K56*'OddsRatio_working_3-way'!L56*'OddsRatio_working_3-way'!M56</f>
        <v>7.0623234507416366E-2</v>
      </c>
      <c r="R56" s="11">
        <f t="shared" si="23"/>
        <v>0</v>
      </c>
      <c r="S56" s="11">
        <f t="shared" si="24"/>
        <v>-0.862512595317518</v>
      </c>
      <c r="T56" s="11">
        <f t="shared" si="25"/>
        <v>-0.26336262452443299</v>
      </c>
      <c r="U56" s="11">
        <f>'OddsRatio_working_3-way'!S56-'OddsRatio_working_3-way'!R56^2/3</f>
        <v>-0.862512595317518</v>
      </c>
      <c r="V56" s="11">
        <f>'OddsRatio_working_3-way'!S56*'OddsRatio_working_3-way'!R56/3-2*'OddsRatio_working_3-way'!R56^3/27-'OddsRatio_working_3-way'!T56</f>
        <v>0.26336262452443299</v>
      </c>
      <c r="W56" s="11">
        <f>'OddsRatio_working_3-way'!V56^2+4*'OddsRatio_working_3-way'!U56^3/27</f>
        <v>-2.5698979891269999E-2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0.15415807786787195</v>
      </c>
      <c r="Y56" s="11">
        <f>IF('OddsRatio_working_3-way'!W56&gt;=0,IF('OddsRatio_working_3-way'!V56+SQRT('OddsRatio_working_3-way'!W56)&gt;0,0,PI()),ACOS('OddsRatio_working_3-way'!V56/(2*'OddsRatio_working_3-way'!X56)))</f>
        <v>0.54679252364798847</v>
      </c>
      <c r="Z56" s="11">
        <f>'OddsRatio_working_3-way'!X56^(1/3)*COS('OddsRatio_working_3-way'!Y56/3)</f>
        <v>0.52731256132529147</v>
      </c>
      <c r="AA56" s="11">
        <f>'OddsRatio_working_3-way'!X56^(1/3)*COS(('OddsRatio_working_3-way'!Y56+2*PI())/3)</f>
        <v>-0.3478242426838335</v>
      </c>
      <c r="AB56" s="11">
        <f>'OddsRatio_working_3-way'!X56^(1/3)*COS(('OddsRatio_working_3-way'!Y56+4*PI())/3)</f>
        <v>-0.17948831864145814</v>
      </c>
      <c r="AC56" s="11">
        <f>'OddsRatio_working_3-way'!X56^(1/3)*SIN('OddsRatio_working_3-way'!Y56/3)</f>
        <v>9.7188791060149909E-2</v>
      </c>
      <c r="AD56" s="11">
        <f>'OddsRatio_working_3-way'!X56^(1/3)*SIN(('OddsRatio_working_3-way'!Y56+2*PI())/3)</f>
        <v>0.40807167831226721</v>
      </c>
      <c r="AE56" s="11">
        <f>'OddsRatio_working_3-way'!X56^(1/3)*SIN(('OddsRatio_working_3-way'!Y56+4*PI())/3)</f>
        <v>-0.50526046937241709</v>
      </c>
      <c r="AF56" s="11">
        <f>-'OddsRatio_working_3-way'!U56/(3*'OddsRatio_working_3-way'!X56^(1/3))*COS(('OddsRatio_working_3-way'!Y56)/3)</f>
        <v>0.52731256132529125</v>
      </c>
      <c r="AG56" s="11">
        <f>-'OddsRatio_working_3-way'!U56/(3*'OddsRatio_working_3-way'!X56^(1/3))*COS(('OddsRatio_working_3-way'!Y56+2*PI())/3)</f>
        <v>-0.34782424268383333</v>
      </c>
      <c r="AH56" s="11">
        <f>-'OddsRatio_working_3-way'!U56/(3*'OddsRatio_working_3-way'!X56^(1/3))*COS(('OddsRatio_working_3-way'!Y56+4*PI())/3)</f>
        <v>-0.17948831864145806</v>
      </c>
      <c r="AI56" s="11">
        <f>'OddsRatio_working_3-way'!U56/(3*'OddsRatio_working_3-way'!X56^(1/3))*SIN(('OddsRatio_working_3-way'!Y56)/3)</f>
        <v>-9.7188791060149868E-2</v>
      </c>
      <c r="AJ56" s="11">
        <f>'OddsRatio_working_3-way'!U56/(3*'OddsRatio_working_3-way'!X56^(1/3))*SIN(('OddsRatio_working_3-way'!Y56+2*PI())/3)</f>
        <v>-0.40807167831226704</v>
      </c>
      <c r="AK56" s="11">
        <f>'OddsRatio_working_3-way'!U56/(3*'OddsRatio_working_3-way'!X56^(1/3))*SIN(('OddsRatio_working_3-way'!Y56+4*PI())/3)</f>
        <v>0.50526046937241686</v>
      </c>
      <c r="AL56" s="11">
        <f>'OddsRatio_working_3-way'!Z56+'OddsRatio_working_3-way'!AF56</f>
        <v>1.0546251226505827</v>
      </c>
      <c r="AM56" s="11">
        <f>'OddsRatio_working_3-way'!AA56+'OddsRatio_working_3-way'!AG56</f>
        <v>-0.69564848536766677</v>
      </c>
      <c r="AN56" s="11">
        <f>'OddsRatio_working_3-way'!AB56+'OddsRatio_working_3-way'!AH56</f>
        <v>-0.35897663728291618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1.0546251226505827</v>
      </c>
      <c r="AS56" s="11">
        <f>IF(('OddsRatio_working_3-way'!X56=0),IF(Q56&gt;0,-Q56^(1/3),(-Q56)^(1/3)),'OddsRatio_working_3-way'!AM56-'OddsRatio_working_3-way'!R56/3)</f>
        <v>-0.69564848536766677</v>
      </c>
      <c r="AT56" s="11">
        <f>IF(('OddsRatio_working_3-way'!X56=0),IF(Q56&gt;0,-Q56^(1/3),(-Q56)^(1/3)),'OddsRatio_working_3-way'!AN56-'OddsRatio_working_3-way'!R56/3)</f>
        <v>-0.35897663728291618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3.2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2.33</v>
      </c>
      <c r="D57" s="9">
        <f t="shared" si="13"/>
        <v>0.30180603261702771</v>
      </c>
      <c r="E57" s="9">
        <f t="shared" si="14"/>
        <v>0.28127493004998133</v>
      </c>
      <c r="F57" s="9">
        <f t="shared" si="15"/>
        <v>0.41691903733299096</v>
      </c>
      <c r="G57" s="9">
        <f t="shared" si="16"/>
        <v>1.0515392668366501</v>
      </c>
      <c r="H57" s="9">
        <f t="shared" si="17"/>
        <v>3.3133863870406302</v>
      </c>
      <c r="I57" s="9">
        <f t="shared" si="18"/>
        <v>3.5552404184130606</v>
      </c>
      <c r="J57" s="9">
        <f t="shared" si="19"/>
        <v>2.3985472248927446</v>
      </c>
      <c r="K57" s="11">
        <f t="shared" si="20"/>
        <v>0.3125</v>
      </c>
      <c r="L57" s="11">
        <f t="shared" si="21"/>
        <v>0.29154518950437314</v>
      </c>
      <c r="M57" s="11">
        <f t="shared" si="22"/>
        <v>0.42918454935622319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-0.27802290444074629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0.23304846156733688</v>
      </c>
      <c r="Q57" s="11">
        <f>2*'OddsRatio_working_3-way'!K57*'OddsRatio_working_3-way'!L57*'OddsRatio_working_3-way'!M57</f>
        <v>7.8204181734005673E-2</v>
      </c>
      <c r="R57" s="11">
        <f t="shared" si="23"/>
        <v>0</v>
      </c>
      <c r="S57" s="11">
        <f t="shared" si="24"/>
        <v>-0.83823475636341105</v>
      </c>
      <c r="T57" s="11">
        <f t="shared" si="25"/>
        <v>-0.2812868309944333</v>
      </c>
      <c r="U57" s="11">
        <f>'OddsRatio_working_3-way'!S57-'OddsRatio_working_3-way'!R57^2/3</f>
        <v>-0.83823475636341105</v>
      </c>
      <c r="V57" s="11">
        <f>'OddsRatio_working_3-way'!S57*'OddsRatio_working_3-way'!R57/3-2*'OddsRatio_working_3-way'!R57^3/27-'OddsRatio_working_3-way'!T57</f>
        <v>0.2812868309944333</v>
      </c>
      <c r="W57" s="11">
        <f>'OddsRatio_working_3-way'!V57^2+4*'OddsRatio_working_3-way'!U57^3/27</f>
        <v>-8.1333008281998381E-3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0.14769527930767687</v>
      </c>
      <c r="Y57" s="11">
        <f>IF('OddsRatio_working_3-way'!W57&gt;=0,IF('OddsRatio_working_3-way'!V57+SQRT('OddsRatio_working_3-way'!W57)&gt;0,0,PI()),ACOS('OddsRatio_working_3-way'!V57/(2*'OddsRatio_working_3-way'!X57)))</f>
        <v>0.31026083960550954</v>
      </c>
      <c r="Z57" s="11">
        <f>'OddsRatio_working_3-way'!X57^(1/3)*COS('OddsRatio_working_3-way'!Y57/3)</f>
        <v>0.52576963341832506</v>
      </c>
      <c r="AA57" s="11">
        <f>'OddsRatio_working_3-way'!X57^(1/3)*COS(('OddsRatio_working_3-way'!Y57+2*PI())/3)</f>
        <v>-0.31014376847729702</v>
      </c>
      <c r="AB57" s="11">
        <f>'OddsRatio_working_3-way'!X57^(1/3)*COS(('OddsRatio_working_3-way'!Y57+4*PI())/3)</f>
        <v>-0.21562586494102814</v>
      </c>
      <c r="AC57" s="11">
        <f>'OddsRatio_working_3-way'!X57^(1/3)*SIN('OddsRatio_working_3-way'!Y57/3)</f>
        <v>5.4569937049904031E-2</v>
      </c>
      <c r="AD57" s="11">
        <f>'OddsRatio_working_3-way'!X57^(1/3)*SIN(('OddsRatio_working_3-way'!Y57+2*PI())/3)</f>
        <v>0.42804489055374922</v>
      </c>
      <c r="AE57" s="11">
        <f>'OddsRatio_working_3-way'!X57^(1/3)*SIN(('OddsRatio_working_3-way'!Y57+4*PI())/3)</f>
        <v>-0.48261482760365321</v>
      </c>
      <c r="AF57" s="11">
        <f>-'OddsRatio_working_3-way'!U57/(3*'OddsRatio_working_3-way'!X57^(1/3))*COS(('OddsRatio_working_3-way'!Y57)/3)</f>
        <v>0.52576963341832494</v>
      </c>
      <c r="AG57" s="11">
        <f>-'OddsRatio_working_3-way'!U57/(3*'OddsRatio_working_3-way'!X57^(1/3))*COS(('OddsRatio_working_3-way'!Y57+2*PI())/3)</f>
        <v>-0.31014376847729697</v>
      </c>
      <c r="AH57" s="11">
        <f>-'OddsRatio_working_3-way'!U57/(3*'OddsRatio_working_3-way'!X57^(1/3))*COS(('OddsRatio_working_3-way'!Y57+4*PI())/3)</f>
        <v>-0.21562586494102812</v>
      </c>
      <c r="AI57" s="11">
        <f>'OddsRatio_working_3-way'!U57/(3*'OddsRatio_working_3-way'!X57^(1/3))*SIN(('OddsRatio_working_3-way'!Y57)/3)</f>
        <v>-5.4569937049904017E-2</v>
      </c>
      <c r="AJ57" s="11">
        <f>'OddsRatio_working_3-way'!U57/(3*'OddsRatio_working_3-way'!X57^(1/3))*SIN(('OddsRatio_working_3-way'!Y57+2*PI())/3)</f>
        <v>-0.42804489055374917</v>
      </c>
      <c r="AK57" s="11">
        <f>'OddsRatio_working_3-way'!U57/(3*'OddsRatio_working_3-way'!X57^(1/3))*SIN(('OddsRatio_working_3-way'!Y57+4*PI())/3)</f>
        <v>0.4826148276036531</v>
      </c>
      <c r="AL57" s="11">
        <f>'OddsRatio_working_3-way'!Z57+'OddsRatio_working_3-way'!AF57</f>
        <v>1.0515392668366501</v>
      </c>
      <c r="AM57" s="11">
        <f>'OddsRatio_working_3-way'!AA57+'OddsRatio_working_3-way'!AG57</f>
        <v>-0.62028753695459393</v>
      </c>
      <c r="AN57" s="11">
        <f>'OddsRatio_working_3-way'!AB57+'OddsRatio_working_3-way'!AH57</f>
        <v>-0.43125172988205629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1.0515392668366501</v>
      </c>
      <c r="AS57" s="11">
        <f>IF(('OddsRatio_working_3-way'!X57=0),IF(Q57&gt;0,-Q57^(1/3),(-Q57)^(1/3)),'OddsRatio_working_3-way'!AM57-'OddsRatio_working_3-way'!R57/3)</f>
        <v>-0.62028753695459393</v>
      </c>
      <c r="AT57" s="11">
        <f>IF(('OddsRatio_working_3-way'!X57=0),IF(Q57&gt;0,-Q57^(1/3),(-Q57)^(1/3)),'OddsRatio_working_3-way'!AN57-'OddsRatio_working_3-way'!R57/3)</f>
        <v>-0.43125172988205629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4.3600000000000003</v>
      </c>
      <c r="B58" s="4">
        <f>IF('True_Odds_Calculator_3-way'!B59="","",'True_Odds_Calculator_3-way'!B59)</f>
        <v>3.39</v>
      </c>
      <c r="C58" s="4">
        <f>IF('True_Odds_Calculator_3-way'!C59="","",'True_Odds_Calculator_3-way'!C59)</f>
        <v>1.96</v>
      </c>
      <c r="D58" s="9">
        <f t="shared" si="13"/>
        <v>0.21980490181051757</v>
      </c>
      <c r="E58" s="9">
        <f t="shared" si="14"/>
        <v>0.28370521623498202</v>
      </c>
      <c r="F58" s="9">
        <f t="shared" si="15"/>
        <v>0.4964898819545005</v>
      </c>
      <c r="G58" s="9">
        <f t="shared" si="16"/>
        <v>1.0563955588232128</v>
      </c>
      <c r="H58" s="9">
        <f t="shared" si="17"/>
        <v>4.5494890776459949</v>
      </c>
      <c r="I58" s="9">
        <f t="shared" si="18"/>
        <v>3.5247853855874784</v>
      </c>
      <c r="J58" s="9">
        <f t="shared" si="19"/>
        <v>2.014139736470284</v>
      </c>
      <c r="K58" s="11">
        <f t="shared" si="20"/>
        <v>0.2293577981651376</v>
      </c>
      <c r="L58" s="11">
        <f t="shared" si="21"/>
        <v>0.29498525073746312</v>
      </c>
      <c r="M58" s="11">
        <f t="shared" si="22"/>
        <v>0.51020408163265307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-0.26611303772950279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0.2316222421419652</v>
      </c>
      <c r="Q58" s="11">
        <f>2*'OddsRatio_working_3-way'!K58*'OddsRatio_working_3-way'!L58*'OddsRatio_working_3-way'!M58</f>
        <v>6.9037926122791402E-2</v>
      </c>
      <c r="R58" s="11">
        <f t="shared" si="23"/>
        <v>0</v>
      </c>
      <c r="S58" s="11">
        <f t="shared" si="24"/>
        <v>-0.87039043302118624</v>
      </c>
      <c r="T58" s="11">
        <f t="shared" si="25"/>
        <v>-0.25943082951451146</v>
      </c>
      <c r="U58" s="11">
        <f>'OddsRatio_working_3-way'!S58-'OddsRatio_working_3-way'!R58^2/3</f>
        <v>-0.87039043302118624</v>
      </c>
      <c r="V58" s="11">
        <f>'OddsRatio_working_3-way'!S58*'OddsRatio_working_3-way'!R58/3-2*'OddsRatio_working_3-way'!R58^3/27-'OddsRatio_working_3-way'!T58</f>
        <v>0.25943082951451146</v>
      </c>
      <c r="W58" s="11">
        <f>'OddsRatio_working_3-way'!V58^2+4*'OddsRatio_working_3-way'!U58^3/27</f>
        <v>-3.0383045317228546E-2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0.15627491850887018</v>
      </c>
      <c r="Y58" s="11">
        <f>IF('OddsRatio_working_3-way'!W58&gt;=0,IF('OddsRatio_working_3-way'!V58+SQRT('OddsRatio_working_3-way'!W58)&gt;0,0,PI()),ACOS('OddsRatio_working_3-way'!V58/(2*'OddsRatio_working_3-way'!X58)))</f>
        <v>0.59160566314716356</v>
      </c>
      <c r="Z58" s="11">
        <f>'OddsRatio_working_3-way'!X58^(1/3)*COS('OddsRatio_working_3-way'!Y58/3)</f>
        <v>0.52819777941160639</v>
      </c>
      <c r="AA58" s="11">
        <f>'OddsRatio_working_3-way'!X58^(1/3)*COS(('OddsRatio_working_3-way'!Y58+2*PI())/3)</f>
        <v>-0.3554932966669655</v>
      </c>
      <c r="AB58" s="11">
        <f>'OddsRatio_working_3-way'!X58^(1/3)*COS(('OddsRatio_working_3-way'!Y58+4*PI())/3)</f>
        <v>-0.17270448274464101</v>
      </c>
      <c r="AC58" s="11">
        <f>'OddsRatio_working_3-way'!X58^(1/3)*SIN('OddsRatio_working_3-way'!Y58/3)</f>
        <v>0.1055331709229067</v>
      </c>
      <c r="AD58" s="11">
        <f>'OddsRatio_working_3-way'!X58^(1/3)*SIN(('OddsRatio_working_3-way'!Y58+2*PI())/3)</f>
        <v>0.404666109731527</v>
      </c>
      <c r="AE58" s="11">
        <f>'OddsRatio_working_3-way'!X58^(1/3)*SIN(('OddsRatio_working_3-way'!Y58+4*PI())/3)</f>
        <v>-0.51019928065443354</v>
      </c>
      <c r="AF58" s="11">
        <f>-'OddsRatio_working_3-way'!U58/(3*'OddsRatio_working_3-way'!X58^(1/3))*COS(('OddsRatio_working_3-way'!Y58)/3)</f>
        <v>0.52819777941160628</v>
      </c>
      <c r="AG58" s="11">
        <f>-'OddsRatio_working_3-way'!U58/(3*'OddsRatio_working_3-way'!X58^(1/3))*COS(('OddsRatio_working_3-way'!Y58+2*PI())/3)</f>
        <v>-0.35549329666696544</v>
      </c>
      <c r="AH58" s="11">
        <f>-'OddsRatio_working_3-way'!U58/(3*'OddsRatio_working_3-way'!X58^(1/3))*COS(('OddsRatio_working_3-way'!Y58+4*PI())/3)</f>
        <v>-0.17270448274464098</v>
      </c>
      <c r="AI58" s="11">
        <f>'OddsRatio_working_3-way'!U58/(3*'OddsRatio_working_3-way'!X58^(1/3))*SIN(('OddsRatio_working_3-way'!Y58)/3)</f>
        <v>-0.10553317092290669</v>
      </c>
      <c r="AJ58" s="11">
        <f>'OddsRatio_working_3-way'!U58/(3*'OddsRatio_working_3-way'!X58^(1/3))*SIN(('OddsRatio_working_3-way'!Y58+2*PI())/3)</f>
        <v>-0.40466610973152695</v>
      </c>
      <c r="AK58" s="11">
        <f>'OddsRatio_working_3-way'!U58/(3*'OddsRatio_working_3-way'!X58^(1/3))*SIN(('OddsRatio_working_3-way'!Y58+4*PI())/3)</f>
        <v>0.51019928065443343</v>
      </c>
      <c r="AL58" s="11">
        <f>'OddsRatio_working_3-way'!Z58+'OddsRatio_working_3-way'!AF58</f>
        <v>1.0563955588232128</v>
      </c>
      <c r="AM58" s="11">
        <f>'OddsRatio_working_3-way'!AA58+'OddsRatio_working_3-way'!AG58</f>
        <v>-0.71098659333393099</v>
      </c>
      <c r="AN58" s="11">
        <f>'OddsRatio_working_3-way'!AB58+'OddsRatio_working_3-way'!AH58</f>
        <v>-0.34540896548928202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1.0563955588232128</v>
      </c>
      <c r="AS58" s="11">
        <f>IF(('OddsRatio_working_3-way'!X58=0),IF(Q58&gt;0,-Q58^(1/3),(-Q58)^(1/3)),'OddsRatio_working_3-way'!AM58-'OddsRatio_working_3-way'!R58/3)</f>
        <v>-0.71098659333393099</v>
      </c>
      <c r="AT58" s="11">
        <f>IF(('OddsRatio_working_3-way'!X58=0),IF(Q58&gt;0,-Q58^(1/3),(-Q58)^(1/3)),'OddsRatio_working_3-way'!AN58-'OddsRatio_working_3-way'!R58/3)</f>
        <v>-0.34540896548928202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1.94</v>
      </c>
      <c r="B59" s="4">
        <f>IF('True_Odds_Calculator_3-way'!B60="","",'True_Odds_Calculator_3-way'!B60)</f>
        <v>3.44</v>
      </c>
      <c r="C59" s="4">
        <f>IF('True_Odds_Calculator_3-way'!C60="","",'True_Odds_Calculator_3-way'!C60)</f>
        <v>4.37</v>
      </c>
      <c r="D59" s="9">
        <f t="shared" si="13"/>
        <v>0.5015260831649857</v>
      </c>
      <c r="E59" s="9">
        <f t="shared" si="14"/>
        <v>0.27933369695478716</v>
      </c>
      <c r="F59" s="9">
        <f t="shared" si="15"/>
        <v>0.21914021988022711</v>
      </c>
      <c r="G59" s="9">
        <f t="shared" si="16"/>
        <v>1.057355576686656</v>
      </c>
      <c r="H59" s="9">
        <f t="shared" si="17"/>
        <v>1.9939142420854563</v>
      </c>
      <c r="I59" s="9">
        <f t="shared" si="18"/>
        <v>3.5799476071154408</v>
      </c>
      <c r="J59" s="9">
        <f t="shared" si="19"/>
        <v>4.5632882934340318</v>
      </c>
      <c r="K59" s="11">
        <f t="shared" si="20"/>
        <v>0.51546391752577325</v>
      </c>
      <c r="L59" s="11">
        <f t="shared" si="21"/>
        <v>0.29069767441860467</v>
      </c>
      <c r="M59" s="11">
        <f t="shared" si="22"/>
        <v>0.22883295194508008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-0.26503667307281897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0.23145265308518503</v>
      </c>
      <c r="Q59" s="11">
        <f>2*'OddsRatio_working_3-way'!K59*'OddsRatio_working_3-way'!L59*'OddsRatio_working_3-way'!M59</f>
        <v>6.8578563877091853E-2</v>
      </c>
      <c r="R59" s="11">
        <f t="shared" si="23"/>
        <v>0</v>
      </c>
      <c r="S59" s="11">
        <f t="shared" si="24"/>
        <v>-0.87328538500629793</v>
      </c>
      <c r="T59" s="11">
        <f t="shared" si="25"/>
        <v>-0.25875122518705118</v>
      </c>
      <c r="U59" s="11">
        <f>'OddsRatio_working_3-way'!S59-'OddsRatio_working_3-way'!R59^2/3</f>
        <v>-0.87328538500629793</v>
      </c>
      <c r="V59" s="11">
        <f>'OddsRatio_working_3-way'!S59*'OddsRatio_working_3-way'!R59/3-2*'OddsRatio_working_3-way'!R59^3/27-'OddsRatio_working_3-way'!T59</f>
        <v>0.25875122518705118</v>
      </c>
      <c r="W59" s="11">
        <f>'OddsRatio_working_3-way'!V59^2+4*'OddsRatio_working_3-way'!U59^3/27</f>
        <v>-3.1713185819022119E-2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0.15705523101350541</v>
      </c>
      <c r="Y59" s="11">
        <f>IF('OddsRatio_working_3-way'!W59&gt;=0,IF('OddsRatio_working_3-way'!V59+SQRT('OddsRatio_working_3-way'!W59)&gt;0,0,PI()),ACOS('OddsRatio_working_3-way'!V59/(2*'OddsRatio_working_3-way'!X59)))</f>
        <v>0.60278709729660973</v>
      </c>
      <c r="Z59" s="11">
        <f>'OddsRatio_working_3-way'!X59^(1/3)*COS('OddsRatio_working_3-way'!Y59/3)</f>
        <v>0.5286777883433279</v>
      </c>
      <c r="AA59" s="11">
        <f>'OddsRatio_working_3-way'!X59^(1/3)*COS(('OddsRatio_working_3-way'!Y59+2*PI())/3)</f>
        <v>-0.35759227660833487</v>
      </c>
      <c r="AB59" s="11">
        <f>'OddsRatio_working_3-way'!X59^(1/3)*COS(('OddsRatio_working_3-way'!Y59+4*PI())/3)</f>
        <v>-0.17108551173499334</v>
      </c>
      <c r="AC59" s="11">
        <f>'OddsRatio_working_3-way'!X59^(1/3)*SIN('OddsRatio_working_3-way'!Y59/3)</f>
        <v>0.10767973090531016</v>
      </c>
      <c r="AD59" s="11">
        <f>'OddsRatio_working_3-way'!X59^(1/3)*SIN(('OddsRatio_working_3-way'!Y59+2*PI())/3)</f>
        <v>0.40400852966923945</v>
      </c>
      <c r="AE59" s="11">
        <f>'OddsRatio_working_3-way'!X59^(1/3)*SIN(('OddsRatio_working_3-way'!Y59+4*PI())/3)</f>
        <v>-0.51168826057454952</v>
      </c>
      <c r="AF59" s="11">
        <f>-'OddsRatio_working_3-way'!U59/(3*'OddsRatio_working_3-way'!X59^(1/3))*COS(('OddsRatio_working_3-way'!Y59)/3)</f>
        <v>0.52867778834332801</v>
      </c>
      <c r="AG59" s="11">
        <f>-'OddsRatio_working_3-way'!U59/(3*'OddsRatio_working_3-way'!X59^(1/3))*COS(('OddsRatio_working_3-way'!Y59+2*PI())/3)</f>
        <v>-0.35759227660833498</v>
      </c>
      <c r="AH59" s="11">
        <f>-'OddsRatio_working_3-way'!U59/(3*'OddsRatio_working_3-way'!X59^(1/3))*COS(('OddsRatio_working_3-way'!Y59+4*PI())/3)</f>
        <v>-0.17108551173499337</v>
      </c>
      <c r="AI59" s="11">
        <f>'OddsRatio_working_3-way'!U59/(3*'OddsRatio_working_3-way'!X59^(1/3))*SIN(('OddsRatio_working_3-way'!Y59)/3)</f>
        <v>-0.10767973090531018</v>
      </c>
      <c r="AJ59" s="11">
        <f>'OddsRatio_working_3-way'!U59/(3*'OddsRatio_working_3-way'!X59^(1/3))*SIN(('OddsRatio_working_3-way'!Y59+2*PI())/3)</f>
        <v>-0.4040085296692395</v>
      </c>
      <c r="AK59" s="11">
        <f>'OddsRatio_working_3-way'!U59/(3*'OddsRatio_working_3-way'!X59^(1/3))*SIN(('OddsRatio_working_3-way'!Y59+4*PI())/3)</f>
        <v>0.51168826057454964</v>
      </c>
      <c r="AL59" s="11">
        <f>'OddsRatio_working_3-way'!Z59+'OddsRatio_working_3-way'!AF59</f>
        <v>1.057355576686656</v>
      </c>
      <c r="AM59" s="11">
        <f>'OddsRatio_working_3-way'!AA59+'OddsRatio_working_3-way'!AG59</f>
        <v>-0.71518455321666985</v>
      </c>
      <c r="AN59" s="11">
        <f>'OddsRatio_working_3-way'!AB59+'OddsRatio_working_3-way'!AH59</f>
        <v>-0.34217102346998673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1.057355576686656</v>
      </c>
      <c r="AS59" s="11">
        <f>IF(('OddsRatio_working_3-way'!X59=0),IF(Q59&gt;0,-Q59^(1/3),(-Q59)^(1/3)),'OddsRatio_working_3-way'!AM59-'OddsRatio_working_3-way'!R59/3)</f>
        <v>-0.71518455321666985</v>
      </c>
      <c r="AT59" s="11">
        <f>IF(('OddsRatio_working_3-way'!X59=0),IF(Q59&gt;0,-Q59^(1/3),(-Q59)^(1/3)),'OddsRatio_working_3-way'!AN59-'OddsRatio_working_3-way'!R59/3)</f>
        <v>-0.34217102346998673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2.76</v>
      </c>
      <c r="B60" s="4">
        <f>IF('True_Odds_Calculator_3-way'!B61="","",'True_Odds_Calculator_3-way'!B61)</f>
        <v>3.21</v>
      </c>
      <c r="C60" s="4">
        <f>IF('True_Odds_Calculator_3-way'!C61="","",'True_Odds_Calculator_3-way'!C61)</f>
        <v>2.78</v>
      </c>
      <c r="D60" s="9">
        <f t="shared" si="13"/>
        <v>0.3508371306732152</v>
      </c>
      <c r="E60" s="9">
        <f t="shared" si="14"/>
        <v>0.30089485979405817</v>
      </c>
      <c r="F60" s="9">
        <f t="shared" si="15"/>
        <v>0.34826800953272669</v>
      </c>
      <c r="G60" s="9">
        <f t="shared" si="16"/>
        <v>1.0513212745824629</v>
      </c>
      <c r="H60" s="9">
        <f t="shared" si="17"/>
        <v>2.8503254432651346</v>
      </c>
      <c r="I60" s="9">
        <f t="shared" si="18"/>
        <v>3.3234200168272441</v>
      </c>
      <c r="J60" s="9">
        <f t="shared" si="19"/>
        <v>2.8713518687567832</v>
      </c>
      <c r="K60" s="11">
        <f t="shared" si="20"/>
        <v>0.3623188405797102</v>
      </c>
      <c r="L60" s="11">
        <f t="shared" si="21"/>
        <v>0.3115264797507788</v>
      </c>
      <c r="M60" s="11">
        <f t="shared" si="22"/>
        <v>0.35971223021582738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-0.28110335786632779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0.23345809333841341</v>
      </c>
      <c r="Q60" s="11">
        <f>2*'OddsRatio_working_3-way'!K60*'OddsRatio_working_3-way'!L60*'OddsRatio_working_3-way'!M60</f>
        <v>8.1202815074230758E-2</v>
      </c>
      <c r="R60" s="11">
        <f t="shared" si="23"/>
        <v>0</v>
      </c>
      <c r="S60" s="11">
        <f t="shared" si="24"/>
        <v>-0.83050624194047873</v>
      </c>
      <c r="T60" s="11">
        <f t="shared" si="25"/>
        <v>-0.2888717363271231</v>
      </c>
      <c r="U60" s="11">
        <f>'OddsRatio_working_3-way'!S60-'OddsRatio_working_3-way'!R60^2/3</f>
        <v>-0.83050624194047873</v>
      </c>
      <c r="V60" s="11">
        <f>'OddsRatio_working_3-way'!S60*'OddsRatio_working_3-way'!R60/3-2*'OddsRatio_working_3-way'!R60^3/27-'OddsRatio_working_3-way'!T60</f>
        <v>0.2888717363271231</v>
      </c>
      <c r="W60" s="11">
        <f>'OddsRatio_working_3-way'!V60^2+4*'OddsRatio_working_3-way'!U60^3/27</f>
        <v>-1.4173997272899919E-3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0.14565737174610913</v>
      </c>
      <c r="Y60" s="11">
        <f>IF('OddsRatio_working_3-way'!W60&gt;=0,IF('OddsRatio_working_3-way'!V60+SQRT('OddsRatio_working_3-way'!W60)&gt;0,0,PI()),ACOS('OddsRatio_working_3-way'!V60/(2*'OddsRatio_working_3-way'!X60)))</f>
        <v>0.12959853973060342</v>
      </c>
      <c r="Z60" s="11">
        <f>'OddsRatio_working_3-way'!X60^(1/3)*COS('OddsRatio_working_3-way'!Y60/3)</f>
        <v>0.52566063729123147</v>
      </c>
      <c r="AA60" s="11">
        <f>'OddsRatio_working_3-way'!X60^(1/3)*COS(('OddsRatio_working_3-way'!Y60+2*PI())/3)</f>
        <v>-0.28250851183126968</v>
      </c>
      <c r="AB60" s="11">
        <f>'OddsRatio_working_3-way'!X60^(1/3)*COS(('OddsRatio_working_3-way'!Y60+4*PI())/3)</f>
        <v>-0.24315212545996198</v>
      </c>
      <c r="AC60" s="11">
        <f>'OddsRatio_working_3-way'!X60^(1/3)*SIN('OddsRatio_working_3-way'!Y60/3)</f>
        <v>2.2722420265805683E-2</v>
      </c>
      <c r="AD60" s="11">
        <f>'OddsRatio_working_3-way'!X60^(1/3)*SIN(('OddsRatio_working_3-way'!Y60+2*PI())/3)</f>
        <v>0.44387425553082144</v>
      </c>
      <c r="AE60" s="11">
        <f>'OddsRatio_working_3-way'!X60^(1/3)*SIN(('OddsRatio_working_3-way'!Y60+4*PI())/3)</f>
        <v>-0.46659667579662684</v>
      </c>
      <c r="AF60" s="11">
        <f>-'OddsRatio_working_3-way'!U60/(3*'OddsRatio_working_3-way'!X60^(1/3))*COS(('OddsRatio_working_3-way'!Y60)/3)</f>
        <v>0.52566063729123147</v>
      </c>
      <c r="AG60" s="11">
        <f>-'OddsRatio_working_3-way'!U60/(3*'OddsRatio_working_3-way'!X60^(1/3))*COS(('OddsRatio_working_3-way'!Y60+2*PI())/3)</f>
        <v>-0.28250851183126968</v>
      </c>
      <c r="AH60" s="11">
        <f>-'OddsRatio_working_3-way'!U60/(3*'OddsRatio_working_3-way'!X60^(1/3))*COS(('OddsRatio_working_3-way'!Y60+4*PI())/3)</f>
        <v>-0.24315212545996198</v>
      </c>
      <c r="AI60" s="11">
        <f>'OddsRatio_working_3-way'!U60/(3*'OddsRatio_working_3-way'!X60^(1/3))*SIN(('OddsRatio_working_3-way'!Y60)/3)</f>
        <v>-2.2722420265805683E-2</v>
      </c>
      <c r="AJ60" s="11">
        <f>'OddsRatio_working_3-way'!U60/(3*'OddsRatio_working_3-way'!X60^(1/3))*SIN(('OddsRatio_working_3-way'!Y60+2*PI())/3)</f>
        <v>-0.44387425553082144</v>
      </c>
      <c r="AK60" s="11">
        <f>'OddsRatio_working_3-way'!U60/(3*'OddsRatio_working_3-way'!X60^(1/3))*SIN(('OddsRatio_working_3-way'!Y60+4*PI())/3)</f>
        <v>0.46659667579662684</v>
      </c>
      <c r="AL60" s="11">
        <f>'OddsRatio_working_3-way'!Z60+'OddsRatio_working_3-way'!AF60</f>
        <v>1.0513212745824629</v>
      </c>
      <c r="AM60" s="11">
        <f>'OddsRatio_working_3-way'!AA60+'OddsRatio_working_3-way'!AG60</f>
        <v>-0.56501702366253936</v>
      </c>
      <c r="AN60" s="11">
        <f>'OddsRatio_working_3-way'!AB60+'OddsRatio_working_3-way'!AH60</f>
        <v>-0.48630425091992396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1.0513212745824629</v>
      </c>
      <c r="AS60" s="11">
        <f>IF(('OddsRatio_working_3-way'!X60=0),IF(Q60&gt;0,-Q60^(1/3),(-Q60)^(1/3)),'OddsRatio_working_3-way'!AM60-'OddsRatio_working_3-way'!R60/3)</f>
        <v>-0.56501702366253936</v>
      </c>
      <c r="AT60" s="11">
        <f>IF(('OddsRatio_working_3-way'!X60=0),IF(Q60&gt;0,-Q60^(1/3),(-Q60)^(1/3)),'OddsRatio_working_3-way'!AN60-'OddsRatio_working_3-way'!R60/3)</f>
        <v>-0.48630425091992396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2.31</v>
      </c>
      <c r="B61" s="4">
        <f>IF('True_Odds_Calculator_3-way'!B62="","",'True_Odds_Calculator_3-way'!B62)</f>
        <v>3.36</v>
      </c>
      <c r="C61" s="4">
        <f>IF('True_Odds_Calculator_3-way'!C62="","",'True_Odds_Calculator_3-way'!C62)</f>
        <v>3.19</v>
      </c>
      <c r="D61" s="9">
        <f t="shared" si="13"/>
        <v>0.41668692210038788</v>
      </c>
      <c r="E61" s="9">
        <f t="shared" si="14"/>
        <v>0.28393545214513738</v>
      </c>
      <c r="F61" s="9">
        <f t="shared" si="15"/>
        <v>0.29937762575447457</v>
      </c>
      <c r="G61" s="9">
        <f t="shared" si="16"/>
        <v>1.0686132323459825</v>
      </c>
      <c r="H61" s="9">
        <f t="shared" si="17"/>
        <v>2.3998833343732366</v>
      </c>
      <c r="I61" s="9">
        <f t="shared" si="18"/>
        <v>3.5219272283365188</v>
      </c>
      <c r="J61" s="9">
        <f t="shared" si="19"/>
        <v>3.3402629788377021</v>
      </c>
      <c r="K61" s="11">
        <f t="shared" si="20"/>
        <v>0.4329004329004329</v>
      </c>
      <c r="L61" s="11">
        <f t="shared" si="21"/>
        <v>0.29761904761904762</v>
      </c>
      <c r="M61" s="11">
        <f t="shared" si="22"/>
        <v>0.31347962382445144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-0.27345475095139216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0.23667679287921117</v>
      </c>
      <c r="Q61" s="11">
        <f>2*'OddsRatio_working_3-way'!K61*'OddsRatio_working_3-way'!L61*'OddsRatio_working_3-way'!M61</f>
        <v>8.077706241611303E-2</v>
      </c>
      <c r="R61" s="11">
        <f t="shared" si="23"/>
        <v>0</v>
      </c>
      <c r="S61" s="11">
        <f t="shared" si="24"/>
        <v>-0.86550623843899344</v>
      </c>
      <c r="T61" s="11">
        <f t="shared" si="25"/>
        <v>-0.29539462062764282</v>
      </c>
      <c r="U61" s="11">
        <f>'OddsRatio_working_3-way'!S61-'OddsRatio_working_3-way'!R61^2/3</f>
        <v>-0.86550623843899344</v>
      </c>
      <c r="V61" s="11">
        <f>'OddsRatio_working_3-way'!S61*'OddsRatio_working_3-way'!R61/3-2*'OddsRatio_working_3-way'!R61^3/27-'OddsRatio_working_3-way'!T61</f>
        <v>0.29539462062764282</v>
      </c>
      <c r="W61" s="11">
        <f>'OddsRatio_working_3-way'!V61^2+4*'OddsRatio_working_3-way'!U61^3/27</f>
        <v>-8.794111576477151E-3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0.15496136088734039</v>
      </c>
      <c r="Y61" s="11">
        <f>IF('OddsRatio_working_3-way'!W61&gt;=0,IF('OddsRatio_working_3-way'!V61+SQRT('OddsRatio_working_3-way'!W61)&gt;0,0,PI()),ACOS('OddsRatio_working_3-way'!V61/(2*'OddsRatio_working_3-way'!X61)))</f>
        <v>0.3074001010220937</v>
      </c>
      <c r="Z61" s="11">
        <f>'OddsRatio_working_3-way'!X61^(1/3)*COS('OddsRatio_working_3-way'!Y61/3)</f>
        <v>0.53430661617299124</v>
      </c>
      <c r="AA61" s="11">
        <f>'OddsRatio_working_3-way'!X61^(1/3)*COS(('OddsRatio_working_3-way'!Y61+2*PI())/3)</f>
        <v>-0.31473365639411349</v>
      </c>
      <c r="AB61" s="11">
        <f>'OddsRatio_working_3-way'!X61^(1/3)*COS(('OddsRatio_working_3-way'!Y61+4*PI())/3)</f>
        <v>-0.21957295977887786</v>
      </c>
      <c r="AC61" s="11">
        <f>'OddsRatio_working_3-way'!X61^(1/3)*SIN('OddsRatio_working_3-way'!Y61/3)</f>
        <v>5.4941053807078699E-2</v>
      </c>
      <c r="AD61" s="11">
        <f>'OddsRatio_working_3-way'!X61^(1/3)*SIN(('OddsRatio_working_3-way'!Y61+2*PI())/3)</f>
        <v>0.4352525761123725</v>
      </c>
      <c r="AE61" s="11">
        <f>'OddsRatio_working_3-way'!X61^(1/3)*SIN(('OddsRatio_working_3-way'!Y61+4*PI())/3)</f>
        <v>-0.49019362991945109</v>
      </c>
      <c r="AF61" s="11">
        <f>-'OddsRatio_working_3-way'!U61/(3*'OddsRatio_working_3-way'!X61^(1/3))*COS(('OddsRatio_working_3-way'!Y61)/3)</f>
        <v>0.53430661617299124</v>
      </c>
      <c r="AG61" s="11">
        <f>-'OddsRatio_working_3-way'!U61/(3*'OddsRatio_working_3-way'!X61^(1/3))*COS(('OddsRatio_working_3-way'!Y61+2*PI())/3)</f>
        <v>-0.31473365639411349</v>
      </c>
      <c r="AH61" s="11">
        <f>-'OddsRatio_working_3-way'!U61/(3*'OddsRatio_working_3-way'!X61^(1/3))*COS(('OddsRatio_working_3-way'!Y61+4*PI())/3)</f>
        <v>-0.21957295977887786</v>
      </c>
      <c r="AI61" s="11">
        <f>'OddsRatio_working_3-way'!U61/(3*'OddsRatio_working_3-way'!X61^(1/3))*SIN(('OddsRatio_working_3-way'!Y61)/3)</f>
        <v>-5.4941053807078699E-2</v>
      </c>
      <c r="AJ61" s="11">
        <f>'OddsRatio_working_3-way'!U61/(3*'OddsRatio_working_3-way'!X61^(1/3))*SIN(('OddsRatio_working_3-way'!Y61+2*PI())/3)</f>
        <v>-0.4352525761123725</v>
      </c>
      <c r="AK61" s="11">
        <f>'OddsRatio_working_3-way'!U61/(3*'OddsRatio_working_3-way'!X61^(1/3))*SIN(('OddsRatio_working_3-way'!Y61+4*PI())/3)</f>
        <v>0.49019362991945109</v>
      </c>
      <c r="AL61" s="11">
        <f>'OddsRatio_working_3-way'!Z61+'OddsRatio_working_3-way'!AF61</f>
        <v>1.0686132323459825</v>
      </c>
      <c r="AM61" s="11">
        <f>'OddsRatio_working_3-way'!AA61+'OddsRatio_working_3-way'!AG61</f>
        <v>-0.62946731278822698</v>
      </c>
      <c r="AN61" s="11">
        <f>'OddsRatio_working_3-way'!AB61+'OddsRatio_working_3-way'!AH61</f>
        <v>-0.43914591955775573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1.0686132323459825</v>
      </c>
      <c r="AS61" s="11">
        <f>IF(('OddsRatio_working_3-way'!X61=0),IF(Q61&gt;0,-Q61^(1/3),(-Q61)^(1/3)),'OddsRatio_working_3-way'!AM61-'OddsRatio_working_3-way'!R61/3)</f>
        <v>-0.62946731278822698</v>
      </c>
      <c r="AT61" s="11">
        <f>IF(('OddsRatio_working_3-way'!X61=0),IF(Q61&gt;0,-Q61^(1/3),(-Q61)^(1/3)),'OddsRatio_working_3-way'!AN61-'OddsRatio_working_3-way'!R61/3)</f>
        <v>-0.43914591955775573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1.94</v>
      </c>
      <c r="B62" s="4">
        <f>IF('True_Odds_Calculator_3-way'!B63="","",'True_Odds_Calculator_3-way'!B63)</f>
        <v>3.43</v>
      </c>
      <c r="C62" s="4">
        <f>IF('True_Odds_Calculator_3-way'!C63="","",'True_Odds_Calculator_3-way'!C63)</f>
        <v>4.3600000000000003</v>
      </c>
      <c r="D62" s="9">
        <f t="shared" si="13"/>
        <v>0.50098969546683092</v>
      </c>
      <c r="E62" s="9">
        <f t="shared" si="14"/>
        <v>0.27972867333931228</v>
      </c>
      <c r="F62" s="9">
        <f t="shared" si="15"/>
        <v>0.21928163119385694</v>
      </c>
      <c r="G62" s="9">
        <f t="shared" si="16"/>
        <v>1.0596266368402043</v>
      </c>
      <c r="H62" s="9">
        <f t="shared" si="17"/>
        <v>1.9960490386297918</v>
      </c>
      <c r="I62" s="9">
        <f t="shared" si="18"/>
        <v>3.5748927275216973</v>
      </c>
      <c r="J62" s="9">
        <f t="shared" si="19"/>
        <v>4.5603454997830868</v>
      </c>
      <c r="K62" s="11">
        <f t="shared" si="20"/>
        <v>0.51546391752577325</v>
      </c>
      <c r="L62" s="11">
        <f t="shared" si="21"/>
        <v>0.29154518950437314</v>
      </c>
      <c r="M62" s="11">
        <f t="shared" si="22"/>
        <v>0.2293577981651376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-0.26453982709133983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0.23197048204913825</v>
      </c>
      <c r="Q62" s="11">
        <f>2*'OddsRatio_working_3-way'!K62*'OddsRatio_working_3-way'!L62*'OddsRatio_working_3-way'!M62</f>
        <v>6.8936250237485383E-2</v>
      </c>
      <c r="R62" s="11">
        <f t="shared" si="23"/>
        <v>0</v>
      </c>
      <c r="S62" s="11">
        <f t="shared" si="24"/>
        <v>-0.87688301833297833</v>
      </c>
      <c r="T62" s="11">
        <f t="shared" si="25"/>
        <v>-0.2605893070826088</v>
      </c>
      <c r="U62" s="11">
        <f>'OddsRatio_working_3-way'!S62-'OddsRatio_working_3-way'!R62^2/3</f>
        <v>-0.87688301833297833</v>
      </c>
      <c r="V62" s="11">
        <f>'OddsRatio_working_3-way'!S62*'OddsRatio_working_3-way'!R62/3-2*'OddsRatio_working_3-way'!R62^3/27-'OddsRatio_working_3-way'!T62</f>
        <v>0.2605893070826088</v>
      </c>
      <c r="W62" s="11">
        <f>'OddsRatio_working_3-way'!V62^2+4*'OddsRatio_working_3-way'!U62^3/27</f>
        <v>-3.198302740830182E-2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0.15802674961386759</v>
      </c>
      <c r="Y62" s="11">
        <f>IF('OddsRatio_working_3-way'!W62&gt;=0,IF('OddsRatio_working_3-way'!V62+SQRT('OddsRatio_working_3-way'!W62)&gt;0,0,PI()),ACOS('OddsRatio_working_3-way'!V62/(2*'OddsRatio_working_3-way'!X62)))</f>
        <v>0.60146042815422152</v>
      </c>
      <c r="Z62" s="11">
        <f>'OddsRatio_working_3-way'!X62^(1/3)*COS('OddsRatio_working_3-way'!Y62/3)</f>
        <v>0.52981331842010215</v>
      </c>
      <c r="AA62" s="11">
        <f>'OddsRatio_working_3-way'!X62^(1/3)*COS(('OddsRatio_working_3-way'!Y62+2*PI())/3)</f>
        <v>-0.35814903317036045</v>
      </c>
      <c r="AB62" s="11">
        <f>'OddsRatio_working_3-way'!X62^(1/3)*COS(('OddsRatio_working_3-way'!Y62+4*PI())/3)</f>
        <v>-0.17166428524974206</v>
      </c>
      <c r="AC62" s="11">
        <f>'OddsRatio_working_3-way'!X62^(1/3)*SIN('OddsRatio_working_3-way'!Y62/3)</f>
        <v>0.10766701941172872</v>
      </c>
      <c r="AD62" s="11">
        <f>'OddsRatio_working_3-way'!X62^(1/3)*SIN(('OddsRatio_working_3-way'!Y62+2*PI())/3)</f>
        <v>0.40499828330927795</v>
      </c>
      <c r="AE62" s="11">
        <f>'OddsRatio_working_3-way'!X62^(1/3)*SIN(('OddsRatio_working_3-way'!Y62+4*PI())/3)</f>
        <v>-0.51266530272100652</v>
      </c>
      <c r="AF62" s="11">
        <f>-'OddsRatio_working_3-way'!U62/(3*'OddsRatio_working_3-way'!X62^(1/3))*COS(('OddsRatio_working_3-way'!Y62)/3)</f>
        <v>0.52981331842010215</v>
      </c>
      <c r="AG62" s="11">
        <f>-'OddsRatio_working_3-way'!U62/(3*'OddsRatio_working_3-way'!X62^(1/3))*COS(('OddsRatio_working_3-way'!Y62+2*PI())/3)</f>
        <v>-0.35814903317036045</v>
      </c>
      <c r="AH62" s="11">
        <f>-'OddsRatio_working_3-way'!U62/(3*'OddsRatio_working_3-way'!X62^(1/3))*COS(('OddsRatio_working_3-way'!Y62+4*PI())/3)</f>
        <v>-0.17166428524974206</v>
      </c>
      <c r="AI62" s="11">
        <f>'OddsRatio_working_3-way'!U62/(3*'OddsRatio_working_3-way'!X62^(1/3))*SIN(('OddsRatio_working_3-way'!Y62)/3)</f>
        <v>-0.10766701941172872</v>
      </c>
      <c r="AJ62" s="11">
        <f>'OddsRatio_working_3-way'!U62/(3*'OddsRatio_working_3-way'!X62^(1/3))*SIN(('OddsRatio_working_3-way'!Y62+2*PI())/3)</f>
        <v>-0.40499828330927795</v>
      </c>
      <c r="AK62" s="11">
        <f>'OddsRatio_working_3-way'!U62/(3*'OddsRatio_working_3-way'!X62^(1/3))*SIN(('OddsRatio_working_3-way'!Y62+4*PI())/3)</f>
        <v>0.51266530272100652</v>
      </c>
      <c r="AL62" s="11">
        <f>'OddsRatio_working_3-way'!Z62+'OddsRatio_working_3-way'!AF62</f>
        <v>1.0596266368402043</v>
      </c>
      <c r="AM62" s="11">
        <f>'OddsRatio_working_3-way'!AA62+'OddsRatio_working_3-way'!AG62</f>
        <v>-0.71629806634072091</v>
      </c>
      <c r="AN62" s="11">
        <f>'OddsRatio_working_3-way'!AB62+'OddsRatio_working_3-way'!AH62</f>
        <v>-0.34332857049948412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1.0596266368402043</v>
      </c>
      <c r="AS62" s="11">
        <f>IF(('OddsRatio_working_3-way'!X62=0),IF(Q62&gt;0,-Q62^(1/3),(-Q62)^(1/3)),'OddsRatio_working_3-way'!AM62-'OddsRatio_working_3-way'!R62/3)</f>
        <v>-0.71629806634072091</v>
      </c>
      <c r="AT62" s="11">
        <f>IF(('OddsRatio_working_3-way'!X62=0),IF(Q62&gt;0,-Q62^(1/3),(-Q62)^(1/3)),'OddsRatio_working_3-way'!AN62-'OddsRatio_working_3-way'!R62/3)</f>
        <v>-0.34332857049948412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1.99</v>
      </c>
      <c r="B63" s="4">
        <f>IF('True_Odds_Calculator_3-way'!B64="","",'True_Odds_Calculator_3-way'!B64)</f>
        <v>3.63</v>
      </c>
      <c r="C63" s="4">
        <f>IF('True_Odds_Calculator_3-way'!C64="","",'True_Odds_Calculator_3-way'!C64)</f>
        <v>3.74</v>
      </c>
      <c r="D63" s="9">
        <f t="shared" si="13"/>
        <v>0.48476343965511476</v>
      </c>
      <c r="E63" s="9">
        <f t="shared" si="14"/>
        <v>0.26153621494557028</v>
      </c>
      <c r="F63" s="9">
        <f t="shared" si="15"/>
        <v>0.25370034539931502</v>
      </c>
      <c r="G63" s="9">
        <f t="shared" si="16"/>
        <v>1.073597815907088</v>
      </c>
      <c r="H63" s="9">
        <f t="shared" si="17"/>
        <v>2.062861837748017</v>
      </c>
      <c r="I63" s="9">
        <f t="shared" si="18"/>
        <v>3.8235622558356419</v>
      </c>
      <c r="J63" s="9">
        <f t="shared" si="19"/>
        <v>3.9416580155854213</v>
      </c>
      <c r="K63" s="11">
        <f t="shared" si="20"/>
        <v>0.50251256281407031</v>
      </c>
      <c r="L63" s="11">
        <f t="shared" si="21"/>
        <v>0.27548209366391185</v>
      </c>
      <c r="M63" s="11">
        <f t="shared" si="22"/>
        <v>0.26737967914438499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-0.26406461085202393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0.23541049038003917</v>
      </c>
      <c r="Q63" s="11">
        <f>2*'OddsRatio_working_3-way'!K63*'OddsRatio_working_3-way'!L63*'OddsRatio_working_3-way'!M63</f>
        <v>7.4028456094351922E-2</v>
      </c>
      <c r="R63" s="11">
        <f t="shared" si="23"/>
        <v>0</v>
      </c>
      <c r="S63" s="11">
        <f t="shared" si="24"/>
        <v>-0.89148822184263865</v>
      </c>
      <c r="T63" s="11">
        <f t="shared" si="25"/>
        <v>-0.28034220812661587</v>
      </c>
      <c r="U63" s="11">
        <f>'OddsRatio_working_3-way'!S63-'OddsRatio_working_3-way'!R63^2/3</f>
        <v>-0.89148822184263865</v>
      </c>
      <c r="V63" s="11">
        <f>'OddsRatio_working_3-way'!S63*'OddsRatio_working_3-way'!R63/3-2*'OddsRatio_working_3-way'!R63^3/27-'OddsRatio_working_3-way'!T63</f>
        <v>0.28034220812661587</v>
      </c>
      <c r="W63" s="11">
        <f>'OddsRatio_working_3-way'!V63^2+4*'OddsRatio_working_3-way'!U63^3/27</f>
        <v>-2.6372894992787638E-2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0.16199124100556675</v>
      </c>
      <c r="Y63" s="11">
        <f>IF('OddsRatio_working_3-way'!W63&gt;=0,IF('OddsRatio_working_3-way'!V63+SQRT('OddsRatio_working_3-way'!W63)&gt;0,0,PI()),ACOS('OddsRatio_working_3-way'!V63/(2*'OddsRatio_working_3-way'!X63)))</f>
        <v>0.5250467404849315</v>
      </c>
      <c r="Z63" s="11">
        <f>'OddsRatio_working_3-way'!X63^(1/3)*COS('OddsRatio_working_3-way'!Y63/3)</f>
        <v>0.53679890795354401</v>
      </c>
      <c r="AA63" s="11">
        <f>'OddsRatio_working_3-way'!X63^(1/3)*COS(('OddsRatio_working_3-way'!Y63+2*PI())/3)</f>
        <v>-0.35060197690381861</v>
      </c>
      <c r="AB63" s="11">
        <f>'OddsRatio_working_3-way'!X63^(1/3)*COS(('OddsRatio_working_3-way'!Y63+4*PI())/3)</f>
        <v>-0.18619693104972551</v>
      </c>
      <c r="AC63" s="11">
        <f>'OddsRatio_working_3-way'!X63^(1/3)*SIN('OddsRatio_working_3-way'!Y63/3)</f>
        <v>9.4919297479993392E-2</v>
      </c>
      <c r="AD63" s="11">
        <f>'OddsRatio_working_3-way'!X63^(1/3)*SIN(('OddsRatio_working_3-way'!Y63+2*PI())/3)</f>
        <v>0.41742184227151696</v>
      </c>
      <c r="AE63" s="11">
        <f>'OddsRatio_working_3-way'!X63^(1/3)*SIN(('OddsRatio_working_3-way'!Y63+4*PI())/3)</f>
        <v>-0.51234113975151041</v>
      </c>
      <c r="AF63" s="11">
        <f>-'OddsRatio_working_3-way'!U63/(3*'OddsRatio_working_3-way'!X63^(1/3))*COS(('OddsRatio_working_3-way'!Y63)/3)</f>
        <v>0.5367989079535439</v>
      </c>
      <c r="AG63" s="11">
        <f>-'OddsRatio_working_3-way'!U63/(3*'OddsRatio_working_3-way'!X63^(1/3))*COS(('OddsRatio_working_3-way'!Y63+2*PI())/3)</f>
        <v>-0.35060197690381856</v>
      </c>
      <c r="AH63" s="11">
        <f>-'OddsRatio_working_3-way'!U63/(3*'OddsRatio_working_3-way'!X63^(1/3))*COS(('OddsRatio_working_3-way'!Y63+4*PI())/3)</f>
        <v>-0.18619693104972548</v>
      </c>
      <c r="AI63" s="11">
        <f>'OddsRatio_working_3-way'!U63/(3*'OddsRatio_working_3-way'!X63^(1/3))*SIN(('OddsRatio_working_3-way'!Y63)/3)</f>
        <v>-9.4919297479993378E-2</v>
      </c>
      <c r="AJ63" s="11">
        <f>'OddsRatio_working_3-way'!U63/(3*'OddsRatio_working_3-way'!X63^(1/3))*SIN(('OddsRatio_working_3-way'!Y63+2*PI())/3)</f>
        <v>-0.41742184227151685</v>
      </c>
      <c r="AK63" s="11">
        <f>'OddsRatio_working_3-way'!U63/(3*'OddsRatio_working_3-way'!X63^(1/3))*SIN(('OddsRatio_working_3-way'!Y63+4*PI())/3)</f>
        <v>0.5123411397515103</v>
      </c>
      <c r="AL63" s="11">
        <f>'OddsRatio_working_3-way'!Z63+'OddsRatio_working_3-way'!AF63</f>
        <v>1.073597815907088</v>
      </c>
      <c r="AM63" s="11">
        <f>'OddsRatio_working_3-way'!AA63+'OddsRatio_working_3-way'!AG63</f>
        <v>-0.70120395380763711</v>
      </c>
      <c r="AN63" s="11">
        <f>'OddsRatio_working_3-way'!AB63+'OddsRatio_working_3-way'!AH63</f>
        <v>-0.37239386209945102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1.073597815907088</v>
      </c>
      <c r="AS63" s="11">
        <f>IF(('OddsRatio_working_3-way'!X63=0),IF(Q63&gt;0,-Q63^(1/3),(-Q63)^(1/3)),'OddsRatio_working_3-way'!AM63-'OddsRatio_working_3-way'!R63/3)</f>
        <v>-0.70120395380763711</v>
      </c>
      <c r="AT63" s="11">
        <f>IF(('OddsRatio_working_3-way'!X63=0),IF(Q63&gt;0,-Q63^(1/3),(-Q63)^(1/3)),'OddsRatio_working_3-way'!AN63-'OddsRatio_working_3-way'!R63/3)</f>
        <v>-0.37239386209945102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3.39</v>
      </c>
      <c r="C64" s="4">
        <f>IF('True_Odds_Calculator_3-way'!C65="","",'True_Odds_Calculator_3-way'!C65)</f>
        <v>3.33</v>
      </c>
      <c r="D64" s="9">
        <f t="shared" si="13"/>
        <v>0.41896942997837333</v>
      </c>
      <c r="E64" s="9">
        <f t="shared" si="14"/>
        <v>0.28789507713358603</v>
      </c>
      <c r="F64" s="9">
        <f t="shared" si="15"/>
        <v>0.29313549288804075</v>
      </c>
      <c r="G64" s="9">
        <f t="shared" si="16"/>
        <v>1.0349320785136902</v>
      </c>
      <c r="H64" s="9">
        <f t="shared" si="17"/>
        <v>2.3868089852083449</v>
      </c>
      <c r="I64" s="9">
        <f t="shared" si="18"/>
        <v>3.4734876676477193</v>
      </c>
      <c r="J64" s="9">
        <f t="shared" si="19"/>
        <v>3.4113917429368978</v>
      </c>
      <c r="K64" s="11">
        <f t="shared" si="20"/>
        <v>0.42735042735042739</v>
      </c>
      <c r="L64" s="11">
        <f t="shared" si="21"/>
        <v>0.29498525073746312</v>
      </c>
      <c r="M64" s="11">
        <f t="shared" si="22"/>
        <v>0.3003003003003003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-0.28248723725616565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0.22941025890878403</v>
      </c>
      <c r="Q64" s="11">
        <f>2*'OddsRatio_working_3-way'!K64*'OddsRatio_working_3-way'!L64*'OddsRatio_working_3-way'!M64</f>
        <v>7.5712956735572282E-2</v>
      </c>
      <c r="R64" s="11">
        <f t="shared" si="23"/>
        <v>0</v>
      </c>
      <c r="S64" s="11">
        <f t="shared" si="24"/>
        <v>-0.81210840226650571</v>
      </c>
      <c r="T64" s="11">
        <f t="shared" si="25"/>
        <v>-0.26802257500544746</v>
      </c>
      <c r="U64" s="11">
        <f>'OddsRatio_working_3-way'!S64-'OddsRatio_working_3-way'!R64^2/3</f>
        <v>-0.81210840226650571</v>
      </c>
      <c r="V64" s="11">
        <f>'OddsRatio_working_3-way'!S64*'OddsRatio_working_3-way'!R64/3-2*'OddsRatio_working_3-way'!R64^3/27-'OddsRatio_working_3-way'!T64</f>
        <v>0.26802257500544746</v>
      </c>
      <c r="W64" s="11">
        <f>'OddsRatio_working_3-way'!V64^2+4*'OddsRatio_working_3-way'!U64^3/27</f>
        <v>-7.5123111065390352E-3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0.14084425069832435</v>
      </c>
      <c r="Y64" s="11">
        <f>IF('OddsRatio_working_3-way'!W64&gt;=0,IF('OddsRatio_working_3-way'!V64+SQRT('OddsRatio_working_3-way'!W64)&gt;0,0,PI()),ACOS('OddsRatio_working_3-way'!V64/(2*'OddsRatio_working_3-way'!X64)))</f>
        <v>0.31276748454736381</v>
      </c>
      <c r="Z64" s="11">
        <f>'OddsRatio_working_3-way'!X64^(1/3)*COS('OddsRatio_working_3-way'!Y64/3)</f>
        <v>0.51746603925684509</v>
      </c>
      <c r="AA64" s="11">
        <f>'OddsRatio_working_3-way'!X64^(1/3)*COS(('OddsRatio_working_3-way'!Y64+2*PI())/3)</f>
        <v>-0.30562410863797085</v>
      </c>
      <c r="AB64" s="11">
        <f>'OddsRatio_working_3-way'!X64^(1/3)*COS(('OddsRatio_working_3-way'!Y64+4*PI())/3)</f>
        <v>-0.21184193061887457</v>
      </c>
      <c r="AC64" s="11">
        <f>'OddsRatio_working_3-way'!X64^(1/3)*SIN('OddsRatio_working_3-way'!Y64/3)</f>
        <v>5.4145165724514839E-2</v>
      </c>
      <c r="AD64" s="11">
        <f>'OddsRatio_working_3-way'!X64^(1/3)*SIN(('OddsRatio_working_3-way'!Y64+2*PI())/3)</f>
        <v>0.42106615272988601</v>
      </c>
      <c r="AE64" s="11">
        <f>'OddsRatio_working_3-way'!X64^(1/3)*SIN(('OddsRatio_working_3-way'!Y64+4*PI())/3)</f>
        <v>-0.47521131845440073</v>
      </c>
      <c r="AF64" s="11">
        <f>-'OddsRatio_working_3-way'!U64/(3*'OddsRatio_working_3-way'!X64^(1/3))*COS(('OddsRatio_working_3-way'!Y64)/3)</f>
        <v>0.51746603925684509</v>
      </c>
      <c r="AG64" s="11">
        <f>-'OddsRatio_working_3-way'!U64/(3*'OddsRatio_working_3-way'!X64^(1/3))*COS(('OddsRatio_working_3-way'!Y64+2*PI())/3)</f>
        <v>-0.30562410863797085</v>
      </c>
      <c r="AH64" s="11">
        <f>-'OddsRatio_working_3-way'!U64/(3*'OddsRatio_working_3-way'!X64^(1/3))*COS(('OddsRatio_working_3-way'!Y64+4*PI())/3)</f>
        <v>-0.21184193061887457</v>
      </c>
      <c r="AI64" s="11">
        <f>'OddsRatio_working_3-way'!U64/(3*'OddsRatio_working_3-way'!X64^(1/3))*SIN(('OddsRatio_working_3-way'!Y64)/3)</f>
        <v>-5.4145165724514839E-2</v>
      </c>
      <c r="AJ64" s="11">
        <f>'OddsRatio_working_3-way'!U64/(3*'OddsRatio_working_3-way'!X64^(1/3))*SIN(('OddsRatio_working_3-way'!Y64+2*PI())/3)</f>
        <v>-0.42106615272988601</v>
      </c>
      <c r="AK64" s="11">
        <f>'OddsRatio_working_3-way'!U64/(3*'OddsRatio_working_3-way'!X64^(1/3))*SIN(('OddsRatio_working_3-way'!Y64+4*PI())/3)</f>
        <v>0.47521131845440073</v>
      </c>
      <c r="AL64" s="11">
        <f>'OddsRatio_working_3-way'!Z64+'OddsRatio_working_3-way'!AF64</f>
        <v>1.0349320785136902</v>
      </c>
      <c r="AM64" s="11">
        <f>'OddsRatio_working_3-way'!AA64+'OddsRatio_working_3-way'!AG64</f>
        <v>-0.6112482172759417</v>
      </c>
      <c r="AN64" s="11">
        <f>'OddsRatio_working_3-way'!AB64+'OddsRatio_working_3-way'!AH64</f>
        <v>-0.42368386123774915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1.0349320785136902</v>
      </c>
      <c r="AS64" s="11">
        <f>IF(('OddsRatio_working_3-way'!X64=0),IF(Q64&gt;0,-Q64^(1/3),(-Q64)^(1/3)),'OddsRatio_working_3-way'!AM64-'OddsRatio_working_3-way'!R64/3)</f>
        <v>-0.6112482172759417</v>
      </c>
      <c r="AT64" s="11">
        <f>IF(('OddsRatio_working_3-way'!X64=0),IF(Q64&gt;0,-Q64^(1/3),(-Q64)^(1/3)),'OddsRatio_working_3-way'!AN64-'OddsRatio_working_3-way'!R64/3)</f>
        <v>-0.42368386123774915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1.43</v>
      </c>
      <c r="B65" s="4">
        <f>IF('True_Odds_Calculator_3-way'!B66="","",'True_Odds_Calculator_3-way'!B66)</f>
        <v>5.1100000000000003</v>
      </c>
      <c r="C65" s="4">
        <f>IF('True_Odds_Calculator_3-way'!C66="","",'True_Odds_Calculator_3-way'!C66)</f>
        <v>7.78</v>
      </c>
      <c r="D65" s="9">
        <f t="shared" si="13"/>
        <v>0.68883445442452684</v>
      </c>
      <c r="E65" s="9">
        <f t="shared" si="14"/>
        <v>0.18805208870152174</v>
      </c>
      <c r="F65" s="9">
        <f t="shared" si="15"/>
        <v>0.12311345687395173</v>
      </c>
      <c r="G65" s="9">
        <f t="shared" si="16"/>
        <v>1.0505293383857275</v>
      </c>
      <c r="H65" s="9">
        <f t="shared" si="17"/>
        <v>1.4517276155058625</v>
      </c>
      <c r="I65" s="9">
        <f t="shared" si="18"/>
        <v>5.3176755807653411</v>
      </c>
      <c r="J65" s="9">
        <f t="shared" si="19"/>
        <v>8.1225889142552337</v>
      </c>
      <c r="K65" s="11">
        <f t="shared" si="20"/>
        <v>0.69930069930069938</v>
      </c>
      <c r="L65" s="11">
        <f t="shared" si="21"/>
        <v>0.19569471624266144</v>
      </c>
      <c r="M65" s="11">
        <f t="shared" si="22"/>
        <v>0.12853470437017994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-0.21076739930844246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0.19911771153099461</v>
      </c>
      <c r="Q65" s="11">
        <f>2*'OddsRatio_working_3-way'!K65*'OddsRatio_working_3-way'!L65*'OddsRatio_working_3-way'!M65</f>
        <v>3.5179807690988447E-2</v>
      </c>
      <c r="R65" s="11">
        <f t="shared" si="23"/>
        <v>0</v>
      </c>
      <c r="S65" s="11">
        <f t="shared" si="24"/>
        <v>-0.94472727843266024</v>
      </c>
      <c r="T65" s="11">
        <f t="shared" si="25"/>
        <v>-0.16691294671955129</v>
      </c>
      <c r="U65" s="11">
        <f>'OddsRatio_working_3-way'!S65-'OddsRatio_working_3-way'!R65^2/3</f>
        <v>-0.94472727843266024</v>
      </c>
      <c r="V65" s="11">
        <f>'OddsRatio_working_3-way'!S65*'OddsRatio_working_3-way'!R65/3-2*'OddsRatio_working_3-way'!R65^3/27-'OddsRatio_working_3-way'!T65</f>
        <v>0.16691294671955129</v>
      </c>
      <c r="W65" s="11">
        <f>'OddsRatio_working_3-way'!V65^2+4*'OddsRatio_working_3-way'!U65^3/27</f>
        <v>-9.7055356262676404E-2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0.17671678474700711</v>
      </c>
      <c r="Y65" s="11">
        <f>IF('OddsRatio_working_3-way'!W65&gt;=0,IF('OddsRatio_working_3-way'!V65+SQRT('OddsRatio_working_3-way'!W65)&gt;0,0,PI()),ACOS('OddsRatio_working_3-way'!V65/(2*'OddsRatio_working_3-way'!X65)))</f>
        <v>1.0789420610443019</v>
      </c>
      <c r="Z65" s="11">
        <f>'OddsRatio_working_3-way'!X65^(1/3)*COS('OddsRatio_working_3-way'!Y65/3)</f>
        <v>0.52526466919286385</v>
      </c>
      <c r="AA65" s="11">
        <f>'OddsRatio_working_3-way'!X65^(1/3)*COS(('OddsRatio_working_3-way'!Y65+2*PI())/3)</f>
        <v>-0.43367206706070061</v>
      </c>
      <c r="AB65" s="11">
        <f>'OddsRatio_working_3-way'!X65^(1/3)*COS(('OddsRatio_working_3-way'!Y65+4*PI())/3)</f>
        <v>-9.15926021321634E-2</v>
      </c>
      <c r="AC65" s="11">
        <f>'OddsRatio_working_3-way'!X65^(1/3)*SIN('OddsRatio_working_3-way'!Y65/3)</f>
        <v>0.19749967116073416</v>
      </c>
      <c r="AD65" s="11">
        <f>'OddsRatio_working_3-way'!X65^(1/3)*SIN(('OddsRatio_working_3-way'!Y65+2*PI())/3)</f>
        <v>0.35614271165108247</v>
      </c>
      <c r="AE65" s="11">
        <f>'OddsRatio_working_3-way'!X65^(1/3)*SIN(('OddsRatio_working_3-way'!Y65+4*PI())/3)</f>
        <v>-0.55364238281181655</v>
      </c>
      <c r="AF65" s="11">
        <f>-'OddsRatio_working_3-way'!U65/(3*'OddsRatio_working_3-way'!X65^(1/3))*COS(('OddsRatio_working_3-way'!Y65)/3)</f>
        <v>0.52526466919286363</v>
      </c>
      <c r="AG65" s="11">
        <f>-'OddsRatio_working_3-way'!U65/(3*'OddsRatio_working_3-way'!X65^(1/3))*COS(('OddsRatio_working_3-way'!Y65+2*PI())/3)</f>
        <v>-0.43367206706070044</v>
      </c>
      <c r="AH65" s="11">
        <f>-'OddsRatio_working_3-way'!U65/(3*'OddsRatio_working_3-way'!X65^(1/3))*COS(('OddsRatio_working_3-way'!Y65+4*PI())/3)</f>
        <v>-9.1592602132163359E-2</v>
      </c>
      <c r="AI65" s="11">
        <f>'OddsRatio_working_3-way'!U65/(3*'OddsRatio_working_3-way'!X65^(1/3))*SIN(('OddsRatio_working_3-way'!Y65)/3)</f>
        <v>-0.19749967116073408</v>
      </c>
      <c r="AJ65" s="11">
        <f>'OddsRatio_working_3-way'!U65/(3*'OddsRatio_working_3-way'!X65^(1/3))*SIN(('OddsRatio_working_3-way'!Y65+2*PI())/3)</f>
        <v>-0.35614271165108236</v>
      </c>
      <c r="AK65" s="11">
        <f>'OddsRatio_working_3-way'!U65/(3*'OddsRatio_working_3-way'!X65^(1/3))*SIN(('OddsRatio_working_3-way'!Y65+4*PI())/3)</f>
        <v>0.55364238281181632</v>
      </c>
      <c r="AL65" s="11">
        <f>'OddsRatio_working_3-way'!Z65+'OddsRatio_working_3-way'!AF65</f>
        <v>1.0505293383857275</v>
      </c>
      <c r="AM65" s="11">
        <f>'OddsRatio_working_3-way'!AA65+'OddsRatio_working_3-way'!AG65</f>
        <v>-0.86734413412140099</v>
      </c>
      <c r="AN65" s="11">
        <f>'OddsRatio_working_3-way'!AB65+'OddsRatio_working_3-way'!AH65</f>
        <v>-0.18318520426432677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1.0505293383857275</v>
      </c>
      <c r="AS65" s="11">
        <f>IF(('OddsRatio_working_3-way'!X65=0),IF(Q65&gt;0,-Q65^(1/3),(-Q65)^(1/3)),'OddsRatio_working_3-way'!AM65-'OddsRatio_working_3-way'!R65/3)</f>
        <v>-0.86734413412140099</v>
      </c>
      <c r="AT65" s="11">
        <f>IF(('OddsRatio_working_3-way'!X65=0),IF(Q65&gt;0,-Q65^(1/3),(-Q65)^(1/3)),'OddsRatio_working_3-way'!AN65-'OddsRatio_working_3-way'!R65/3)</f>
        <v>-0.18318520426432677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2.2599999999999998</v>
      </c>
      <c r="B66" s="4">
        <f>IF('True_Odds_Calculator_3-way'!B67="","",'True_Odds_Calculator_3-way'!B67)</f>
        <v>3.43</v>
      </c>
      <c r="C66" s="4">
        <f>IF('True_Odds_Calculator_3-way'!C67="","",'True_Odds_Calculator_3-way'!C67)</f>
        <v>3.33</v>
      </c>
      <c r="D66" s="9">
        <f t="shared" si="13"/>
        <v>0.42965271687957979</v>
      </c>
      <c r="E66" s="9">
        <f t="shared" si="14"/>
        <v>0.28089070081859469</v>
      </c>
      <c r="F66" s="9">
        <f t="shared" si="15"/>
        <v>0.28945658230182558</v>
      </c>
      <c r="G66" s="9">
        <f t="shared" si="16"/>
        <v>1.0535405831774665</v>
      </c>
      <c r="H66" s="9">
        <f t="shared" si="17"/>
        <v>2.3274611348036078</v>
      </c>
      <c r="I66" s="9">
        <f t="shared" si="18"/>
        <v>3.5601036171212437</v>
      </c>
      <c r="J66" s="9">
        <f t="shared" si="19"/>
        <v>3.4547495588034969</v>
      </c>
      <c r="K66" s="11">
        <f t="shared" si="20"/>
        <v>0.44247787610619471</v>
      </c>
      <c r="L66" s="11">
        <f t="shared" si="21"/>
        <v>0.29154518950437314</v>
      </c>
      <c r="M66" s="11">
        <f t="shared" si="22"/>
        <v>0.3003003003003003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-0.27636684905964304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0.23321135836938617</v>
      </c>
      <c r="Q66" s="11">
        <f>2*'OddsRatio_working_3-way'!K66*'OddsRatio_working_3-way'!L66*'OddsRatio_working_3-way'!M66</f>
        <v>7.7478856601124982E-2</v>
      </c>
      <c r="R66" s="11">
        <f t="shared" si="23"/>
        <v>0</v>
      </c>
      <c r="S66" s="11">
        <f t="shared" si="24"/>
        <v>-0.84384707920976643</v>
      </c>
      <c r="T66" s="11">
        <f t="shared" si="25"/>
        <v>-0.2803478668470985</v>
      </c>
      <c r="U66" s="11">
        <f>'OddsRatio_working_3-way'!S66-'OddsRatio_working_3-way'!R66^2/3</f>
        <v>-0.84384707920976643</v>
      </c>
      <c r="V66" s="11">
        <f>'OddsRatio_working_3-way'!S66*'OddsRatio_working_3-way'!R66/3-2*'OddsRatio_working_3-way'!R66^3/27-'OddsRatio_working_3-way'!T66</f>
        <v>0.2803478668470985</v>
      </c>
      <c r="W66" s="11">
        <f>'OddsRatio_working_3-way'!V66^2+4*'OddsRatio_working_3-way'!U66^3/27</f>
        <v>-1.0425051369772093E-2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0.14918107940979861</v>
      </c>
      <c r="Y66" s="11">
        <f>IF('OddsRatio_working_3-way'!W66&gt;=0,IF('OddsRatio_working_3-way'!V66+SQRT('OddsRatio_working_3-way'!W66)&gt;0,0,PI()),ACOS('OddsRatio_working_3-way'!V66/(2*'OddsRatio_working_3-way'!X66)))</f>
        <v>0.34927013370587834</v>
      </c>
      <c r="Z66" s="11">
        <f>'OddsRatio_working_3-way'!X66^(1/3)*COS('OddsRatio_working_3-way'!Y66/3)</f>
        <v>0.52677029158873323</v>
      </c>
      <c r="AA66" s="11">
        <f>'OddsRatio_working_3-way'!X66^(1/3)*COS(('OddsRatio_working_3-way'!Y66+2*PI())/3)</f>
        <v>-0.316738353074551</v>
      </c>
      <c r="AB66" s="11">
        <f>'OddsRatio_working_3-way'!X66^(1/3)*COS(('OddsRatio_working_3-way'!Y66+4*PI())/3)</f>
        <v>-0.21003193851418231</v>
      </c>
      <c r="AC66" s="11">
        <f>'OddsRatio_working_3-way'!X66^(1/3)*SIN('OddsRatio_working_3-way'!Y66/3)</f>
        <v>6.1606977170688727E-2</v>
      </c>
      <c r="AD66" s="11">
        <f>'OddsRatio_working_3-way'!X66^(1/3)*SIN(('OddsRatio_working_3-way'!Y66+2*PI())/3)</f>
        <v>0.42539296588943482</v>
      </c>
      <c r="AE66" s="11">
        <f>'OddsRatio_working_3-way'!X66^(1/3)*SIN(('OddsRatio_working_3-way'!Y66+4*PI())/3)</f>
        <v>-0.48699994306012345</v>
      </c>
      <c r="AF66" s="11">
        <f>-'OddsRatio_working_3-way'!U66/(3*'OddsRatio_working_3-way'!X66^(1/3))*COS(('OddsRatio_working_3-way'!Y66)/3)</f>
        <v>0.52677029158873323</v>
      </c>
      <c r="AG66" s="11">
        <f>-'OddsRatio_working_3-way'!U66/(3*'OddsRatio_working_3-way'!X66^(1/3))*COS(('OddsRatio_working_3-way'!Y66+2*PI())/3)</f>
        <v>-0.31673835307455106</v>
      </c>
      <c r="AH66" s="11">
        <f>-'OddsRatio_working_3-way'!U66/(3*'OddsRatio_working_3-way'!X66^(1/3))*COS(('OddsRatio_working_3-way'!Y66+4*PI())/3)</f>
        <v>-0.21003193851418236</v>
      </c>
      <c r="AI66" s="11">
        <f>'OddsRatio_working_3-way'!U66/(3*'OddsRatio_working_3-way'!X66^(1/3))*SIN(('OddsRatio_working_3-way'!Y66)/3)</f>
        <v>-6.1606977170688741E-2</v>
      </c>
      <c r="AJ66" s="11">
        <f>'OddsRatio_working_3-way'!U66/(3*'OddsRatio_working_3-way'!X66^(1/3))*SIN(('OddsRatio_working_3-way'!Y66+2*PI())/3)</f>
        <v>-0.42539296588943493</v>
      </c>
      <c r="AK66" s="11">
        <f>'OddsRatio_working_3-way'!U66/(3*'OddsRatio_working_3-way'!X66^(1/3))*SIN(('OddsRatio_working_3-way'!Y66+4*PI())/3)</f>
        <v>0.48699994306012356</v>
      </c>
      <c r="AL66" s="11">
        <f>'OddsRatio_working_3-way'!Z66+'OddsRatio_working_3-way'!AF66</f>
        <v>1.0535405831774665</v>
      </c>
      <c r="AM66" s="11">
        <f>'OddsRatio_working_3-way'!AA66+'OddsRatio_working_3-way'!AG66</f>
        <v>-0.63347670614910201</v>
      </c>
      <c r="AN66" s="11">
        <f>'OddsRatio_working_3-way'!AB66+'OddsRatio_working_3-way'!AH66</f>
        <v>-0.42006387702836467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1.0535405831774665</v>
      </c>
      <c r="AS66" s="11">
        <f>IF(('OddsRatio_working_3-way'!X66=0),IF(Q66&gt;0,-Q66^(1/3),(-Q66)^(1/3)),'OddsRatio_working_3-way'!AM66-'OddsRatio_working_3-way'!R66/3)</f>
        <v>-0.63347670614910201</v>
      </c>
      <c r="AT66" s="11">
        <f>IF(('OddsRatio_working_3-way'!X66=0),IF(Q66&gt;0,-Q66^(1/3),(-Q66)^(1/3)),'OddsRatio_working_3-way'!AN66-'OddsRatio_working_3-way'!R66/3)</f>
        <v>-0.42006387702836467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2.34</v>
      </c>
      <c r="B67" s="4">
        <f>IF('True_Odds_Calculator_3-way'!B68="","",'True_Odds_Calculator_3-way'!B68)</f>
        <v>3</v>
      </c>
      <c r="C67" s="4">
        <f>IF('True_Odds_Calculator_3-way'!C68="","",'True_Odds_Calculator_3-way'!C68)</f>
        <v>3.68</v>
      </c>
      <c r="D67" s="9">
        <f t="shared" si="13"/>
        <v>0.41537055122334127</v>
      </c>
      <c r="E67" s="9">
        <f t="shared" si="14"/>
        <v>0.3225047283607852</v>
      </c>
      <c r="F67" s="9">
        <f t="shared" si="15"/>
        <v>0.26212472041587331</v>
      </c>
      <c r="G67" s="9">
        <f t="shared" si="16"/>
        <v>1.0503648660947733</v>
      </c>
      <c r="H67" s="9">
        <f t="shared" si="17"/>
        <v>2.4074889205669958</v>
      </c>
      <c r="I67" s="9">
        <f t="shared" si="18"/>
        <v>3.1007297321895466</v>
      </c>
      <c r="J67" s="9">
        <f t="shared" si="19"/>
        <v>3.8149778411339934</v>
      </c>
      <c r="K67" s="11">
        <f t="shared" si="20"/>
        <v>0.42735042735042739</v>
      </c>
      <c r="L67" s="11">
        <f t="shared" si="21"/>
        <v>0.33333333333333331</v>
      </c>
      <c r="M67" s="11">
        <f t="shared" si="22"/>
        <v>0.27173913043478259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-0.27802551715595181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0.23302985259506998</v>
      </c>
      <c r="Q67" s="11">
        <f>2*'OddsRatio_working_3-way'!K67*'OddsRatio_working_3-way'!L67*'OddsRatio_working_3-way'!M67</f>
        <v>7.7418555679425238E-2</v>
      </c>
      <c r="R67" s="11">
        <f t="shared" si="23"/>
        <v>0</v>
      </c>
      <c r="S67" s="11">
        <f t="shared" si="24"/>
        <v>-0.83815994653597714</v>
      </c>
      <c r="T67" s="11">
        <f t="shared" si="25"/>
        <v>-0.27845845399866354</v>
      </c>
      <c r="U67" s="11">
        <f>'OddsRatio_working_3-way'!S67-'OddsRatio_working_3-way'!R67^2/3</f>
        <v>-0.83815994653597714</v>
      </c>
      <c r="V67" s="11">
        <f>'OddsRatio_working_3-way'!S67*'OddsRatio_working_3-way'!R67/3-2*'OddsRatio_working_3-way'!R67^3/27-'OddsRatio_working_3-way'!T67</f>
        <v>0.27845845399866354</v>
      </c>
      <c r="W67" s="11">
        <f>'OddsRatio_working_3-way'!V67^2+4*'OddsRatio_working_3-way'!U67^3/27</f>
        <v>-9.6931117381735404E-3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0.14767550773697999</v>
      </c>
      <c r="Y67" s="11">
        <f>IF('OddsRatio_working_3-way'!W67&gt;=0,IF('OddsRatio_working_3-way'!V67+SQRT('OddsRatio_working_3-way'!W67)&gt;0,0,PI()),ACOS('OddsRatio_working_3-way'!V67/(2*'OddsRatio_working_3-way'!X67)))</f>
        <v>0.33984862918534908</v>
      </c>
      <c r="Z67" s="11">
        <f>'OddsRatio_working_3-way'!X67^(1/3)*COS('OddsRatio_working_3-way'!Y67/3)</f>
        <v>0.52518243304738665</v>
      </c>
      <c r="AA67" s="11">
        <f>'OddsRatio_working_3-way'!X67^(1/3)*COS(('OddsRatio_working_3-way'!Y67+2*PI())/3)</f>
        <v>-0.31433622254180815</v>
      </c>
      <c r="AB67" s="11">
        <f>'OddsRatio_working_3-way'!X67^(1/3)*COS(('OddsRatio_working_3-way'!Y67+4*PI())/3)</f>
        <v>-0.21084621050557864</v>
      </c>
      <c r="AC67" s="11">
        <f>'OddsRatio_working_3-way'!X67^(1/3)*SIN('OddsRatio_working_3-way'!Y67/3)</f>
        <v>5.9749986307554889E-2</v>
      </c>
      <c r="AD67" s="11">
        <f>'OddsRatio_working_3-way'!X67^(1/3)*SIN(('OddsRatio_working_3-way'!Y67+2*PI())/3)</f>
        <v>0.42494633548657956</v>
      </c>
      <c r="AE67" s="11">
        <f>'OddsRatio_working_3-way'!X67^(1/3)*SIN(('OddsRatio_working_3-way'!Y67+4*PI())/3)</f>
        <v>-0.4846963217941343</v>
      </c>
      <c r="AF67" s="11">
        <f>-'OddsRatio_working_3-way'!U67/(3*'OddsRatio_working_3-way'!X67^(1/3))*COS(('OddsRatio_working_3-way'!Y67)/3)</f>
        <v>0.52518243304738654</v>
      </c>
      <c r="AG67" s="11">
        <f>-'OddsRatio_working_3-way'!U67/(3*'OddsRatio_working_3-way'!X67^(1/3))*COS(('OddsRatio_working_3-way'!Y67+2*PI())/3)</f>
        <v>-0.31433622254180804</v>
      </c>
      <c r="AH67" s="11">
        <f>-'OddsRatio_working_3-way'!U67/(3*'OddsRatio_working_3-way'!X67^(1/3))*COS(('OddsRatio_working_3-way'!Y67+4*PI())/3)</f>
        <v>-0.21084621050557859</v>
      </c>
      <c r="AI67" s="11">
        <f>'OddsRatio_working_3-way'!U67/(3*'OddsRatio_working_3-way'!X67^(1/3))*SIN(('OddsRatio_working_3-way'!Y67)/3)</f>
        <v>-5.9749986307554875E-2</v>
      </c>
      <c r="AJ67" s="11">
        <f>'OddsRatio_working_3-way'!U67/(3*'OddsRatio_working_3-way'!X67^(1/3))*SIN(('OddsRatio_working_3-way'!Y67+2*PI())/3)</f>
        <v>-0.42494633548657945</v>
      </c>
      <c r="AK67" s="11">
        <f>'OddsRatio_working_3-way'!U67/(3*'OddsRatio_working_3-way'!X67^(1/3))*SIN(('OddsRatio_working_3-way'!Y67+4*PI())/3)</f>
        <v>0.48469632179413419</v>
      </c>
      <c r="AL67" s="11">
        <f>'OddsRatio_working_3-way'!Z67+'OddsRatio_working_3-way'!AF67</f>
        <v>1.0503648660947733</v>
      </c>
      <c r="AM67" s="11">
        <f>'OddsRatio_working_3-way'!AA67+'OddsRatio_working_3-way'!AG67</f>
        <v>-0.62867244508361619</v>
      </c>
      <c r="AN67" s="11">
        <f>'OddsRatio_working_3-way'!AB67+'OddsRatio_working_3-way'!AH67</f>
        <v>-0.42169242101115723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1.0503648660947733</v>
      </c>
      <c r="AS67" s="11">
        <f>IF(('OddsRatio_working_3-way'!X67=0),IF(Q67&gt;0,-Q67^(1/3),(-Q67)^(1/3)),'OddsRatio_working_3-way'!AM67-'OddsRatio_working_3-way'!R67/3)</f>
        <v>-0.62867244508361619</v>
      </c>
      <c r="AT67" s="11">
        <f>IF(('OddsRatio_working_3-way'!X67=0),IF(Q67&gt;0,-Q67^(1/3),(-Q67)^(1/3)),'OddsRatio_working_3-way'!AN67-'OddsRatio_working_3-way'!R67/3)</f>
        <v>-0.42169242101115723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2.13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3.9</v>
      </c>
      <c r="D68" s="9">
        <f t="shared" ref="D68:D131" si="26">(K68/(AR68+K68-(AR68*K68)))</f>
        <v>0.45623307585713246</v>
      </c>
      <c r="E68" s="9">
        <f t="shared" ref="E68:E131" si="27">(L68/(AR68+L68-(AR68*L68)))</f>
        <v>0.29738632964134243</v>
      </c>
      <c r="F68" s="9">
        <f t="shared" ref="F68:F131" si="28">(M68/(AR68+M68-(AR68*M68)))</f>
        <v>0.24638059450152522</v>
      </c>
      <c r="G68" s="9">
        <f t="shared" ref="G68:G131" si="29">AR68</f>
        <v>1.0547452450241845</v>
      </c>
      <c r="H68" s="9">
        <f t="shared" ref="H68:H131" si="30">IF(A68="","",1/D68)</f>
        <v>2.1918621268773286</v>
      </c>
      <c r="I68" s="9">
        <f t="shared" ref="I68:I131" si="31">IF(B68="","",1/E68)</f>
        <v>3.3626293488541741</v>
      </c>
      <c r="J68" s="9">
        <f t="shared" ref="J68:J131" si="32">IF(C68="","",1/F68)</f>
        <v>4.0587612105701352</v>
      </c>
      <c r="K68" s="11">
        <f t="shared" ref="K68:K131" si="33">1/A68</f>
        <v>0.46948356807511737</v>
      </c>
      <c r="L68" s="11">
        <f t="shared" ref="L68:L131" si="34">1/B68</f>
        <v>0.30864197530864196</v>
      </c>
      <c r="M68" s="11">
        <f t="shared" ref="M68:M131" si="35">1/C68</f>
        <v>0.25641025641025644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-0.27273146104653678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0.23295837067355066</v>
      </c>
      <c r="Q68" s="11">
        <f>2*'OddsRatio_working_3-way'!K68*'OddsRatio_working_3-way'!L68*'OddsRatio_working_3-way'!M68</f>
        <v>7.4308890167001804E-2</v>
      </c>
      <c r="R68" s="11">
        <f t="shared" ref="R68:R131" si="36">O68/N68</f>
        <v>0</v>
      </c>
      <c r="S68" s="11">
        <f t="shared" ref="S68:S131" si="37">P68/N68</f>
        <v>-0.85416757487248762</v>
      </c>
      <c r="T68" s="11">
        <f t="shared" ref="T68:T131" si="38">Q68/N68</f>
        <v>-0.27246174637080944</v>
      </c>
      <c r="U68" s="11">
        <f>'OddsRatio_working_3-way'!S68-'OddsRatio_working_3-way'!R68^2/3</f>
        <v>-0.85416757487248762</v>
      </c>
      <c r="V68" s="11">
        <f>'OddsRatio_working_3-way'!S68*'OddsRatio_working_3-way'!R68/3-2*'OddsRatio_working_3-way'!R68^3/27-'OddsRatio_working_3-way'!T68</f>
        <v>0.27246174637080944</v>
      </c>
      <c r="W68" s="11">
        <f>'OddsRatio_working_3-way'!V68^2+4*'OddsRatio_working_3-way'!U68^3/27</f>
        <v>-1.8090905069191365E-2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0.15192622247708151</v>
      </c>
      <c r="Y68" s="11">
        <f>IF('OddsRatio_working_3-way'!W68&gt;=0,IF('OddsRatio_working_3-way'!V68+SQRT('OddsRatio_working_3-way'!W68)&gt;0,0,PI()),ACOS('OddsRatio_working_3-way'!V68/(2*'OddsRatio_working_3-way'!X68)))</f>
        <v>0.45855971635365034</v>
      </c>
      <c r="Z68" s="11">
        <f>'OddsRatio_working_3-way'!X68^(1/3)*COS('OddsRatio_working_3-way'!Y68/3)</f>
        <v>0.52737262251209238</v>
      </c>
      <c r="AA68" s="11">
        <f>'OddsRatio_working_3-way'!X68^(1/3)*COS(('OddsRatio_working_3-way'!Y68+2*PI())/3)</f>
        <v>-0.33404596934689063</v>
      </c>
      <c r="AB68" s="11">
        <f>'OddsRatio_working_3-way'!X68^(1/3)*COS(('OddsRatio_working_3-way'!Y68+4*PI())/3)</f>
        <v>-0.19332665316520165</v>
      </c>
      <c r="AC68" s="11">
        <f>'OddsRatio_working_3-way'!X68^(1/3)*SIN('OddsRatio_working_3-way'!Y68/3)</f>
        <v>8.124433507767817E-2</v>
      </c>
      <c r="AD68" s="11">
        <f>'OddsRatio_working_3-way'!X68^(1/3)*SIN(('OddsRatio_working_3-way'!Y68+2*PI())/3)</f>
        <v>0.41609592081705404</v>
      </c>
      <c r="AE68" s="11">
        <f>'OddsRatio_working_3-way'!X68^(1/3)*SIN(('OddsRatio_working_3-way'!Y68+4*PI())/3)</f>
        <v>-0.49734025589473224</v>
      </c>
      <c r="AF68" s="11">
        <f>-'OddsRatio_working_3-way'!U68/(3*'OddsRatio_working_3-way'!X68^(1/3))*COS(('OddsRatio_working_3-way'!Y68)/3)</f>
        <v>0.52737262251209227</v>
      </c>
      <c r="AG68" s="11">
        <f>-'OddsRatio_working_3-way'!U68/(3*'OddsRatio_working_3-way'!X68^(1/3))*COS(('OddsRatio_working_3-way'!Y68+2*PI())/3)</f>
        <v>-0.33404596934689057</v>
      </c>
      <c r="AH68" s="11">
        <f>-'OddsRatio_working_3-way'!U68/(3*'OddsRatio_working_3-way'!X68^(1/3))*COS(('OddsRatio_working_3-way'!Y68+4*PI())/3)</f>
        <v>-0.19332665316520162</v>
      </c>
      <c r="AI68" s="11">
        <f>'OddsRatio_working_3-way'!U68/(3*'OddsRatio_working_3-way'!X68^(1/3))*SIN(('OddsRatio_working_3-way'!Y68)/3)</f>
        <v>-8.1244335077678156E-2</v>
      </c>
      <c r="AJ68" s="11">
        <f>'OddsRatio_working_3-way'!U68/(3*'OddsRatio_working_3-way'!X68^(1/3))*SIN(('OddsRatio_working_3-way'!Y68+2*PI())/3)</f>
        <v>-0.41609592081705399</v>
      </c>
      <c r="AK68" s="11">
        <f>'OddsRatio_working_3-way'!U68/(3*'OddsRatio_working_3-way'!X68^(1/3))*SIN(('OddsRatio_working_3-way'!Y68+4*PI())/3)</f>
        <v>0.49734025589473213</v>
      </c>
      <c r="AL68" s="11">
        <f>'OddsRatio_working_3-way'!Z68+'OddsRatio_working_3-way'!AF68</f>
        <v>1.0547452450241845</v>
      </c>
      <c r="AM68" s="11">
        <f>'OddsRatio_working_3-way'!AA68+'OddsRatio_working_3-way'!AG68</f>
        <v>-0.66809193869378114</v>
      </c>
      <c r="AN68" s="11">
        <f>'OddsRatio_working_3-way'!AB68+'OddsRatio_working_3-way'!AH68</f>
        <v>-0.38665330633040329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1.0547452450241845</v>
      </c>
      <c r="AS68" s="11">
        <f>IF(('OddsRatio_working_3-way'!X68=0),IF(Q68&gt;0,-Q68^(1/3),(-Q68)^(1/3)),'OddsRatio_working_3-way'!AM68-'OddsRatio_working_3-way'!R68/3)</f>
        <v>-0.66809193869378114</v>
      </c>
      <c r="AT68" s="11">
        <f>IF(('OddsRatio_working_3-way'!X68=0),IF(Q68&gt;0,-Q68^(1/3),(-Q68)^(1/3)),'OddsRatio_working_3-way'!AN68-'OddsRatio_working_3-way'!R68/3)</f>
        <v>-0.38665330633040329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3.2</v>
      </c>
      <c r="B69" s="4">
        <f>IF('True_Odds_Calculator_3-way'!B70="","",'True_Odds_Calculator_3-way'!B70)</f>
        <v>3.34</v>
      </c>
      <c r="C69" s="4">
        <f>IF('True_Odds_Calculator_3-way'!C70="","",'True_Odds_Calculator_3-way'!C70)</f>
        <v>2.38</v>
      </c>
      <c r="D69" s="9">
        <f t="shared" si="26"/>
        <v>0.30220680017340523</v>
      </c>
      <c r="E69" s="9">
        <f t="shared" si="27"/>
        <v>0.28935785817124193</v>
      </c>
      <c r="F69" s="9">
        <f t="shared" si="28"/>
        <v>0.40843534165535289</v>
      </c>
      <c r="G69" s="9">
        <f t="shared" si="29"/>
        <v>1.0495419924763794</v>
      </c>
      <c r="H69" s="9">
        <f t="shared" si="30"/>
        <v>3.3089923834480341</v>
      </c>
      <c r="I69" s="9">
        <f t="shared" si="31"/>
        <v>3.4559282623947269</v>
      </c>
      <c r="J69" s="9">
        <f t="shared" si="32"/>
        <v>2.4483679496174036</v>
      </c>
      <c r="K69" s="11">
        <f t="shared" si="33"/>
        <v>0.3125</v>
      </c>
      <c r="L69" s="11">
        <f t="shared" si="34"/>
        <v>0.29940119760479045</v>
      </c>
      <c r="M69" s="11">
        <f t="shared" si="35"/>
        <v>0.42016806722689076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-0.27928282091279633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0.23272782166758921</v>
      </c>
      <c r="Q69" s="11">
        <f>2*'OddsRatio_working_3-way'!K69*'OddsRatio_working_3-way'!L69*'OddsRatio_working_3-way'!M69</f>
        <v>7.8624264076888245E-2</v>
      </c>
      <c r="R69" s="11">
        <f t="shared" si="36"/>
        <v>0</v>
      </c>
      <c r="S69" s="11">
        <f t="shared" si="37"/>
        <v>-0.83330518113126795</v>
      </c>
      <c r="T69" s="11">
        <f t="shared" si="38"/>
        <v>-0.28152202065245541</v>
      </c>
      <c r="U69" s="11">
        <f>'OddsRatio_working_3-way'!S69-'OddsRatio_working_3-way'!R69^2/3</f>
        <v>-0.83330518113126795</v>
      </c>
      <c r="V69" s="11">
        <f>'OddsRatio_working_3-way'!S69*'OddsRatio_working_3-way'!R69/3-2*'OddsRatio_working_3-way'!R69^3/27-'OddsRatio_working_3-way'!T69</f>
        <v>0.28152202065245541</v>
      </c>
      <c r="W69" s="11">
        <f>'OddsRatio_working_3-way'!V69^2+4*'OddsRatio_working_3-way'!U69^3/27</f>
        <v>-6.4705452602144692E-3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0.14639432483233084</v>
      </c>
      <c r="Y69" s="11">
        <f>IF('OddsRatio_working_3-way'!W69&gt;=0,IF('OddsRatio_working_3-way'!V69+SQRT('OddsRatio_working_3-way'!W69)&gt;0,0,PI()),ACOS('OddsRatio_working_3-way'!V69/(2*'OddsRatio_working_3-way'!X69)))</f>
        <v>0.27831554212071041</v>
      </c>
      <c r="Z69" s="11">
        <f>'OddsRatio_working_3-way'!X69^(1/3)*COS('OddsRatio_working_3-way'!Y69/3)</f>
        <v>0.52477099623818968</v>
      </c>
      <c r="AA69" s="11">
        <f>'OddsRatio_working_3-way'!X69^(1/3)*COS(('OddsRatio_working_3-way'!Y69+2*PI())/3)</f>
        <v>-0.30466843100223895</v>
      </c>
      <c r="AB69" s="11">
        <f>'OddsRatio_working_3-way'!X69^(1/3)*COS(('OddsRatio_working_3-way'!Y69+4*PI())/3)</f>
        <v>-0.22010256523595079</v>
      </c>
      <c r="AC69" s="11">
        <f>'OddsRatio_working_3-way'!X69^(1/3)*SIN('OddsRatio_working_3-way'!Y69/3)</f>
        <v>4.8824125364420289E-2</v>
      </c>
      <c r="AD69" s="11">
        <f>'OddsRatio_working_3-way'!X69^(1/3)*SIN(('OddsRatio_working_3-way'!Y69+2*PI())/3)</f>
        <v>0.43005295122933018</v>
      </c>
      <c r="AE69" s="11">
        <f>'OddsRatio_working_3-way'!X69^(1/3)*SIN(('OddsRatio_working_3-way'!Y69+4*PI())/3)</f>
        <v>-0.47887707659375039</v>
      </c>
      <c r="AF69" s="11">
        <f>-'OddsRatio_working_3-way'!U69/(3*'OddsRatio_working_3-way'!X69^(1/3))*COS(('OddsRatio_working_3-way'!Y69)/3)</f>
        <v>0.52477099623818968</v>
      </c>
      <c r="AG69" s="11">
        <f>-'OddsRatio_working_3-way'!U69/(3*'OddsRatio_working_3-way'!X69^(1/3))*COS(('OddsRatio_working_3-way'!Y69+2*PI())/3)</f>
        <v>-0.30466843100223895</v>
      </c>
      <c r="AH69" s="11">
        <f>-'OddsRatio_working_3-way'!U69/(3*'OddsRatio_working_3-way'!X69^(1/3))*COS(('OddsRatio_working_3-way'!Y69+4*PI())/3)</f>
        <v>-0.22010256523595079</v>
      </c>
      <c r="AI69" s="11">
        <f>'OddsRatio_working_3-way'!U69/(3*'OddsRatio_working_3-way'!X69^(1/3))*SIN(('OddsRatio_working_3-way'!Y69)/3)</f>
        <v>-4.8824125364420289E-2</v>
      </c>
      <c r="AJ69" s="11">
        <f>'OddsRatio_working_3-way'!U69/(3*'OddsRatio_working_3-way'!X69^(1/3))*SIN(('OddsRatio_working_3-way'!Y69+2*PI())/3)</f>
        <v>-0.43005295122933018</v>
      </c>
      <c r="AK69" s="11">
        <f>'OddsRatio_working_3-way'!U69/(3*'OddsRatio_working_3-way'!X69^(1/3))*SIN(('OddsRatio_working_3-way'!Y69+4*PI())/3)</f>
        <v>0.47887707659375039</v>
      </c>
      <c r="AL69" s="11">
        <f>'OddsRatio_working_3-way'!Z69+'OddsRatio_working_3-way'!AF69</f>
        <v>1.0495419924763794</v>
      </c>
      <c r="AM69" s="11">
        <f>'OddsRatio_working_3-way'!AA69+'OddsRatio_working_3-way'!AG69</f>
        <v>-0.6093368620044779</v>
      </c>
      <c r="AN69" s="11">
        <f>'OddsRatio_working_3-way'!AB69+'OddsRatio_working_3-way'!AH69</f>
        <v>-0.44020513047190157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1.0495419924763794</v>
      </c>
      <c r="AS69" s="11">
        <f>IF(('OddsRatio_working_3-way'!X69=0),IF(Q69&gt;0,-Q69^(1/3),(-Q69)^(1/3)),'OddsRatio_working_3-way'!AM69-'OddsRatio_working_3-way'!R69/3)</f>
        <v>-0.6093368620044779</v>
      </c>
      <c r="AT69" s="11">
        <f>IF(('OddsRatio_working_3-way'!X69=0),IF(Q69&gt;0,-Q69^(1/3),(-Q69)^(1/3)),'OddsRatio_working_3-way'!AN69-'OddsRatio_working_3-way'!R69/3)</f>
        <v>-0.44020513047190157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2.74</v>
      </c>
      <c r="B70" s="4">
        <f>IF('True_Odds_Calculator_3-way'!B71="","",'True_Odds_Calculator_3-way'!B71)</f>
        <v>3.13</v>
      </c>
      <c r="C70" s="4">
        <f>IF('True_Odds_Calculator_3-way'!C71="","",'True_Odds_Calculator_3-way'!C71)</f>
        <v>2.87</v>
      </c>
      <c r="D70" s="9">
        <f t="shared" si="26"/>
        <v>0.35368157633215297</v>
      </c>
      <c r="E70" s="9">
        <f t="shared" si="27"/>
        <v>0.30892877216541609</v>
      </c>
      <c r="F70" s="9">
        <f t="shared" si="28"/>
        <v>0.33738965150243083</v>
      </c>
      <c r="G70" s="9">
        <f t="shared" si="29"/>
        <v>1.0502310405199413</v>
      </c>
      <c r="H70" s="9">
        <f t="shared" si="30"/>
        <v>2.8274020105046977</v>
      </c>
      <c r="I70" s="9">
        <f t="shared" si="31"/>
        <v>3.2369921163074751</v>
      </c>
      <c r="J70" s="9">
        <f t="shared" si="32"/>
        <v>2.9639320457722906</v>
      </c>
      <c r="K70" s="11">
        <f t="shared" si="33"/>
        <v>0.36496350364963503</v>
      </c>
      <c r="L70" s="11">
        <f t="shared" si="34"/>
        <v>0.31948881789137379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-0.28157472015374863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0.233203516709032</v>
      </c>
      <c r="Q70" s="11">
        <f>2*'OddsRatio_working_3-way'!K70*'OddsRatio_working_3-way'!L70*'OddsRatio_working_3-way'!M70</f>
        <v>8.1255580734854338E-2</v>
      </c>
      <c r="R70" s="11">
        <f t="shared" si="36"/>
        <v>0</v>
      </c>
      <c r="S70" s="11">
        <f t="shared" si="37"/>
        <v>-0.82821183869665416</v>
      </c>
      <c r="T70" s="11">
        <f t="shared" si="38"/>
        <v>-0.28857555355284115</v>
      </c>
      <c r="U70" s="11">
        <f>'OddsRatio_working_3-way'!S70-'OddsRatio_working_3-way'!R70^2/3</f>
        <v>-0.82821183869665416</v>
      </c>
      <c r="V70" s="11">
        <f>'OddsRatio_working_3-way'!S70*'OddsRatio_working_3-way'!R70/3-2*'OddsRatio_working_3-way'!R70^3/27-'OddsRatio_working_3-way'!T70</f>
        <v>0.28857555355284115</v>
      </c>
      <c r="W70" s="11">
        <f>'OddsRatio_working_3-way'!V70^2+4*'OddsRatio_working_3-way'!U70^3/27</f>
        <v>-8.8701850553805917E-4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0.14505418695600167</v>
      </c>
      <c r="Y70" s="11">
        <f>IF('OddsRatio_working_3-way'!W70&gt;=0,IF('OddsRatio_working_3-way'!V70+SQRT('OddsRatio_working_3-way'!W70)&gt;0,0,PI()),ACOS('OddsRatio_working_3-way'!V70/(2*'OddsRatio_working_3-way'!X70)))</f>
        <v>0.10284232854513875</v>
      </c>
      <c r="Z70" s="11">
        <f>'OddsRatio_working_3-way'!X70^(1/3)*COS('OddsRatio_working_3-way'!Y70/3)</f>
        <v>0.52511552025997066</v>
      </c>
      <c r="AA70" s="11">
        <f>'OddsRatio_working_3-way'!X70^(1/3)*COS(('OddsRatio_working_3-way'!Y70+2*PI())/3)</f>
        <v>-0.2781535114981909</v>
      </c>
      <c r="AB70" s="11">
        <f>'OddsRatio_working_3-way'!X70^(1/3)*COS(('OddsRatio_working_3-way'!Y70+4*PI())/3)</f>
        <v>-0.24696200876177962</v>
      </c>
      <c r="AC70" s="11">
        <f>'OddsRatio_working_3-way'!X70^(1/3)*SIN('OddsRatio_working_3-way'!Y70/3)</f>
        <v>1.8008422501296004E-2</v>
      </c>
      <c r="AD70" s="11">
        <f>'OddsRatio_working_3-way'!X70^(1/3)*SIN(('OddsRatio_working_3-way'!Y70+2*PI())/3)</f>
        <v>0.44575916921596864</v>
      </c>
      <c r="AE70" s="11">
        <f>'OddsRatio_working_3-way'!X70^(1/3)*SIN(('OddsRatio_working_3-way'!Y70+4*PI())/3)</f>
        <v>-0.46376759171726467</v>
      </c>
      <c r="AF70" s="11">
        <f>-'OddsRatio_working_3-way'!U70/(3*'OddsRatio_working_3-way'!X70^(1/3))*COS(('OddsRatio_working_3-way'!Y70)/3)</f>
        <v>0.52511552025997055</v>
      </c>
      <c r="AG70" s="11">
        <f>-'OddsRatio_working_3-way'!U70/(3*'OddsRatio_working_3-way'!X70^(1/3))*COS(('OddsRatio_working_3-way'!Y70+2*PI())/3)</f>
        <v>-0.27815351149819084</v>
      </c>
      <c r="AH70" s="11">
        <f>-'OddsRatio_working_3-way'!U70/(3*'OddsRatio_working_3-way'!X70^(1/3))*COS(('OddsRatio_working_3-way'!Y70+4*PI())/3)</f>
        <v>-0.24696200876177957</v>
      </c>
      <c r="AI70" s="11">
        <f>'OddsRatio_working_3-way'!U70/(3*'OddsRatio_working_3-way'!X70^(1/3))*SIN(('OddsRatio_working_3-way'!Y70)/3)</f>
        <v>-1.8008422501296001E-2</v>
      </c>
      <c r="AJ70" s="11">
        <f>'OddsRatio_working_3-way'!U70/(3*'OddsRatio_working_3-way'!X70^(1/3))*SIN(('OddsRatio_working_3-way'!Y70+2*PI())/3)</f>
        <v>-0.44575916921596853</v>
      </c>
      <c r="AK70" s="11">
        <f>'OddsRatio_working_3-way'!U70/(3*'OddsRatio_working_3-way'!X70^(1/3))*SIN(('OddsRatio_working_3-way'!Y70+4*PI())/3)</f>
        <v>0.46376759171726456</v>
      </c>
      <c r="AL70" s="11">
        <f>'OddsRatio_working_3-way'!Z70+'OddsRatio_working_3-way'!AF70</f>
        <v>1.0502310405199413</v>
      </c>
      <c r="AM70" s="11">
        <f>'OddsRatio_working_3-way'!AA70+'OddsRatio_working_3-way'!AG70</f>
        <v>-0.55630702299638179</v>
      </c>
      <c r="AN70" s="11">
        <f>'OddsRatio_working_3-way'!AB70+'OddsRatio_working_3-way'!AH70</f>
        <v>-0.49392401752355919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1.0502310405199413</v>
      </c>
      <c r="AS70" s="11">
        <f>IF(('OddsRatio_working_3-way'!X70=0),IF(Q70&gt;0,-Q70^(1/3),(-Q70)^(1/3)),'OddsRatio_working_3-way'!AM70-'OddsRatio_working_3-way'!R70/3)</f>
        <v>-0.55630702299638179</v>
      </c>
      <c r="AT70" s="11">
        <f>IF(('OddsRatio_working_3-way'!X70=0),IF(Q70&gt;0,-Q70^(1/3),(-Q70)^(1/3)),'OddsRatio_working_3-way'!AN70-'OddsRatio_working_3-way'!R70/3)</f>
        <v>-0.49392401752355919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3.02</v>
      </c>
      <c r="B71" s="4">
        <f>IF('True_Odds_Calculator_3-way'!B72="","",'True_Odds_Calculator_3-way'!B72)</f>
        <v>3.32</v>
      </c>
      <c r="C71" s="4">
        <f>IF('True_Odds_Calculator_3-way'!C72="","",'True_Odds_Calculator_3-way'!C72)</f>
        <v>2.5</v>
      </c>
      <c r="D71" s="9">
        <f t="shared" si="26"/>
        <v>0.32047735419918888</v>
      </c>
      <c r="E71" s="9">
        <f t="shared" si="27"/>
        <v>0.29109979442227368</v>
      </c>
      <c r="F71" s="9">
        <f t="shared" si="28"/>
        <v>0.38842285137853749</v>
      </c>
      <c r="G71" s="9">
        <f t="shared" si="29"/>
        <v>1.0496758819259924</v>
      </c>
      <c r="H71" s="9">
        <f t="shared" si="30"/>
        <v>3.1203452814905042</v>
      </c>
      <c r="I71" s="9">
        <f t="shared" si="31"/>
        <v>3.4352480460683017</v>
      </c>
      <c r="J71" s="9">
        <f t="shared" si="32"/>
        <v>2.5745138228889886</v>
      </c>
      <c r="K71" s="11">
        <f t="shared" si="33"/>
        <v>0.33112582781456956</v>
      </c>
      <c r="L71" s="11">
        <f t="shared" si="34"/>
        <v>0.30120481927710846</v>
      </c>
      <c r="M71" s="11">
        <f t="shared" si="35"/>
        <v>0.4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-0.28044362881991547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0.23298491981169714</v>
      </c>
      <c r="Q71" s="11">
        <f>2*'OddsRatio_working_3-way'!K71*'OddsRatio_working_3-way'!L71*'OddsRatio_working_3-way'!M71</f>
        <v>7.9789356099896291E-2</v>
      </c>
      <c r="R71" s="11">
        <f t="shared" si="36"/>
        <v>0</v>
      </c>
      <c r="S71" s="11">
        <f t="shared" si="37"/>
        <v>-0.8307727324456583</v>
      </c>
      <c r="T71" s="11">
        <f t="shared" si="38"/>
        <v>-0.28451120974166383</v>
      </c>
      <c r="U71" s="11">
        <f>'OddsRatio_working_3-way'!S71-'OddsRatio_working_3-way'!R71^2/3</f>
        <v>-0.8307727324456583</v>
      </c>
      <c r="V71" s="11">
        <f>'OddsRatio_working_3-way'!S71*'OddsRatio_working_3-way'!R71/3-2*'OddsRatio_working_3-way'!R71^3/27-'OddsRatio_working_3-way'!T71</f>
        <v>0.28451120974166383</v>
      </c>
      <c r="W71" s="11">
        <f>'OddsRatio_working_3-way'!V71^2+4*'OddsRatio_working_3-way'!U71^3/27</f>
        <v>-3.9993705571541721E-3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0.14572748456092557</v>
      </c>
      <c r="Y71" s="11">
        <f>IF('OddsRatio_working_3-way'!W71&gt;=0,IF('OddsRatio_working_3-way'!V71+SQRT('OddsRatio_working_3-way'!W71)&gt;0,0,PI()),ACOS('OddsRatio_working_3-way'!V71/(2*'OddsRatio_working_3-way'!X71)))</f>
        <v>0.21872207858035697</v>
      </c>
      <c r="Z71" s="11">
        <f>'OddsRatio_working_3-way'!X71^(1/3)*COS('OddsRatio_working_3-way'!Y71/3)</f>
        <v>0.52483794096299619</v>
      </c>
      <c r="AA71" s="11">
        <f>'OddsRatio_working_3-way'!X71^(1/3)*COS(('OddsRatio_working_3-way'!Y71+2*PI())/3)</f>
        <v>-0.2956158815683223</v>
      </c>
      <c r="AB71" s="11">
        <f>'OddsRatio_working_3-way'!X71^(1/3)*COS(('OddsRatio_working_3-way'!Y71+4*PI())/3)</f>
        <v>-0.22922205939467394</v>
      </c>
      <c r="AC71" s="11">
        <f>'OddsRatio_working_3-way'!X71^(1/3)*SIN('OddsRatio_working_3-way'!Y71/3)</f>
        <v>3.8332491104484057E-2</v>
      </c>
      <c r="AD71" s="11">
        <f>'OddsRatio_working_3-way'!X71^(1/3)*SIN(('OddsRatio_working_3-way'!Y71+2*PI())/3)</f>
        <v>0.43535674419163006</v>
      </c>
      <c r="AE71" s="11">
        <f>'OddsRatio_working_3-way'!X71^(1/3)*SIN(('OddsRatio_working_3-way'!Y71+4*PI())/3)</f>
        <v>-0.47368923529611412</v>
      </c>
      <c r="AF71" s="11">
        <f>-'OddsRatio_working_3-way'!U71/(3*'OddsRatio_working_3-way'!X71^(1/3))*COS(('OddsRatio_working_3-way'!Y71)/3)</f>
        <v>0.52483794096299619</v>
      </c>
      <c r="AG71" s="11">
        <f>-'OddsRatio_working_3-way'!U71/(3*'OddsRatio_working_3-way'!X71^(1/3))*COS(('OddsRatio_working_3-way'!Y71+2*PI())/3)</f>
        <v>-0.2956158815683223</v>
      </c>
      <c r="AH71" s="11">
        <f>-'OddsRatio_working_3-way'!U71/(3*'OddsRatio_working_3-way'!X71^(1/3))*COS(('OddsRatio_working_3-way'!Y71+4*PI())/3)</f>
        <v>-0.22922205939467394</v>
      </c>
      <c r="AI71" s="11">
        <f>'OddsRatio_working_3-way'!U71/(3*'OddsRatio_working_3-way'!X71^(1/3))*SIN(('OddsRatio_working_3-way'!Y71)/3)</f>
        <v>-3.8332491104484057E-2</v>
      </c>
      <c r="AJ71" s="11">
        <f>'OddsRatio_working_3-way'!U71/(3*'OddsRatio_working_3-way'!X71^(1/3))*SIN(('OddsRatio_working_3-way'!Y71+2*PI())/3)</f>
        <v>-0.43535674419163006</v>
      </c>
      <c r="AK71" s="11">
        <f>'OddsRatio_working_3-way'!U71/(3*'OddsRatio_working_3-way'!X71^(1/3))*SIN(('OddsRatio_working_3-way'!Y71+4*PI())/3)</f>
        <v>0.47368923529611412</v>
      </c>
      <c r="AL71" s="11">
        <f>'OddsRatio_working_3-way'!Z71+'OddsRatio_working_3-way'!AF71</f>
        <v>1.0496758819259924</v>
      </c>
      <c r="AM71" s="11">
        <f>'OddsRatio_working_3-way'!AA71+'OddsRatio_working_3-way'!AG71</f>
        <v>-0.59123176313664461</v>
      </c>
      <c r="AN71" s="11">
        <f>'OddsRatio_working_3-way'!AB71+'OddsRatio_working_3-way'!AH71</f>
        <v>-0.45844411878934788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1.0496758819259924</v>
      </c>
      <c r="AS71" s="11">
        <f>IF(('OddsRatio_working_3-way'!X71=0),IF(Q71&gt;0,-Q71^(1/3),(-Q71)^(1/3)),'OddsRatio_working_3-way'!AM71-'OddsRatio_working_3-way'!R71/3)</f>
        <v>-0.59123176313664461</v>
      </c>
      <c r="AT71" s="11">
        <f>IF(('OddsRatio_working_3-way'!X71=0),IF(Q71&gt;0,-Q71^(1/3),(-Q71)^(1/3)),'OddsRatio_working_3-way'!AN71-'OddsRatio_working_3-way'!R71/3)</f>
        <v>-0.45844411878934788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2.63</v>
      </c>
      <c r="B72" s="4">
        <f>IF('True_Odds_Calculator_3-way'!B73="","",'True_Odds_Calculator_3-way'!B73)</f>
        <v>2.96</v>
      </c>
      <c r="C72" s="4">
        <f>IF('True_Odds_Calculator_3-way'!C73="","",'True_Odds_Calculator_3-way'!C73)</f>
        <v>3.18</v>
      </c>
      <c r="D72" s="9">
        <f t="shared" si="26"/>
        <v>0.36885054590513672</v>
      </c>
      <c r="E72" s="9">
        <f t="shared" si="27"/>
        <v>0.32705932299450813</v>
      </c>
      <c r="F72" s="9">
        <f t="shared" si="28"/>
        <v>0.30409013110035527</v>
      </c>
      <c r="G72" s="9">
        <f t="shared" si="29"/>
        <v>1.0497700446551954</v>
      </c>
      <c r="H72" s="9">
        <f t="shared" si="30"/>
        <v>2.7111251727879675</v>
      </c>
      <c r="I72" s="9">
        <f t="shared" si="31"/>
        <v>3.057549287524183</v>
      </c>
      <c r="J72" s="9">
        <f t="shared" si="32"/>
        <v>3.2884986973483259</v>
      </c>
      <c r="K72" s="11">
        <f t="shared" si="33"/>
        <v>0.38022813688212931</v>
      </c>
      <c r="L72" s="11">
        <f t="shared" si="34"/>
        <v>0.33783783783783783</v>
      </c>
      <c r="M72" s="11">
        <f t="shared" si="35"/>
        <v>0.31446540880503143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-0.28133618229751378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0.23307797359020546</v>
      </c>
      <c r="Q72" s="11">
        <f>2*'OddsRatio_working_3-way'!K72*'OddsRatio_working_3-way'!L72*'OddsRatio_working_3-way'!M72</f>
        <v>8.0789592232306917E-2</v>
      </c>
      <c r="R72" s="11">
        <f t="shared" si="36"/>
        <v>0</v>
      </c>
      <c r="S72" s="11">
        <f t="shared" si="37"/>
        <v>-0.82846781984026807</v>
      </c>
      <c r="T72" s="11">
        <f t="shared" si="38"/>
        <v>-0.28716388902608947</v>
      </c>
      <c r="U72" s="11">
        <f>'OddsRatio_working_3-way'!S72-'OddsRatio_working_3-way'!R72^2/3</f>
        <v>-0.82846781984026807</v>
      </c>
      <c r="V72" s="11">
        <f>'OddsRatio_working_3-way'!S72*'OddsRatio_working_3-way'!R72/3-2*'OddsRatio_working_3-way'!R72^3/27-'OddsRatio_working_3-way'!T72</f>
        <v>0.28716388902608947</v>
      </c>
      <c r="W72" s="11">
        <f>'OddsRatio_working_3-way'!V72^2+4*'OddsRatio_working_3-way'!U72^3/27</f>
        <v>-1.7778319699772449E-3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0.14512144149863371</v>
      </c>
      <c r="Y72" s="11">
        <f>IF('OddsRatio_working_3-way'!W72&gt;=0,IF('OddsRatio_working_3-way'!V72+SQRT('OddsRatio_working_3-way'!W72)&gt;0,0,PI()),ACOS('OddsRatio_working_3-way'!V72/(2*'OddsRatio_working_3-way'!X72)))</f>
        <v>0.14578851250064839</v>
      </c>
      <c r="Z72" s="11">
        <f>'OddsRatio_working_3-way'!X72^(1/3)*COS('OddsRatio_working_3-way'!Y72/3)</f>
        <v>0.52488502232759771</v>
      </c>
      <c r="AA72" s="11">
        <f>'OddsRatio_working_3-way'!X72^(1/3)*COS(('OddsRatio_working_3-way'!Y72+2*PI())/3)</f>
        <v>-0.28454997511118379</v>
      </c>
      <c r="AB72" s="11">
        <f>'OddsRatio_working_3-way'!X72^(1/3)*COS(('OddsRatio_working_3-way'!Y72+4*PI())/3)</f>
        <v>-0.2403350472164141</v>
      </c>
      <c r="AC72" s="11">
        <f>'OddsRatio_working_3-way'!X72^(1/3)*SIN('OddsRatio_working_3-way'!Y72/3)</f>
        <v>2.5527500522245148E-2</v>
      </c>
      <c r="AD72" s="11">
        <f>'OddsRatio_working_3-way'!X72^(1/3)*SIN(('OddsRatio_working_3-way'!Y72+2*PI())/3)</f>
        <v>0.44180001314053929</v>
      </c>
      <c r="AE72" s="11">
        <f>'OddsRatio_working_3-way'!X72^(1/3)*SIN(('OddsRatio_working_3-way'!Y72+4*PI())/3)</f>
        <v>-0.46732751366278447</v>
      </c>
      <c r="AF72" s="11">
        <f>-'OddsRatio_working_3-way'!U72/(3*'OddsRatio_working_3-way'!X72^(1/3))*COS(('OddsRatio_working_3-way'!Y72)/3)</f>
        <v>0.52488502232759771</v>
      </c>
      <c r="AG72" s="11">
        <f>-'OddsRatio_working_3-way'!U72/(3*'OddsRatio_working_3-way'!X72^(1/3))*COS(('OddsRatio_working_3-way'!Y72+2*PI())/3)</f>
        <v>-0.28454997511118379</v>
      </c>
      <c r="AH72" s="11">
        <f>-'OddsRatio_working_3-way'!U72/(3*'OddsRatio_working_3-way'!X72^(1/3))*COS(('OddsRatio_working_3-way'!Y72+4*PI())/3)</f>
        <v>-0.2403350472164141</v>
      </c>
      <c r="AI72" s="11">
        <f>'OddsRatio_working_3-way'!U72/(3*'OddsRatio_working_3-way'!X72^(1/3))*SIN(('OddsRatio_working_3-way'!Y72)/3)</f>
        <v>-2.5527500522245148E-2</v>
      </c>
      <c r="AJ72" s="11">
        <f>'OddsRatio_working_3-way'!U72/(3*'OddsRatio_working_3-way'!X72^(1/3))*SIN(('OddsRatio_working_3-way'!Y72+2*PI())/3)</f>
        <v>-0.44180001314053929</v>
      </c>
      <c r="AK72" s="11">
        <f>'OddsRatio_working_3-way'!U72/(3*'OddsRatio_working_3-way'!X72^(1/3))*SIN(('OddsRatio_working_3-way'!Y72+4*PI())/3)</f>
        <v>0.46732751366278447</v>
      </c>
      <c r="AL72" s="11">
        <f>'OddsRatio_working_3-way'!Z72+'OddsRatio_working_3-way'!AF72</f>
        <v>1.0497700446551954</v>
      </c>
      <c r="AM72" s="11">
        <f>'OddsRatio_working_3-way'!AA72+'OddsRatio_working_3-way'!AG72</f>
        <v>-0.56909995022236759</v>
      </c>
      <c r="AN72" s="11">
        <f>'OddsRatio_working_3-way'!AB72+'OddsRatio_working_3-way'!AH72</f>
        <v>-0.48067009443282821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1.0497700446551954</v>
      </c>
      <c r="AS72" s="11">
        <f>IF(('OddsRatio_working_3-way'!X72=0),IF(Q72&gt;0,-Q72^(1/3),(-Q72)^(1/3)),'OddsRatio_working_3-way'!AM72-'OddsRatio_working_3-way'!R72/3)</f>
        <v>-0.56909995022236759</v>
      </c>
      <c r="AT72" s="11">
        <f>IF(('OddsRatio_working_3-way'!X72=0),IF(Q72&gt;0,-Q72^(1/3),(-Q72)^(1/3)),'OddsRatio_working_3-way'!AN72-'OddsRatio_working_3-way'!R72/3)</f>
        <v>-0.48067009443282821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4.25</v>
      </c>
      <c r="B73" s="4">
        <f>IF('True_Odds_Calculator_3-way'!B74="","",'True_Odds_Calculator_3-way'!B74)</f>
        <v>3.25</v>
      </c>
      <c r="C73" s="4">
        <f>IF('True_Odds_Calculator_3-way'!C74="","",'True_Odds_Calculator_3-way'!C74)</f>
        <v>2.04</v>
      </c>
      <c r="D73" s="9">
        <f t="shared" si="26"/>
        <v>0.22606544357413971</v>
      </c>
      <c r="E73" s="9">
        <f t="shared" si="27"/>
        <v>0.29672587755007573</v>
      </c>
      <c r="F73" s="9">
        <f t="shared" si="28"/>
        <v>0.47720867887578433</v>
      </c>
      <c r="G73" s="9">
        <f t="shared" si="29"/>
        <v>1.0533839489333445</v>
      </c>
      <c r="H73" s="9">
        <f t="shared" si="30"/>
        <v>4.4234978340333697</v>
      </c>
      <c r="I73" s="9">
        <f t="shared" si="31"/>
        <v>3.3701138851000247</v>
      </c>
      <c r="J73" s="9">
        <f t="shared" si="32"/>
        <v>2.0955193068906786</v>
      </c>
      <c r="K73" s="11">
        <f t="shared" si="33"/>
        <v>0.23529411764705882</v>
      </c>
      <c r="L73" s="11">
        <f t="shared" si="34"/>
        <v>0.30769230769230771</v>
      </c>
      <c r="M73" s="11">
        <f t="shared" si="35"/>
        <v>0.49019607843137253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-0.26989619377162621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0.23210007985094491</v>
      </c>
      <c r="Q73" s="11">
        <f>2*'OddsRatio_working_3-way'!K73*'OddsRatio_working_3-way'!L73*'OddsRatio_working_3-way'!M73</f>
        <v>7.0978617691420456E-2</v>
      </c>
      <c r="R73" s="11">
        <f t="shared" si="36"/>
        <v>0</v>
      </c>
      <c r="S73" s="11">
        <f t="shared" si="37"/>
        <v>-0.85996055226824486</v>
      </c>
      <c r="T73" s="11">
        <f t="shared" si="38"/>
        <v>-0.2629848783694938</v>
      </c>
      <c r="U73" s="11">
        <f>'OddsRatio_working_3-way'!S73-'OddsRatio_working_3-way'!R73^2/3</f>
        <v>-0.85996055226824486</v>
      </c>
      <c r="V73" s="11">
        <f>'OddsRatio_working_3-way'!S73*'OddsRatio_working_3-way'!R73/3-2*'OddsRatio_working_3-way'!R73^3/27-'OddsRatio_working_3-way'!T73</f>
        <v>0.2629848783694938</v>
      </c>
      <c r="W73" s="11">
        <f>'OddsRatio_working_3-way'!V73^2+4*'OddsRatio_working_3-way'!U73^3/27</f>
        <v>-2.5056505954540925E-2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0.15347438891029863</v>
      </c>
      <c r="Y73" s="11">
        <f>IF('OddsRatio_working_3-way'!W73&gt;=0,IF('OddsRatio_working_3-way'!V73+SQRT('OddsRatio_working_3-way'!W73)&gt;0,0,PI()),ACOS('OddsRatio_working_3-way'!V73/(2*'OddsRatio_working_3-way'!X73)))</f>
        <v>0.5418206116139086</v>
      </c>
      <c r="Z73" s="11">
        <f>'OddsRatio_working_3-way'!X73^(1/3)*COS('OddsRatio_working_3-way'!Y73/3)</f>
        <v>0.52669197446667226</v>
      </c>
      <c r="AA73" s="11">
        <f>'OddsRatio_working_3-way'!X73^(1/3)*COS(('OddsRatio_working_3-way'!Y73+2*PI())/3)</f>
        <v>-0.34663350785533542</v>
      </c>
      <c r="AB73" s="11">
        <f>'OddsRatio_working_3-way'!X73^(1/3)*COS(('OddsRatio_working_3-way'!Y73+4*PI())/3)</f>
        <v>-0.18005846661133687</v>
      </c>
      <c r="AC73" s="11">
        <f>'OddsRatio_working_3-way'!X73^(1/3)*SIN('OddsRatio_working_3-way'!Y73/3)</f>
        <v>9.6172144902495663E-2</v>
      </c>
      <c r="AD73" s="11">
        <f>'OddsRatio_working_3-way'!X73^(1/3)*SIN(('OddsRatio_working_3-way'!Y73+2*PI())/3)</f>
        <v>0.40804255740627521</v>
      </c>
      <c r="AE73" s="11">
        <f>'OddsRatio_working_3-way'!X73^(1/3)*SIN(('OddsRatio_working_3-way'!Y73+4*PI())/3)</f>
        <v>-0.50421470230877086</v>
      </c>
      <c r="AF73" s="11">
        <f>-'OddsRatio_working_3-way'!U73/(3*'OddsRatio_working_3-way'!X73^(1/3))*COS(('OddsRatio_working_3-way'!Y73)/3)</f>
        <v>0.52669197446667226</v>
      </c>
      <c r="AG73" s="11">
        <f>-'OddsRatio_working_3-way'!U73/(3*'OddsRatio_working_3-way'!X73^(1/3))*COS(('OddsRatio_working_3-way'!Y73+2*PI())/3)</f>
        <v>-0.34663350785533542</v>
      </c>
      <c r="AH73" s="11">
        <f>-'OddsRatio_working_3-way'!U73/(3*'OddsRatio_working_3-way'!X73^(1/3))*COS(('OddsRatio_working_3-way'!Y73+4*PI())/3)</f>
        <v>-0.18005846661133687</v>
      </c>
      <c r="AI73" s="11">
        <f>'OddsRatio_working_3-way'!U73/(3*'OddsRatio_working_3-way'!X73^(1/3))*SIN(('OddsRatio_working_3-way'!Y73)/3)</f>
        <v>-9.6172144902495663E-2</v>
      </c>
      <c r="AJ73" s="11">
        <f>'OddsRatio_working_3-way'!U73/(3*'OddsRatio_working_3-way'!X73^(1/3))*SIN(('OddsRatio_working_3-way'!Y73+2*PI())/3)</f>
        <v>-0.40804255740627521</v>
      </c>
      <c r="AK73" s="11">
        <f>'OddsRatio_working_3-way'!U73/(3*'OddsRatio_working_3-way'!X73^(1/3))*SIN(('OddsRatio_working_3-way'!Y73+4*PI())/3)</f>
        <v>0.50421470230877086</v>
      </c>
      <c r="AL73" s="11">
        <f>'OddsRatio_working_3-way'!Z73+'OddsRatio_working_3-way'!AF73</f>
        <v>1.0533839489333445</v>
      </c>
      <c r="AM73" s="11">
        <f>'OddsRatio_working_3-way'!AA73+'OddsRatio_working_3-way'!AG73</f>
        <v>-0.69326701571067084</v>
      </c>
      <c r="AN73" s="11">
        <f>'OddsRatio_working_3-way'!AB73+'OddsRatio_working_3-way'!AH73</f>
        <v>-0.36011693322267374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1.0533839489333445</v>
      </c>
      <c r="AS73" s="11">
        <f>IF(('OddsRatio_working_3-way'!X73=0),IF(Q73&gt;0,-Q73^(1/3),(-Q73)^(1/3)),'OddsRatio_working_3-way'!AM73-'OddsRatio_working_3-way'!R73/3)</f>
        <v>-0.69326701571067084</v>
      </c>
      <c r="AT73" s="11">
        <f>IF(('OddsRatio_working_3-way'!X73=0),IF(Q73&gt;0,-Q73^(1/3),(-Q73)^(1/3)),'OddsRatio_working_3-way'!AN73-'OddsRatio_working_3-way'!R73/3)</f>
        <v>-0.36011693322267374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2.98</v>
      </c>
      <c r="B74" s="4">
        <f>IF('True_Odds_Calculator_3-way'!B75="","",'True_Odds_Calculator_3-way'!B75)</f>
        <v>3.14</v>
      </c>
      <c r="C74" s="4">
        <f>IF('True_Odds_Calculator_3-way'!C75="","",'True_Odds_Calculator_3-way'!C75)</f>
        <v>2.64</v>
      </c>
      <c r="D74" s="9">
        <f t="shared" si="26"/>
        <v>0.32473647530316674</v>
      </c>
      <c r="E74" s="9">
        <f t="shared" si="27"/>
        <v>0.30793354281863383</v>
      </c>
      <c r="F74" s="9">
        <f t="shared" si="28"/>
        <v>0.36732998187819954</v>
      </c>
      <c r="G74" s="9">
        <f t="shared" si="29"/>
        <v>1.0502121262230568</v>
      </c>
      <c r="H74" s="9">
        <f t="shared" si="30"/>
        <v>3.0794200099216518</v>
      </c>
      <c r="I74" s="9">
        <f t="shared" si="31"/>
        <v>3.2474539501173418</v>
      </c>
      <c r="J74" s="9">
        <f t="shared" si="32"/>
        <v>2.7223478870058129</v>
      </c>
      <c r="K74" s="11">
        <f t="shared" si="33"/>
        <v>0.33557046979865773</v>
      </c>
      <c r="L74" s="11">
        <f t="shared" si="34"/>
        <v>0.31847133757961782</v>
      </c>
      <c r="M74" s="11">
        <f t="shared" si="35"/>
        <v>0.37878787878787878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-0.2813020989184799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0.23316998480508933</v>
      </c>
      <c r="Q74" s="11">
        <f>2*'OddsRatio_working_3-way'!K74*'OddsRatio_working_3-way'!L74*'OddsRatio_working_3-way'!M74</f>
        <v>8.0961800279544902E-2</v>
      </c>
      <c r="R74" s="11">
        <f t="shared" si="36"/>
        <v>0</v>
      </c>
      <c r="S74" s="11">
        <f t="shared" si="37"/>
        <v>-0.8288952898025157</v>
      </c>
      <c r="T74" s="11">
        <f t="shared" si="38"/>
        <v>-0.28781086451476234</v>
      </c>
      <c r="U74" s="11">
        <f>'OddsRatio_working_3-way'!S74-'OddsRatio_working_3-way'!R74^2/3</f>
        <v>-0.8288952898025157</v>
      </c>
      <c r="V74" s="11">
        <f>'OddsRatio_working_3-way'!S74*'OddsRatio_working_3-way'!R74/3-2*'OddsRatio_working_3-way'!R74^3/27-'OddsRatio_working_3-way'!T74</f>
        <v>0.28781086451476234</v>
      </c>
      <c r="W74" s="11">
        <f>'OddsRatio_working_3-way'!V74^2+4*'OddsRatio_working_3-way'!U74^3/27</f>
        <v>-1.5363037256936607E-3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0.14523377487556791</v>
      </c>
      <c r="Y74" s="11">
        <f>IF('OddsRatio_working_3-way'!W74&gt;=0,IF('OddsRatio_working_3-way'!V74+SQRT('OddsRatio_working_3-way'!W74)&gt;0,0,PI()),ACOS('OddsRatio_working_3-way'!V74/(2*'OddsRatio_working_3-way'!X74)))</f>
        <v>0.1353529757440628</v>
      </c>
      <c r="Z74" s="11">
        <f>'OddsRatio_working_3-way'!X74^(1/3)*COS('OddsRatio_working_3-way'!Y74/3)</f>
        <v>0.52510606311152841</v>
      </c>
      <c r="AA74" s="11">
        <f>'OddsRatio_working_3-way'!X74^(1/3)*COS(('OddsRatio_working_3-way'!Y74+2*PI())/3)</f>
        <v>-0.28308445413829819</v>
      </c>
      <c r="AB74" s="11">
        <f>'OddsRatio_working_3-way'!X74^(1/3)*COS(('OddsRatio_working_3-way'!Y74+4*PI())/3)</f>
        <v>-0.24202160897323036</v>
      </c>
      <c r="AC74" s="11">
        <f>'OddsRatio_working_3-way'!X74^(1/3)*SIN('OddsRatio_working_3-way'!Y74/3)</f>
        <v>2.3707644709744055E-2</v>
      </c>
      <c r="AD74" s="11">
        <f>'OddsRatio_working_3-way'!X74^(1/3)*SIN(('OddsRatio_working_3-way'!Y74+2*PI())/3)</f>
        <v>0.44290136798094637</v>
      </c>
      <c r="AE74" s="11">
        <f>'OddsRatio_working_3-way'!X74^(1/3)*SIN(('OddsRatio_working_3-way'!Y74+4*PI())/3)</f>
        <v>-0.46660901269069022</v>
      </c>
      <c r="AF74" s="11">
        <f>-'OddsRatio_working_3-way'!U74/(3*'OddsRatio_working_3-way'!X74^(1/3))*COS(('OddsRatio_working_3-way'!Y74)/3)</f>
        <v>0.52510606311152841</v>
      </c>
      <c r="AG74" s="11">
        <f>-'OddsRatio_working_3-way'!U74/(3*'OddsRatio_working_3-way'!X74^(1/3))*COS(('OddsRatio_working_3-way'!Y74+2*PI())/3)</f>
        <v>-0.28308445413829819</v>
      </c>
      <c r="AH74" s="11">
        <f>-'OddsRatio_working_3-way'!U74/(3*'OddsRatio_working_3-way'!X74^(1/3))*COS(('OddsRatio_working_3-way'!Y74+4*PI())/3)</f>
        <v>-0.24202160897323036</v>
      </c>
      <c r="AI74" s="11">
        <f>'OddsRatio_working_3-way'!U74/(3*'OddsRatio_working_3-way'!X74^(1/3))*SIN(('OddsRatio_working_3-way'!Y74)/3)</f>
        <v>-2.3707644709744055E-2</v>
      </c>
      <c r="AJ74" s="11">
        <f>'OddsRatio_working_3-way'!U74/(3*'OddsRatio_working_3-way'!X74^(1/3))*SIN(('OddsRatio_working_3-way'!Y74+2*PI())/3)</f>
        <v>-0.44290136798094637</v>
      </c>
      <c r="AK74" s="11">
        <f>'OddsRatio_working_3-way'!U74/(3*'OddsRatio_working_3-way'!X74^(1/3))*SIN(('OddsRatio_working_3-way'!Y74+4*PI())/3)</f>
        <v>0.46660901269069022</v>
      </c>
      <c r="AL74" s="11">
        <f>'OddsRatio_working_3-way'!Z74+'OddsRatio_working_3-way'!AF74</f>
        <v>1.0502121262230568</v>
      </c>
      <c r="AM74" s="11">
        <f>'OddsRatio_working_3-way'!AA74+'OddsRatio_working_3-way'!AG74</f>
        <v>-0.56616890827659638</v>
      </c>
      <c r="AN74" s="11">
        <f>'OddsRatio_working_3-way'!AB74+'OddsRatio_working_3-way'!AH74</f>
        <v>-0.48404321794646071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1.0502121262230568</v>
      </c>
      <c r="AS74" s="11">
        <f>IF(('OddsRatio_working_3-way'!X74=0),IF(Q74&gt;0,-Q74^(1/3),(-Q74)^(1/3)),'OddsRatio_working_3-way'!AM74-'OddsRatio_working_3-way'!R74/3)</f>
        <v>-0.56616890827659638</v>
      </c>
      <c r="AT74" s="11">
        <f>IF(('OddsRatio_working_3-way'!X74=0),IF(Q74&gt;0,-Q74^(1/3),(-Q74)^(1/3)),'OddsRatio_working_3-way'!AN74-'OddsRatio_working_3-way'!R74/3)</f>
        <v>-0.48404321794646071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1.79</v>
      </c>
      <c r="B75" s="4">
        <f>IF('True_Odds_Calculator_3-way'!B76="","",'True_Odds_Calculator_3-way'!B76)</f>
        <v>3.35</v>
      </c>
      <c r="C75" s="4">
        <f>IF('True_Odds_Calculator_3-way'!C76="","",'True_Odds_Calculator_3-way'!C76)</f>
        <v>5.27</v>
      </c>
      <c r="D75" s="9">
        <f t="shared" si="26"/>
        <v>0.53941799144599756</v>
      </c>
      <c r="E75" s="9">
        <f t="shared" si="27"/>
        <v>0.2824911979730983</v>
      </c>
      <c r="F75" s="9">
        <f t="shared" si="28"/>
        <v>0.17809081058090412</v>
      </c>
      <c r="G75" s="9">
        <f t="shared" si="29"/>
        <v>1.0808226828667724</v>
      </c>
      <c r="H75" s="9">
        <f t="shared" si="30"/>
        <v>1.8538499194647504</v>
      </c>
      <c r="I75" s="9">
        <f t="shared" si="31"/>
        <v>3.5399333047369153</v>
      </c>
      <c r="J75" s="9">
        <f t="shared" si="32"/>
        <v>5.615112855841117</v>
      </c>
      <c r="K75" s="11">
        <f t="shared" si="33"/>
        <v>0.55865921787709494</v>
      </c>
      <c r="L75" s="11">
        <f t="shared" si="34"/>
        <v>0.29850746268656714</v>
      </c>
      <c r="M75" s="11">
        <f t="shared" si="35"/>
        <v>0.18975332068311196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-0.25085015594960436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0.23448213228747763</v>
      </c>
      <c r="Q75" s="11">
        <f>2*'OddsRatio_working_3-way'!K75*'OddsRatio_working_3-way'!L75*'OddsRatio_working_3-way'!M75</f>
        <v>6.3288024908900842E-2</v>
      </c>
      <c r="R75" s="11">
        <f t="shared" si="36"/>
        <v>0</v>
      </c>
      <c r="S75" s="11">
        <f t="shared" si="37"/>
        <v>-0.93474979674553182</v>
      </c>
      <c r="T75" s="11">
        <f t="shared" si="38"/>
        <v>-0.25229414217153356</v>
      </c>
      <c r="U75" s="11">
        <f>'OddsRatio_working_3-way'!S75-'OddsRatio_working_3-way'!R75^2/3</f>
        <v>-0.93474979674553182</v>
      </c>
      <c r="V75" s="11">
        <f>'OddsRatio_working_3-way'!S75*'OddsRatio_working_3-way'!R75/3-2*'OddsRatio_working_3-way'!R75^3/27-'OddsRatio_working_3-way'!T75</f>
        <v>0.25229414217153356</v>
      </c>
      <c r="W75" s="11">
        <f>'OddsRatio_working_3-way'!V75^2+4*'OddsRatio_working_3-way'!U75^3/27</f>
        <v>-5.7346828605427017E-2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0.17392466959828973</v>
      </c>
      <c r="Y75" s="11">
        <f>IF('OddsRatio_working_3-way'!W75&gt;=0,IF('OddsRatio_working_3-way'!V75+SQRT('OddsRatio_working_3-way'!W75)&gt;0,0,PI()),ACOS('OddsRatio_working_3-way'!V75/(2*'OddsRatio_working_3-way'!X75)))</f>
        <v>0.75933036734858017</v>
      </c>
      <c r="Z75" s="11">
        <f>'OddsRatio_working_3-way'!X75^(1/3)*COS('OddsRatio_working_3-way'!Y75/3)</f>
        <v>0.54041134143338621</v>
      </c>
      <c r="AA75" s="11">
        <f>'OddsRatio_working_3-way'!X75^(1/3)*COS(('OddsRatio_working_3-way'!Y75+2*PI())/3)</f>
        <v>-0.39125993839862561</v>
      </c>
      <c r="AB75" s="11">
        <f>'OddsRatio_working_3-way'!X75^(1/3)*COS(('OddsRatio_working_3-way'!Y75+4*PI())/3)</f>
        <v>-0.14915140303476049</v>
      </c>
      <c r="AC75" s="11">
        <f>'OddsRatio_working_3-way'!X75^(1/3)*SIN('OddsRatio_working_3-way'!Y75/3)</f>
        <v>0.13978142806543353</v>
      </c>
      <c r="AD75" s="11">
        <f>'OddsRatio_working_3-way'!X75^(1/3)*SIN(('OddsRatio_working_3-way'!Y75+2*PI())/3)</f>
        <v>0.39811923614182165</v>
      </c>
      <c r="AE75" s="11">
        <f>'OddsRatio_working_3-way'!X75^(1/3)*SIN(('OddsRatio_working_3-way'!Y75+4*PI())/3)</f>
        <v>-0.53790066420725524</v>
      </c>
      <c r="AF75" s="11">
        <f>-'OddsRatio_working_3-way'!U75/(3*'OddsRatio_working_3-way'!X75^(1/3))*COS(('OddsRatio_working_3-way'!Y75)/3)</f>
        <v>0.54041134143338632</v>
      </c>
      <c r="AG75" s="11">
        <f>-'OddsRatio_working_3-way'!U75/(3*'OddsRatio_working_3-way'!X75^(1/3))*COS(('OddsRatio_working_3-way'!Y75+2*PI())/3)</f>
        <v>-0.39125993839862572</v>
      </c>
      <c r="AH75" s="11">
        <f>-'OddsRatio_working_3-way'!U75/(3*'OddsRatio_working_3-way'!X75^(1/3))*COS(('OddsRatio_working_3-way'!Y75+4*PI())/3)</f>
        <v>-0.14915140303476052</v>
      </c>
      <c r="AI75" s="11">
        <f>'OddsRatio_working_3-way'!U75/(3*'OddsRatio_working_3-way'!X75^(1/3))*SIN(('OddsRatio_working_3-way'!Y75)/3)</f>
        <v>-0.13978142806543356</v>
      </c>
      <c r="AJ75" s="11">
        <f>'OddsRatio_working_3-way'!U75/(3*'OddsRatio_working_3-way'!X75^(1/3))*SIN(('OddsRatio_working_3-way'!Y75+2*PI())/3)</f>
        <v>-0.39811923614182176</v>
      </c>
      <c r="AK75" s="11">
        <f>'OddsRatio_working_3-way'!U75/(3*'OddsRatio_working_3-way'!X75^(1/3))*SIN(('OddsRatio_working_3-way'!Y75+4*PI())/3)</f>
        <v>0.53790066420725535</v>
      </c>
      <c r="AL75" s="11">
        <f>'OddsRatio_working_3-way'!Z75+'OddsRatio_working_3-way'!AF75</f>
        <v>1.0808226828667724</v>
      </c>
      <c r="AM75" s="11">
        <f>'OddsRatio_working_3-way'!AA75+'OddsRatio_working_3-way'!AG75</f>
        <v>-0.78251987679725132</v>
      </c>
      <c r="AN75" s="11">
        <f>'OddsRatio_working_3-way'!AB75+'OddsRatio_working_3-way'!AH75</f>
        <v>-0.29830280606952098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1.0808226828667724</v>
      </c>
      <c r="AS75" s="11">
        <f>IF(('OddsRatio_working_3-way'!X75=0),IF(Q75&gt;0,-Q75^(1/3),(-Q75)^(1/3)),'OddsRatio_working_3-way'!AM75-'OddsRatio_working_3-way'!R75/3)</f>
        <v>-0.78251987679725132</v>
      </c>
      <c r="AT75" s="11">
        <f>IF(('OddsRatio_working_3-way'!X75=0),IF(Q75&gt;0,-Q75^(1/3),(-Q75)^(1/3)),'OddsRatio_working_3-way'!AN75-'OddsRatio_working_3-way'!R75/3)</f>
        <v>-0.29830280606952098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1.4</v>
      </c>
      <c r="B76" s="4">
        <f>IF('True_Odds_Calculator_3-way'!B77="","",'True_Odds_Calculator_3-way'!B77)</f>
        <v>4.5</v>
      </c>
      <c r="C76" s="4">
        <f>IF('True_Odds_Calculator_3-way'!C77="","",'True_Odds_Calculator_3-way'!C77)</f>
        <v>8.83</v>
      </c>
      <c r="D76" s="9">
        <f t="shared" si="26"/>
        <v>0.69233229222917292</v>
      </c>
      <c r="E76" s="9">
        <f t="shared" si="27"/>
        <v>0.20456424544579774</v>
      </c>
      <c r="F76" s="9">
        <f t="shared" si="28"/>
        <v>0.10310346232502926</v>
      </c>
      <c r="G76" s="9">
        <f t="shared" si="29"/>
        <v>1.1109828012651193</v>
      </c>
      <c r="H76" s="9">
        <f t="shared" si="30"/>
        <v>1.4443931205060476</v>
      </c>
      <c r="I76" s="9">
        <f t="shared" si="31"/>
        <v>4.8884398044279171</v>
      </c>
      <c r="J76" s="9">
        <f t="shared" si="32"/>
        <v>9.6989953339058843</v>
      </c>
      <c r="K76" s="11">
        <f t="shared" si="33"/>
        <v>0.7142857142857143</v>
      </c>
      <c r="L76" s="11">
        <f t="shared" si="34"/>
        <v>0.22222222222222221</v>
      </c>
      <c r="M76" s="11">
        <f t="shared" si="35"/>
        <v>0.11325028312570781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-0.19705549263873157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0.21086124143881788</v>
      </c>
      <c r="Q76" s="11">
        <f>2*'OddsRatio_working_3-way'!K76*'OddsRatio_working_3-way'!L76*'OddsRatio_working_3-way'!M76</f>
        <v>3.5952470833558035E-2</v>
      </c>
      <c r="R76" s="11">
        <f t="shared" si="36"/>
        <v>0</v>
      </c>
      <c r="S76" s="11">
        <f t="shared" si="37"/>
        <v>-1.0700602079912427</v>
      </c>
      <c r="T76" s="11">
        <f t="shared" si="38"/>
        <v>-0.18244845831052731</v>
      </c>
      <c r="U76" s="11">
        <f>'OddsRatio_working_3-way'!S76-'OddsRatio_working_3-way'!R76^2/3</f>
        <v>-1.0700602079912427</v>
      </c>
      <c r="V76" s="11">
        <f>'OddsRatio_working_3-way'!S76*'OddsRatio_working_3-way'!R76/3-2*'OddsRatio_working_3-way'!R76^3/27-'OddsRatio_working_3-way'!T76</f>
        <v>0.18244845831052731</v>
      </c>
      <c r="W76" s="11">
        <f>'OddsRatio_working_3-way'!V76^2+4*'OddsRatio_working_3-way'!U76^3/27</f>
        <v>-0.14823105013774091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0.21302493403216272</v>
      </c>
      <c r="Y76" s="11">
        <f>IF('OddsRatio_working_3-way'!W76&gt;=0,IF('OddsRatio_working_3-way'!V76+SQRT('OddsRatio_working_3-way'!W76)&gt;0,0,PI()),ACOS('OddsRatio_working_3-way'!V76/(2*'OddsRatio_working_3-way'!X76)))</f>
        <v>1.1282602234230816</v>
      </c>
      <c r="Z76" s="11">
        <f>'OddsRatio_working_3-way'!X76^(1/3)*COS('OddsRatio_working_3-way'!Y76/3)</f>
        <v>0.55549140063255964</v>
      </c>
      <c r="AA76" s="11">
        <f>'OddsRatio_working_3-way'!X76^(1/3)*COS(('OddsRatio_working_3-way'!Y76+2*PI())/3)</f>
        <v>-0.46771156531646496</v>
      </c>
      <c r="AB76" s="11">
        <f>'OddsRatio_working_3-way'!X76^(1/3)*COS(('OddsRatio_working_3-way'!Y76+4*PI())/3)</f>
        <v>-8.777983531609479E-2</v>
      </c>
      <c r="AC76" s="11">
        <f>'OddsRatio_working_3-way'!X76^(1/3)*SIN('OddsRatio_working_3-way'!Y76/3)</f>
        <v>0.21935368658939391</v>
      </c>
      <c r="AD76" s="11">
        <f>'OddsRatio_working_3-way'!X76^(1/3)*SIN(('OddsRatio_working_3-way'!Y76+2*PI())/3)</f>
        <v>0.37139282123689882</v>
      </c>
      <c r="AE76" s="11">
        <f>'OddsRatio_working_3-way'!X76^(1/3)*SIN(('OddsRatio_working_3-way'!Y76+4*PI())/3)</f>
        <v>-0.59074650782629279</v>
      </c>
      <c r="AF76" s="11">
        <f>-'OddsRatio_working_3-way'!U76/(3*'OddsRatio_working_3-way'!X76^(1/3))*COS(('OddsRatio_working_3-way'!Y76)/3)</f>
        <v>0.55549140063255964</v>
      </c>
      <c r="AG76" s="11">
        <f>-'OddsRatio_working_3-way'!U76/(3*'OddsRatio_working_3-way'!X76^(1/3))*COS(('OddsRatio_working_3-way'!Y76+2*PI())/3)</f>
        <v>-0.46771156531646496</v>
      </c>
      <c r="AH76" s="11">
        <f>-'OddsRatio_working_3-way'!U76/(3*'OddsRatio_working_3-way'!X76^(1/3))*COS(('OddsRatio_working_3-way'!Y76+4*PI())/3)</f>
        <v>-8.777983531609479E-2</v>
      </c>
      <c r="AI76" s="11">
        <f>'OddsRatio_working_3-way'!U76/(3*'OddsRatio_working_3-way'!X76^(1/3))*SIN(('OddsRatio_working_3-way'!Y76)/3)</f>
        <v>-0.21935368658939391</v>
      </c>
      <c r="AJ76" s="11">
        <f>'OddsRatio_working_3-way'!U76/(3*'OddsRatio_working_3-way'!X76^(1/3))*SIN(('OddsRatio_working_3-way'!Y76+2*PI())/3)</f>
        <v>-0.37139282123689882</v>
      </c>
      <c r="AK76" s="11">
        <f>'OddsRatio_working_3-way'!U76/(3*'OddsRatio_working_3-way'!X76^(1/3))*SIN(('OddsRatio_working_3-way'!Y76+4*PI())/3)</f>
        <v>0.59074650782629279</v>
      </c>
      <c r="AL76" s="11">
        <f>'OddsRatio_working_3-way'!Z76+'OddsRatio_working_3-way'!AF76</f>
        <v>1.1109828012651193</v>
      </c>
      <c r="AM76" s="11">
        <f>'OddsRatio_working_3-way'!AA76+'OddsRatio_working_3-way'!AG76</f>
        <v>-0.93542313063292992</v>
      </c>
      <c r="AN76" s="11">
        <f>'OddsRatio_working_3-way'!AB76+'OddsRatio_working_3-way'!AH76</f>
        <v>-0.17555967063218958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1.1109828012651193</v>
      </c>
      <c r="AS76" s="11">
        <f>IF(('OddsRatio_working_3-way'!X76=0),IF(Q76&gt;0,-Q76^(1/3),(-Q76)^(1/3)),'OddsRatio_working_3-way'!AM76-'OddsRatio_working_3-way'!R76/3)</f>
        <v>-0.93542313063292992</v>
      </c>
      <c r="AT76" s="11">
        <f>IF(('OddsRatio_working_3-way'!X76=0),IF(Q76&gt;0,-Q76^(1/3),(-Q76)^(1/3)),'OddsRatio_working_3-way'!AN76-'OddsRatio_working_3-way'!R76/3)</f>
        <v>-0.17555967063218958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2.61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2.92</v>
      </c>
      <c r="D77" s="9">
        <f t="shared" si="26"/>
        <v>0.37525188426997813</v>
      </c>
      <c r="E77" s="9">
        <f t="shared" si="27"/>
        <v>0.28978945259580224</v>
      </c>
      <c r="F77" s="9">
        <f t="shared" si="28"/>
        <v>0.33495866313421974</v>
      </c>
      <c r="G77" s="9">
        <f t="shared" si="29"/>
        <v>1.0340849018300082</v>
      </c>
      <c r="H77" s="9">
        <f t="shared" si="30"/>
        <v>2.6648766919463132</v>
      </c>
      <c r="I77" s="9">
        <f t="shared" si="31"/>
        <v>3.4507812173371195</v>
      </c>
      <c r="J77" s="9">
        <f t="shared" si="32"/>
        <v>2.9854430115136168</v>
      </c>
      <c r="K77" s="11">
        <f t="shared" si="33"/>
        <v>0.38314176245210729</v>
      </c>
      <c r="L77" s="11">
        <f t="shared" si="34"/>
        <v>0.29673590504451036</v>
      </c>
      <c r="M77" s="11">
        <f t="shared" si="35"/>
        <v>0.34246575342465752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-0.28524772612271165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0.22971997057715468</v>
      </c>
      <c r="Q77" s="11">
        <f>2*'OddsRatio_working_3-way'!K77*'OddsRatio_working_3-way'!L77*'OddsRatio_working_3-way'!M77</f>
        <v>7.7871176466832087E-2</v>
      </c>
      <c r="R77" s="11">
        <f t="shared" si="36"/>
        <v>0</v>
      </c>
      <c r="S77" s="11">
        <f t="shared" si="37"/>
        <v>-0.80533497567069368</v>
      </c>
      <c r="T77" s="11">
        <f t="shared" si="38"/>
        <v>-0.27299490700701479</v>
      </c>
      <c r="U77" s="11">
        <f>'OddsRatio_working_3-way'!S77-'OddsRatio_working_3-way'!R77^2/3</f>
        <v>-0.80533497567069368</v>
      </c>
      <c r="V77" s="11">
        <f>'OddsRatio_working_3-way'!S77*'OddsRatio_working_3-way'!R77/3-2*'OddsRatio_working_3-way'!R77^3/27-'OddsRatio_working_3-way'!T77</f>
        <v>0.27299490700701479</v>
      </c>
      <c r="W77" s="11">
        <f>'OddsRatio_working_3-way'!V77^2+4*'OddsRatio_working_3-way'!U77^3/27</f>
        <v>-2.8532790961722926E-3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0.13908585329567216</v>
      </c>
      <c r="Y77" s="11">
        <f>IF('OddsRatio_working_3-way'!W77&gt;=0,IF('OddsRatio_working_3-way'!V77+SQRT('OddsRatio_working_3-way'!W77)&gt;0,0,PI()),ACOS('OddsRatio_working_3-way'!V77/(2*'OddsRatio_working_3-way'!X77)))</f>
        <v>0.1932257615565629</v>
      </c>
      <c r="Z77" s="11">
        <f>'OddsRatio_working_3-way'!X77^(1/3)*COS('OddsRatio_working_3-way'!Y77/3)</f>
        <v>0.51704245091500411</v>
      </c>
      <c r="AA77" s="11">
        <f>'OddsRatio_working_3-way'!X77^(1/3)*COS(('OddsRatio_working_3-way'!Y77+2*PI())/3)</f>
        <v>-0.28740152811394121</v>
      </c>
      <c r="AB77" s="11">
        <f>'OddsRatio_working_3-way'!X77^(1/3)*COS(('OddsRatio_working_3-way'!Y77+4*PI())/3)</f>
        <v>-0.2296409228010626</v>
      </c>
      <c r="AC77" s="11">
        <f>'OddsRatio_working_3-way'!X77^(1/3)*SIN('OddsRatio_working_3-way'!Y77/3)</f>
        <v>3.3348101025946174E-2</v>
      </c>
      <c r="AD77" s="11">
        <f>'OddsRatio_working_3-way'!X77^(1/3)*SIN(('OddsRatio_working_3-way'!Y77+2*PI())/3)</f>
        <v>0.43109784681438928</v>
      </c>
      <c r="AE77" s="11">
        <f>'OddsRatio_working_3-way'!X77^(1/3)*SIN(('OddsRatio_working_3-way'!Y77+4*PI())/3)</f>
        <v>-0.46444594784033544</v>
      </c>
      <c r="AF77" s="11">
        <f>-'OddsRatio_working_3-way'!U77/(3*'OddsRatio_working_3-way'!X77^(1/3))*COS(('OddsRatio_working_3-way'!Y77)/3)</f>
        <v>0.51704245091500411</v>
      </c>
      <c r="AG77" s="11">
        <f>-'OddsRatio_working_3-way'!U77/(3*'OddsRatio_working_3-way'!X77^(1/3))*COS(('OddsRatio_working_3-way'!Y77+2*PI())/3)</f>
        <v>-0.28740152811394121</v>
      </c>
      <c r="AH77" s="11">
        <f>-'OddsRatio_working_3-way'!U77/(3*'OddsRatio_working_3-way'!X77^(1/3))*COS(('OddsRatio_working_3-way'!Y77+4*PI())/3)</f>
        <v>-0.2296409228010626</v>
      </c>
      <c r="AI77" s="11">
        <f>'OddsRatio_working_3-way'!U77/(3*'OddsRatio_working_3-way'!X77^(1/3))*SIN(('OddsRatio_working_3-way'!Y77)/3)</f>
        <v>-3.3348101025946174E-2</v>
      </c>
      <c r="AJ77" s="11">
        <f>'OddsRatio_working_3-way'!U77/(3*'OddsRatio_working_3-way'!X77^(1/3))*SIN(('OddsRatio_working_3-way'!Y77+2*PI())/3)</f>
        <v>-0.43109784681438928</v>
      </c>
      <c r="AK77" s="11">
        <f>'OddsRatio_working_3-way'!U77/(3*'OddsRatio_working_3-way'!X77^(1/3))*SIN(('OddsRatio_working_3-way'!Y77+4*PI())/3)</f>
        <v>0.46444594784033544</v>
      </c>
      <c r="AL77" s="11">
        <f>'OddsRatio_working_3-way'!Z77+'OddsRatio_working_3-way'!AF77</f>
        <v>1.0340849018300082</v>
      </c>
      <c r="AM77" s="11">
        <f>'OddsRatio_working_3-way'!AA77+'OddsRatio_working_3-way'!AG77</f>
        <v>-0.57480305622788241</v>
      </c>
      <c r="AN77" s="11">
        <f>'OddsRatio_working_3-way'!AB77+'OddsRatio_working_3-way'!AH77</f>
        <v>-0.4592818456021252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1.0340849018300082</v>
      </c>
      <c r="AS77" s="11">
        <f>IF(('OddsRatio_working_3-way'!X77=0),IF(Q77&gt;0,-Q77^(1/3),(-Q77)^(1/3)),'OddsRatio_working_3-way'!AM77-'OddsRatio_working_3-way'!R77/3)</f>
        <v>-0.57480305622788241</v>
      </c>
      <c r="AT77" s="11">
        <f>IF(('OddsRatio_working_3-way'!X77=0),IF(Q77&gt;0,-Q77^(1/3),(-Q77)^(1/3)),'OddsRatio_working_3-way'!AN77-'OddsRatio_working_3-way'!R77/3)</f>
        <v>-0.4592818456021252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3.13</v>
      </c>
      <c r="B78" s="4">
        <f>IF('True_Odds_Calculator_3-way'!B79="","",'True_Odds_Calculator_3-way'!B79)</f>
        <v>3.19</v>
      </c>
      <c r="C78" s="4">
        <f>IF('True_Odds_Calculator_3-way'!C79="","",'True_Odds_Calculator_3-way'!C79)</f>
        <v>2.57</v>
      </c>
      <c r="D78" s="9">
        <f t="shared" si="26"/>
        <v>0.31233482081416469</v>
      </c>
      <c r="E78" s="9">
        <f t="shared" si="27"/>
        <v>0.30639960008473549</v>
      </c>
      <c r="F78" s="9">
        <f t="shared" si="28"/>
        <v>0.38126557910109971</v>
      </c>
      <c r="G78" s="9">
        <f t="shared" si="29"/>
        <v>1.0336583706024602</v>
      </c>
      <c r="H78" s="9">
        <f t="shared" si="30"/>
        <v>3.2016923293832407</v>
      </c>
      <c r="I78" s="9">
        <f t="shared" si="31"/>
        <v>3.2637118316193878</v>
      </c>
      <c r="J78" s="9">
        <f t="shared" si="32"/>
        <v>2.6228436418458623</v>
      </c>
      <c r="K78" s="11">
        <f t="shared" si="33"/>
        <v>0.31948881789137379</v>
      </c>
      <c r="L78" s="11">
        <f t="shared" si="34"/>
        <v>0.31347962382445144</v>
      </c>
      <c r="M78" s="11">
        <f t="shared" si="35"/>
        <v>0.38910505836575876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-0.2854008266889585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0.22953406649917563</v>
      </c>
      <c r="Q78" s="11">
        <f>2*'OddsRatio_working_3-way'!K78*'OddsRatio_working_3-way'!L78*'OddsRatio_working_3-way'!M78</f>
        <v>7.794026027136694E-2</v>
      </c>
      <c r="R78" s="11">
        <f t="shared" si="36"/>
        <v>0</v>
      </c>
      <c r="S78" s="11">
        <f t="shared" si="37"/>
        <v>-0.80425158245715678</v>
      </c>
      <c r="T78" s="11">
        <f t="shared" si="38"/>
        <v>-0.27309052035896669</v>
      </c>
      <c r="U78" s="11">
        <f>'OddsRatio_working_3-way'!S78-'OddsRatio_working_3-way'!R78^2/3</f>
        <v>-0.80425158245715678</v>
      </c>
      <c r="V78" s="11">
        <f>'OddsRatio_working_3-way'!S78*'OddsRatio_working_3-way'!R78/3-2*'OddsRatio_working_3-way'!R78^3/27-'OddsRatio_working_3-way'!T78</f>
        <v>0.27309052035896669</v>
      </c>
      <c r="W78" s="11">
        <f>'OddsRatio_working_3-way'!V78^2+4*'OddsRatio_working_3-way'!U78^3/27</f>
        <v>-2.4891969429996497E-3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0.13880528560985245</v>
      </c>
      <c r="Y78" s="11">
        <f>IF('OddsRatio_working_3-way'!W78&gt;=0,IF('OddsRatio_working_3-way'!V78+SQRT('OddsRatio_working_3-way'!W78)&gt;0,0,PI()),ACOS('OddsRatio_working_3-way'!V78/(2*'OddsRatio_working_3-way'!X78)))</f>
        <v>0.18070063983435558</v>
      </c>
      <c r="Z78" s="11">
        <f>'OddsRatio_working_3-way'!X78^(1/3)*COS('OddsRatio_working_3-way'!Y78/3)</f>
        <v>0.51682918530123001</v>
      </c>
      <c r="AA78" s="11">
        <f>'OddsRatio_working_3-way'!X78^(1/3)*COS(('OddsRatio_working_3-way'!Y78+2*PI())/3)</f>
        <v>-0.28540700880662589</v>
      </c>
      <c r="AB78" s="11">
        <f>'OddsRatio_working_3-way'!X78^(1/3)*COS(('OddsRatio_working_3-way'!Y78+4*PI())/3)</f>
        <v>-0.23142217649460423</v>
      </c>
      <c r="AC78" s="11">
        <f>'OddsRatio_working_3-way'!X78^(1/3)*SIN('OddsRatio_working_3-way'!Y78/3)</f>
        <v>3.1168157467502487E-2</v>
      </c>
      <c r="AD78" s="11">
        <f>'OddsRatio_working_3-way'!X78^(1/3)*SIN(('OddsRatio_working_3-way'!Y78+2*PI())/3)</f>
        <v>0.43200312515432887</v>
      </c>
      <c r="AE78" s="11">
        <f>'OddsRatio_working_3-way'!X78^(1/3)*SIN(('OddsRatio_working_3-way'!Y78+4*PI())/3)</f>
        <v>-0.46317128262183144</v>
      </c>
      <c r="AF78" s="11">
        <f>-'OddsRatio_working_3-way'!U78/(3*'OddsRatio_working_3-way'!X78^(1/3))*COS(('OddsRatio_working_3-way'!Y78)/3)</f>
        <v>0.51682918530123012</v>
      </c>
      <c r="AG78" s="11">
        <f>-'OddsRatio_working_3-way'!U78/(3*'OddsRatio_working_3-way'!X78^(1/3))*COS(('OddsRatio_working_3-way'!Y78+2*PI())/3)</f>
        <v>-0.28540700880662601</v>
      </c>
      <c r="AH78" s="11">
        <f>-'OddsRatio_working_3-way'!U78/(3*'OddsRatio_working_3-way'!X78^(1/3))*COS(('OddsRatio_working_3-way'!Y78+4*PI())/3)</f>
        <v>-0.23142217649460428</v>
      </c>
      <c r="AI78" s="11">
        <f>'OddsRatio_working_3-way'!U78/(3*'OddsRatio_working_3-way'!X78^(1/3))*SIN(('OddsRatio_working_3-way'!Y78)/3)</f>
        <v>-3.1168157467502493E-2</v>
      </c>
      <c r="AJ78" s="11">
        <f>'OddsRatio_working_3-way'!U78/(3*'OddsRatio_working_3-way'!X78^(1/3))*SIN(('OddsRatio_working_3-way'!Y78+2*PI())/3)</f>
        <v>-0.43200312515432898</v>
      </c>
      <c r="AK78" s="11">
        <f>'OddsRatio_working_3-way'!U78/(3*'OddsRatio_working_3-way'!X78^(1/3))*SIN(('OddsRatio_working_3-way'!Y78+4*PI())/3)</f>
        <v>0.46317128262183149</v>
      </c>
      <c r="AL78" s="11">
        <f>'OddsRatio_working_3-way'!Z78+'OddsRatio_working_3-way'!AF78</f>
        <v>1.0336583706024602</v>
      </c>
      <c r="AM78" s="11">
        <f>'OddsRatio_working_3-way'!AA78+'OddsRatio_working_3-way'!AG78</f>
        <v>-0.5708140176132519</v>
      </c>
      <c r="AN78" s="11">
        <f>'OddsRatio_working_3-way'!AB78+'OddsRatio_working_3-way'!AH78</f>
        <v>-0.46284435298920851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1.0336583706024602</v>
      </c>
      <c r="AS78" s="11">
        <f>IF(('OddsRatio_working_3-way'!X78=0),IF(Q78&gt;0,-Q78^(1/3),(-Q78)^(1/3)),'OddsRatio_working_3-way'!AM78-'OddsRatio_working_3-way'!R78/3)</f>
        <v>-0.5708140176132519</v>
      </c>
      <c r="AT78" s="11">
        <f>IF(('OddsRatio_working_3-way'!X78=0),IF(Q78&gt;0,-Q78^(1/3),(-Q78)^(1/3)),'OddsRatio_working_3-way'!AN78-'OddsRatio_working_3-way'!R78/3)</f>
        <v>-0.46284435298920851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1.69</v>
      </c>
      <c r="B79" s="4">
        <f>IF('True_Odds_Calculator_3-way'!B80="","",'True_Odds_Calculator_3-way'!B80)</f>
        <v>4.2</v>
      </c>
      <c r="C79" s="4">
        <f>IF('True_Odds_Calculator_3-way'!C80="","",'True_Odds_Calculator_3-way'!C80)</f>
        <v>5.08</v>
      </c>
      <c r="D79" s="9">
        <f t="shared" si="26"/>
        <v>0.58052040874788435</v>
      </c>
      <c r="E79" s="9">
        <f t="shared" si="27"/>
        <v>0.22982415107657697</v>
      </c>
      <c r="F79" s="9">
        <f t="shared" si="28"/>
        <v>0.18965544017553834</v>
      </c>
      <c r="G79" s="9">
        <f t="shared" si="29"/>
        <v>1.0472352520879127</v>
      </c>
      <c r="H79" s="9">
        <f t="shared" si="30"/>
        <v>1.72259232394066</v>
      </c>
      <c r="I79" s="9">
        <f t="shared" si="31"/>
        <v>4.3511528066813216</v>
      </c>
      <c r="J79" s="9">
        <f t="shared" si="32"/>
        <v>5.2727198285186834</v>
      </c>
      <c r="K79" s="11">
        <f t="shared" si="33"/>
        <v>0.59171597633136097</v>
      </c>
      <c r="L79" s="11">
        <f t="shared" si="34"/>
        <v>0.23809523809523808</v>
      </c>
      <c r="M79" s="11">
        <f t="shared" si="35"/>
        <v>0.19685039370078738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-0.2498385926611244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0.22103376131238034</v>
      </c>
      <c r="Q79" s="11">
        <f>2*'OddsRatio_working_3-way'!K79*'OddsRatio_working_3-way'!L79*'OddsRatio_working_3-way'!M79</f>
        <v>5.5466439476130572E-2</v>
      </c>
      <c r="R79" s="11">
        <f t="shared" si="36"/>
        <v>0</v>
      </c>
      <c r="S79" s="11">
        <f t="shared" si="37"/>
        <v>-0.88470623756749101</v>
      </c>
      <c r="T79" s="11">
        <f t="shared" si="38"/>
        <v>-0.2220090934924695</v>
      </c>
      <c r="U79" s="11">
        <f>'OddsRatio_working_3-way'!S79-'OddsRatio_working_3-way'!R79^2/3</f>
        <v>-0.88470623756749101</v>
      </c>
      <c r="V79" s="11">
        <f>'OddsRatio_working_3-way'!S79*'OddsRatio_working_3-way'!R79/3-2*'OddsRatio_working_3-way'!R79^3/27-'OddsRatio_working_3-way'!T79</f>
        <v>0.2220090934924695</v>
      </c>
      <c r="W79" s="11">
        <f>'OddsRatio_working_3-way'!V79^2+4*'OddsRatio_working_3-way'!U79^3/27</f>
        <v>-5.3299237643377483E-2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0.16014624194523389</v>
      </c>
      <c r="Y79" s="11">
        <f>IF('OddsRatio_working_3-way'!W79&gt;=0,IF('OddsRatio_working_3-way'!V79+SQRT('OddsRatio_working_3-way'!W79)&gt;0,0,PI()),ACOS('OddsRatio_working_3-way'!V79/(2*'OddsRatio_working_3-way'!X79)))</f>
        <v>0.80495333154180482</v>
      </c>
      <c r="Z79" s="11">
        <f>'OddsRatio_working_3-way'!X79^(1/3)*COS('OddsRatio_working_3-way'!Y79/3)</f>
        <v>0.52361762604395634</v>
      </c>
      <c r="AA79" s="11">
        <f>'OddsRatio_working_3-way'!X79^(1/3)*COS(('OddsRatio_working_3-way'!Y79+2*PI())/3)</f>
        <v>-0.38648838498122667</v>
      </c>
      <c r="AB79" s="11">
        <f>'OddsRatio_working_3-way'!X79^(1/3)*COS(('OddsRatio_working_3-way'!Y79+4*PI())/3)</f>
        <v>-0.1371292410627295</v>
      </c>
      <c r="AC79" s="11">
        <f>'OddsRatio_working_3-way'!X79^(1/3)*SIN('OddsRatio_working_3-way'!Y79/3)</f>
        <v>0.14396756886623893</v>
      </c>
      <c r="AD79" s="11">
        <f>'OddsRatio_working_3-way'!X79^(1/3)*SIN(('OddsRatio_working_3-way'!Y79+2*PI())/3)</f>
        <v>0.381482381590247</v>
      </c>
      <c r="AE79" s="11">
        <f>'OddsRatio_working_3-way'!X79^(1/3)*SIN(('OddsRatio_working_3-way'!Y79+4*PI())/3)</f>
        <v>-0.5254499504564859</v>
      </c>
      <c r="AF79" s="11">
        <f>-'OddsRatio_working_3-way'!U79/(3*'OddsRatio_working_3-way'!X79^(1/3))*COS(('OddsRatio_working_3-way'!Y79)/3)</f>
        <v>0.52361762604395634</v>
      </c>
      <c r="AG79" s="11">
        <f>-'OddsRatio_working_3-way'!U79/(3*'OddsRatio_working_3-way'!X79^(1/3))*COS(('OddsRatio_working_3-way'!Y79+2*PI())/3)</f>
        <v>-0.38648838498122667</v>
      </c>
      <c r="AH79" s="11">
        <f>-'OddsRatio_working_3-way'!U79/(3*'OddsRatio_working_3-way'!X79^(1/3))*COS(('OddsRatio_working_3-way'!Y79+4*PI())/3)</f>
        <v>-0.1371292410627295</v>
      </c>
      <c r="AI79" s="11">
        <f>'OddsRatio_working_3-way'!U79/(3*'OddsRatio_working_3-way'!X79^(1/3))*SIN(('OddsRatio_working_3-way'!Y79)/3)</f>
        <v>-0.14396756886623893</v>
      </c>
      <c r="AJ79" s="11">
        <f>'OddsRatio_working_3-way'!U79/(3*'OddsRatio_working_3-way'!X79^(1/3))*SIN(('OddsRatio_working_3-way'!Y79+2*PI())/3)</f>
        <v>-0.381482381590247</v>
      </c>
      <c r="AK79" s="11">
        <f>'OddsRatio_working_3-way'!U79/(3*'OddsRatio_working_3-way'!X79^(1/3))*SIN(('OddsRatio_working_3-way'!Y79+4*PI())/3)</f>
        <v>0.5254499504564859</v>
      </c>
      <c r="AL79" s="11">
        <f>'OddsRatio_working_3-way'!Z79+'OddsRatio_working_3-way'!AF79</f>
        <v>1.0472352520879127</v>
      </c>
      <c r="AM79" s="11">
        <f>'OddsRatio_working_3-way'!AA79+'OddsRatio_working_3-way'!AG79</f>
        <v>-0.77297676996245335</v>
      </c>
      <c r="AN79" s="11">
        <f>'OddsRatio_working_3-way'!AB79+'OddsRatio_working_3-way'!AH79</f>
        <v>-0.274258482125459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1.0472352520879127</v>
      </c>
      <c r="AS79" s="11">
        <f>IF(('OddsRatio_working_3-way'!X79=0),IF(Q79&gt;0,-Q79^(1/3),(-Q79)^(1/3)),'OddsRatio_working_3-way'!AM79-'OddsRatio_working_3-way'!R79/3)</f>
        <v>-0.77297676996245335</v>
      </c>
      <c r="AT79" s="11">
        <f>IF(('OddsRatio_working_3-way'!X79=0),IF(Q79&gt;0,-Q79^(1/3),(-Q79)^(1/3)),'OddsRatio_working_3-way'!AN79-'OddsRatio_working_3-way'!R79/3)</f>
        <v>-0.274258482125459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2.17</v>
      </c>
      <c r="B80" s="4">
        <f>IF('True_Odds_Calculator_3-way'!B81="","",'True_Odds_Calculator_3-way'!B81)</f>
        <v>3.51</v>
      </c>
      <c r="C80" s="4">
        <f>IF('True_Odds_Calculator_3-way'!C81="","",'True_Odds_Calculator_3-way'!C81)</f>
        <v>3.53</v>
      </c>
      <c r="D80" s="9">
        <f t="shared" si="26"/>
        <v>0.44977304520751449</v>
      </c>
      <c r="E80" s="9">
        <f t="shared" si="27"/>
        <v>0.27590485310349155</v>
      </c>
      <c r="F80" s="9">
        <f t="shared" si="28"/>
        <v>0.2743221016889939</v>
      </c>
      <c r="G80" s="9">
        <f t="shared" si="29"/>
        <v>1.0455927796286908</v>
      </c>
      <c r="H80" s="9">
        <f t="shared" si="30"/>
        <v>2.2233435521655682</v>
      </c>
      <c r="I80" s="9">
        <f t="shared" si="31"/>
        <v>3.6244378768680132</v>
      </c>
      <c r="J80" s="9">
        <f t="shared" si="32"/>
        <v>3.6453497324605877</v>
      </c>
      <c r="K80" s="11">
        <f t="shared" si="33"/>
        <v>0.46082949308755761</v>
      </c>
      <c r="L80" s="11">
        <f t="shared" si="34"/>
        <v>0.28490028490028491</v>
      </c>
      <c r="M80" s="11">
        <f t="shared" si="35"/>
        <v>0.28328611898016998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-0.27633668838091752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0.23096705907635268</v>
      </c>
      <c r="Q80" s="11">
        <f>2*'OddsRatio_working_3-way'!K80*'OddsRatio_working_3-way'!L80*'OddsRatio_working_3-way'!M80</f>
        <v>7.4385526272577357E-2</v>
      </c>
      <c r="R80" s="11">
        <f t="shared" si="36"/>
        <v>0</v>
      </c>
      <c r="S80" s="11">
        <f t="shared" si="37"/>
        <v>-0.83581756888529812</v>
      </c>
      <c r="T80" s="11">
        <f t="shared" si="38"/>
        <v>-0.26918440221748735</v>
      </c>
      <c r="U80" s="11">
        <f>'OddsRatio_working_3-way'!S80-'OddsRatio_working_3-way'!R80^2/3</f>
        <v>-0.83581756888529812</v>
      </c>
      <c r="V80" s="11">
        <f>'OddsRatio_working_3-way'!S80*'OddsRatio_working_3-way'!R80/3-2*'OddsRatio_working_3-way'!R80^3/27-'OddsRatio_working_3-way'!T80</f>
        <v>0.26918440221748735</v>
      </c>
      <c r="W80" s="11">
        <f>'OddsRatio_working_3-way'!V80^2+4*'OddsRatio_working_3-way'!U80^3/27</f>
        <v>-1.4042666985619068E-2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0.14705688472730977</v>
      </c>
      <c r="Y80" s="11">
        <f>IF('OddsRatio_working_3-way'!W80&gt;=0,IF('OddsRatio_working_3-way'!V80+SQRT('OddsRatio_working_3-way'!W80)&gt;0,0,PI()),ACOS('OddsRatio_working_3-way'!V80/(2*'OddsRatio_working_3-way'!X80)))</f>
        <v>0.41469553843056084</v>
      </c>
      <c r="Z80" s="11">
        <f>'OddsRatio_working_3-way'!X80^(1/3)*COS('OddsRatio_working_3-way'!Y80/3)</f>
        <v>0.5227963898143454</v>
      </c>
      <c r="AA80" s="11">
        <f>'OddsRatio_working_3-way'!X80^(1/3)*COS(('OddsRatio_working_3-way'!Y80+2*PI())/3)</f>
        <v>-0.32438504527405332</v>
      </c>
      <c r="AB80" s="11">
        <f>'OddsRatio_working_3-way'!X80^(1/3)*COS(('OddsRatio_working_3-way'!Y80+4*PI())/3)</f>
        <v>-0.19841134454029197</v>
      </c>
      <c r="AC80" s="11">
        <f>'OddsRatio_working_3-way'!X80^(1/3)*SIN('OddsRatio_working_3-way'!Y80/3)</f>
        <v>7.27309500294505E-2</v>
      </c>
      <c r="AD80" s="11">
        <f>'OddsRatio_working_3-way'!X80^(1/3)*SIN(('OddsRatio_working_3-way'!Y80+2*PI())/3)</f>
        <v>0.41638947957129008</v>
      </c>
      <c r="AE80" s="11">
        <f>'OddsRatio_working_3-way'!X80^(1/3)*SIN(('OddsRatio_working_3-way'!Y80+4*PI())/3)</f>
        <v>-0.48912042960074048</v>
      </c>
      <c r="AF80" s="11">
        <f>-'OddsRatio_working_3-way'!U80/(3*'OddsRatio_working_3-way'!X80^(1/3))*COS(('OddsRatio_working_3-way'!Y80)/3)</f>
        <v>0.5227963898143454</v>
      </c>
      <c r="AG80" s="11">
        <f>-'OddsRatio_working_3-way'!U80/(3*'OddsRatio_working_3-way'!X80^(1/3))*COS(('OddsRatio_working_3-way'!Y80+2*PI())/3)</f>
        <v>-0.32438504527405332</v>
      </c>
      <c r="AH80" s="11">
        <f>-'OddsRatio_working_3-way'!U80/(3*'OddsRatio_working_3-way'!X80^(1/3))*COS(('OddsRatio_working_3-way'!Y80+4*PI())/3)</f>
        <v>-0.19841134454029197</v>
      </c>
      <c r="AI80" s="11">
        <f>'OddsRatio_working_3-way'!U80/(3*'OddsRatio_working_3-way'!X80^(1/3))*SIN(('OddsRatio_working_3-way'!Y80)/3)</f>
        <v>-7.27309500294505E-2</v>
      </c>
      <c r="AJ80" s="11">
        <f>'OddsRatio_working_3-way'!U80/(3*'OddsRatio_working_3-way'!X80^(1/3))*SIN(('OddsRatio_working_3-way'!Y80+2*PI())/3)</f>
        <v>-0.41638947957129008</v>
      </c>
      <c r="AK80" s="11">
        <f>'OddsRatio_working_3-way'!U80/(3*'OddsRatio_working_3-way'!X80^(1/3))*SIN(('OddsRatio_working_3-way'!Y80+4*PI())/3)</f>
        <v>0.48912042960074048</v>
      </c>
      <c r="AL80" s="11">
        <f>'OddsRatio_working_3-way'!Z80+'OddsRatio_working_3-way'!AF80</f>
        <v>1.0455927796286908</v>
      </c>
      <c r="AM80" s="11">
        <f>'OddsRatio_working_3-way'!AA80+'OddsRatio_working_3-way'!AG80</f>
        <v>-0.64877009054810664</v>
      </c>
      <c r="AN80" s="11">
        <f>'OddsRatio_working_3-way'!AB80+'OddsRatio_working_3-way'!AH80</f>
        <v>-0.39682268908058393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1.0455927796286908</v>
      </c>
      <c r="AS80" s="11">
        <f>IF(('OddsRatio_working_3-way'!X80=0),IF(Q80&gt;0,-Q80^(1/3),(-Q80)^(1/3)),'OddsRatio_working_3-way'!AM80-'OddsRatio_working_3-way'!R80/3)</f>
        <v>-0.64877009054810664</v>
      </c>
      <c r="AT80" s="11">
        <f>IF(('OddsRatio_working_3-way'!X80=0),IF(Q80&gt;0,-Q80^(1/3),(-Q80)^(1/3)),'OddsRatio_working_3-way'!AN80-'OddsRatio_working_3-way'!R80/3)</f>
        <v>-0.39682268908058393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1.94</v>
      </c>
      <c r="B81" s="4">
        <f>IF('True_Odds_Calculator_3-way'!B82="","",'True_Odds_Calculator_3-way'!B82)</f>
        <v>3.5</v>
      </c>
      <c r="C81" s="4">
        <f>IF('True_Odds_Calculator_3-way'!C82="","",'True_Odds_Calculator_3-way'!C82)</f>
        <v>4.37</v>
      </c>
      <c r="D81" s="9">
        <f t="shared" si="26"/>
        <v>0.5034842265686833</v>
      </c>
      <c r="E81" s="9">
        <f t="shared" si="27"/>
        <v>0.27603227732904489</v>
      </c>
      <c r="F81" s="9">
        <f t="shared" si="28"/>
        <v>0.220483496102272</v>
      </c>
      <c r="G81" s="9">
        <f t="shared" si="29"/>
        <v>1.0491058939573907</v>
      </c>
      <c r="H81" s="9">
        <f t="shared" si="30"/>
        <v>1.9861595403199468</v>
      </c>
      <c r="I81" s="9">
        <f t="shared" si="31"/>
        <v>3.6227647348934768</v>
      </c>
      <c r="J81" s="9">
        <f t="shared" si="32"/>
        <v>4.5354868626364064</v>
      </c>
      <c r="K81" s="11">
        <f t="shared" si="33"/>
        <v>0.51546391752577325</v>
      </c>
      <c r="L81" s="11">
        <f t="shared" si="34"/>
        <v>0.2857142857142857</v>
      </c>
      <c r="M81" s="11">
        <f t="shared" si="35"/>
        <v>0.22883295194508008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-0.26689875742696056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0.22950698125861496</v>
      </c>
      <c r="Q81" s="11">
        <f>2*'OddsRatio_working_3-way'!K81*'OddsRatio_working_3-way'!L81*'OddsRatio_working_3-way'!M81</f>
        <v>6.740293135348456E-2</v>
      </c>
      <c r="R81" s="11">
        <f t="shared" si="36"/>
        <v>0</v>
      </c>
      <c r="S81" s="11">
        <f t="shared" si="37"/>
        <v>-0.85990277163962359</v>
      </c>
      <c r="T81" s="11">
        <f t="shared" si="38"/>
        <v>-0.25254119578256196</v>
      </c>
      <c r="U81" s="11">
        <f>'OddsRatio_working_3-way'!S81-'OddsRatio_working_3-way'!R81^2/3</f>
        <v>-0.85990277163962359</v>
      </c>
      <c r="V81" s="11">
        <f>'OddsRatio_working_3-way'!S81*'OddsRatio_working_3-way'!R81/3-2*'OddsRatio_working_3-way'!R81^3/27-'OddsRatio_working_3-way'!T81</f>
        <v>0.25254119578256196</v>
      </c>
      <c r="W81" s="11">
        <f>'OddsRatio_working_3-way'!V81^2+4*'OddsRatio_working_3-way'!U81^3/27</f>
        <v>-3.0421506522007216E-2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0.15345892128619756</v>
      </c>
      <c r="Y81" s="11">
        <f>IF('OddsRatio_working_3-way'!W81&gt;=0,IF('OddsRatio_working_3-way'!V81+SQRT('OddsRatio_working_3-way'!W81)&gt;0,0,PI()),ACOS('OddsRatio_working_3-way'!V81/(2*'OddsRatio_working_3-way'!X81)))</f>
        <v>0.60442331240778502</v>
      </c>
      <c r="Z81" s="11">
        <f>'OddsRatio_working_3-way'!X81^(1/3)*COS('OddsRatio_working_3-way'!Y81/3)</f>
        <v>0.52455294697869548</v>
      </c>
      <c r="AA81" s="11">
        <f>'OddsRatio_working_3-way'!X81^(1/3)*COS(('OddsRatio_working_3-way'!Y81+2*PI())/3)</f>
        <v>-0.35506034747551185</v>
      </c>
      <c r="AB81" s="11">
        <f>'OddsRatio_working_3-way'!X81^(1/3)*COS(('OddsRatio_working_3-way'!Y81+4*PI())/3)</f>
        <v>-0.16949259950318368</v>
      </c>
      <c r="AC81" s="11">
        <f>'OddsRatio_working_3-way'!X81^(1/3)*SIN('OddsRatio_working_3-way'!Y81/3)</f>
        <v>0.10713758924473639</v>
      </c>
      <c r="AD81" s="11">
        <f>'OddsRatio_working_3-way'!X81^(1/3)*SIN(('OddsRatio_working_3-way'!Y81+2*PI())/3)</f>
        <v>0.40070738309117376</v>
      </c>
      <c r="AE81" s="11">
        <f>'OddsRatio_working_3-way'!X81^(1/3)*SIN(('OddsRatio_working_3-way'!Y81+4*PI())/3)</f>
        <v>-0.50784497233591008</v>
      </c>
      <c r="AF81" s="11">
        <f>-'OddsRatio_working_3-way'!U81/(3*'OddsRatio_working_3-way'!X81^(1/3))*COS(('OddsRatio_working_3-way'!Y81)/3)</f>
        <v>0.52455294697869537</v>
      </c>
      <c r="AG81" s="11">
        <f>-'OddsRatio_working_3-way'!U81/(3*'OddsRatio_working_3-way'!X81^(1/3))*COS(('OddsRatio_working_3-way'!Y81+2*PI())/3)</f>
        <v>-0.35506034747551174</v>
      </c>
      <c r="AH81" s="11">
        <f>-'OddsRatio_working_3-way'!U81/(3*'OddsRatio_working_3-way'!X81^(1/3))*COS(('OddsRatio_working_3-way'!Y81+4*PI())/3)</f>
        <v>-0.16949259950318366</v>
      </c>
      <c r="AI81" s="11">
        <f>'OddsRatio_working_3-way'!U81/(3*'OddsRatio_working_3-way'!X81^(1/3))*SIN(('OddsRatio_working_3-way'!Y81)/3)</f>
        <v>-0.10713758924473636</v>
      </c>
      <c r="AJ81" s="11">
        <f>'OddsRatio_working_3-way'!U81/(3*'OddsRatio_working_3-way'!X81^(1/3))*SIN(('OddsRatio_working_3-way'!Y81+2*PI())/3)</f>
        <v>-0.40070738309117365</v>
      </c>
      <c r="AK81" s="11">
        <f>'OddsRatio_working_3-way'!U81/(3*'OddsRatio_working_3-way'!X81^(1/3))*SIN(('OddsRatio_working_3-way'!Y81+4*PI())/3)</f>
        <v>0.50784497233590997</v>
      </c>
      <c r="AL81" s="11">
        <f>'OddsRatio_working_3-way'!Z81+'OddsRatio_working_3-way'!AF81</f>
        <v>1.0491058939573907</v>
      </c>
      <c r="AM81" s="11">
        <f>'OddsRatio_working_3-way'!AA81+'OddsRatio_working_3-way'!AG81</f>
        <v>-0.71012069495102359</v>
      </c>
      <c r="AN81" s="11">
        <f>'OddsRatio_working_3-way'!AB81+'OddsRatio_working_3-way'!AH81</f>
        <v>-0.33898519900636737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1.0491058939573907</v>
      </c>
      <c r="AS81" s="11">
        <f>IF(('OddsRatio_working_3-way'!X81=0),IF(Q81&gt;0,-Q81^(1/3),(-Q81)^(1/3)),'OddsRatio_working_3-way'!AM81-'OddsRatio_working_3-way'!R81/3)</f>
        <v>-0.71012069495102359</v>
      </c>
      <c r="AT81" s="11">
        <f>IF(('OddsRatio_working_3-way'!X81=0),IF(Q81&gt;0,-Q81^(1/3),(-Q81)^(1/3)),'OddsRatio_working_3-way'!AN81-'OddsRatio_working_3-way'!R81/3)</f>
        <v>-0.33898519900636737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2.21</v>
      </c>
      <c r="B82" s="4">
        <f>IF('True_Odds_Calculator_3-way'!B83="","",'True_Odds_Calculator_3-way'!B83)</f>
        <v>3.41</v>
      </c>
      <c r="C82" s="4">
        <f>IF('True_Odds_Calculator_3-way'!C83="","",'True_Odds_Calculator_3-way'!C83)</f>
        <v>3.55</v>
      </c>
      <c r="D82" s="9">
        <f t="shared" si="26"/>
        <v>0.44210476878789079</v>
      </c>
      <c r="E82" s="9">
        <f t="shared" si="27"/>
        <v>0.28462574702424437</v>
      </c>
      <c r="F82" s="9">
        <f t="shared" si="28"/>
        <v>0.27326948418786473</v>
      </c>
      <c r="G82" s="9">
        <f t="shared" si="29"/>
        <v>1.042898587776782</v>
      </c>
      <c r="H82" s="9">
        <f t="shared" si="30"/>
        <v>2.2619072912099063</v>
      </c>
      <c r="I82" s="9">
        <f t="shared" si="31"/>
        <v>3.5133855965420451</v>
      </c>
      <c r="J82" s="9">
        <f t="shared" si="32"/>
        <v>3.6593913988307945</v>
      </c>
      <c r="K82" s="11">
        <f t="shared" si="33"/>
        <v>0.45248868778280543</v>
      </c>
      <c r="L82" s="11">
        <f t="shared" si="34"/>
        <v>0.29325513196480935</v>
      </c>
      <c r="M82" s="11">
        <f t="shared" si="35"/>
        <v>0.28169014084507044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-0.27795058190333066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0.23062700455329477</v>
      </c>
      <c r="Q82" s="11">
        <f>2*'OddsRatio_working_3-way'!K82*'OddsRatio_working_3-way'!L82*'OddsRatio_working_3-way'!M82</f>
        <v>7.475753794272115E-2</v>
      </c>
      <c r="R82" s="11">
        <f t="shared" si="36"/>
        <v>0</v>
      </c>
      <c r="S82" s="11">
        <f t="shared" si="37"/>
        <v>-0.82974103876316141</v>
      </c>
      <c r="T82" s="11">
        <f t="shared" si="38"/>
        <v>-0.26895981807557906</v>
      </c>
      <c r="U82" s="11">
        <f>'OddsRatio_working_3-way'!S82-'OddsRatio_working_3-way'!R82^2/3</f>
        <v>-0.82974103876316141</v>
      </c>
      <c r="V82" s="11">
        <f>'OddsRatio_working_3-way'!S82*'OddsRatio_working_3-way'!R82/3-2*'OddsRatio_working_3-way'!R82^3/27-'OddsRatio_working_3-way'!T82</f>
        <v>0.26895981807557906</v>
      </c>
      <c r="W82" s="11">
        <f>'OddsRatio_working_3-way'!V82^2+4*'OddsRatio_working_3-way'!U82^3/27</f>
        <v>-1.2290538005367072E-2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0.14545611171811901</v>
      </c>
      <c r="Y82" s="11">
        <f>IF('OddsRatio_working_3-way'!W82&gt;=0,IF('OddsRatio_working_3-way'!V82+SQRT('OddsRatio_working_3-way'!W82)&gt;0,0,PI()),ACOS('OddsRatio_working_3-way'!V82/(2*'OddsRatio_working_3-way'!X82)))</f>
        <v>0.3909711097027635</v>
      </c>
      <c r="Z82" s="11">
        <f>'OddsRatio_working_3-way'!X82^(1/3)*COS('OddsRatio_working_3-way'!Y82/3)</f>
        <v>0.52144929388839112</v>
      </c>
      <c r="AA82" s="11">
        <f>'OddsRatio_working_3-way'!X82^(1/3)*COS(('OddsRatio_working_3-way'!Y82+2*PI())/3)</f>
        <v>-0.31991278019963937</v>
      </c>
      <c r="AB82" s="11">
        <f>'OddsRatio_working_3-way'!X82^(1/3)*COS(('OddsRatio_working_3-way'!Y82+4*PI())/3)</f>
        <v>-0.20153651368875178</v>
      </c>
      <c r="AC82" s="11">
        <f>'OddsRatio_working_3-way'!X82^(1/3)*SIN('OddsRatio_working_3-way'!Y82/3)</f>
        <v>6.834456933572397E-2</v>
      </c>
      <c r="AD82" s="11">
        <f>'OddsRatio_working_3-way'!X82^(1/3)*SIN(('OddsRatio_working_3-way'!Y82+2*PI())/3)</f>
        <v>0.4174160506249423</v>
      </c>
      <c r="AE82" s="11">
        <f>'OddsRatio_working_3-way'!X82^(1/3)*SIN(('OddsRatio_working_3-way'!Y82+4*PI())/3)</f>
        <v>-0.48576061996066622</v>
      </c>
      <c r="AF82" s="11">
        <f>-'OddsRatio_working_3-way'!U82/(3*'OddsRatio_working_3-way'!X82^(1/3))*COS(('OddsRatio_working_3-way'!Y82)/3)</f>
        <v>0.52144929388839101</v>
      </c>
      <c r="AG82" s="11">
        <f>-'OddsRatio_working_3-way'!U82/(3*'OddsRatio_working_3-way'!X82^(1/3))*COS(('OddsRatio_working_3-way'!Y82+2*PI())/3)</f>
        <v>-0.31991278019963926</v>
      </c>
      <c r="AH82" s="11">
        <f>-'OddsRatio_working_3-way'!U82/(3*'OddsRatio_working_3-way'!X82^(1/3))*COS(('OddsRatio_working_3-way'!Y82+4*PI())/3)</f>
        <v>-0.20153651368875175</v>
      </c>
      <c r="AI82" s="11">
        <f>'OddsRatio_working_3-way'!U82/(3*'OddsRatio_working_3-way'!X82^(1/3))*SIN(('OddsRatio_working_3-way'!Y82)/3)</f>
        <v>-6.8344569335723956E-2</v>
      </c>
      <c r="AJ82" s="11">
        <f>'OddsRatio_working_3-way'!U82/(3*'OddsRatio_working_3-way'!X82^(1/3))*SIN(('OddsRatio_working_3-way'!Y82+2*PI())/3)</f>
        <v>-0.41741605062494225</v>
      </c>
      <c r="AK82" s="11">
        <f>'OddsRatio_working_3-way'!U82/(3*'OddsRatio_working_3-way'!X82^(1/3))*SIN(('OddsRatio_working_3-way'!Y82+4*PI())/3)</f>
        <v>0.48576061996066611</v>
      </c>
      <c r="AL82" s="11">
        <f>'OddsRatio_working_3-way'!Z82+'OddsRatio_working_3-way'!AF82</f>
        <v>1.042898587776782</v>
      </c>
      <c r="AM82" s="11">
        <f>'OddsRatio_working_3-way'!AA82+'OddsRatio_working_3-way'!AG82</f>
        <v>-0.63982556039927863</v>
      </c>
      <c r="AN82" s="11">
        <f>'OddsRatio_working_3-way'!AB82+'OddsRatio_working_3-way'!AH82</f>
        <v>-0.4030730273775035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1.042898587776782</v>
      </c>
      <c r="AS82" s="11">
        <f>IF(('OddsRatio_working_3-way'!X82=0),IF(Q82&gt;0,-Q82^(1/3),(-Q82)^(1/3)),'OddsRatio_working_3-way'!AM82-'OddsRatio_working_3-way'!R82/3)</f>
        <v>-0.63982556039927863</v>
      </c>
      <c r="AT82" s="11">
        <f>IF(('OddsRatio_working_3-way'!X82=0),IF(Q82&gt;0,-Q82^(1/3),(-Q82)^(1/3)),'OddsRatio_working_3-way'!AN82-'OddsRatio_working_3-way'!R82/3)</f>
        <v>-0.4030730273775035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6.03</v>
      </c>
      <c r="B83" s="4">
        <f>IF('True_Odds_Calculator_3-way'!B84="","",'True_Odds_Calculator_3-way'!B84)</f>
        <v>3.62</v>
      </c>
      <c r="C83" s="4">
        <f>IF('True_Odds_Calculator_3-way'!C84="","",'True_Odds_Calculator_3-way'!C84)</f>
        <v>1.7</v>
      </c>
      <c r="D83" s="9">
        <f t="shared" si="26"/>
        <v>0.15869346135262952</v>
      </c>
      <c r="E83" s="9">
        <f t="shared" si="27"/>
        <v>0.26585880878760665</v>
      </c>
      <c r="F83" s="9">
        <f t="shared" si="28"/>
        <v>0.57544772985976378</v>
      </c>
      <c r="G83" s="9">
        <f t="shared" si="29"/>
        <v>1.0539675657514271</v>
      </c>
      <c r="H83" s="9">
        <f t="shared" si="30"/>
        <v>6.3014568557296782</v>
      </c>
      <c r="I83" s="9">
        <f t="shared" si="31"/>
        <v>3.7613950222687387</v>
      </c>
      <c r="J83" s="9">
        <f t="shared" si="32"/>
        <v>1.7377772960259994</v>
      </c>
      <c r="K83" s="11">
        <f t="shared" si="33"/>
        <v>0.16583747927031509</v>
      </c>
      <c r="L83" s="11">
        <f t="shared" si="34"/>
        <v>0.27624309392265195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-0.24859507036370532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0.22501510430730109</v>
      </c>
      <c r="Q83" s="11">
        <f>2*'OddsRatio_working_3-way'!K83*'OddsRatio_working_3-way'!L83*'OddsRatio_working_3-way'!M83</f>
        <v>5.3895833367018232E-2</v>
      </c>
      <c r="R83" s="11">
        <f t="shared" si="36"/>
        <v>0</v>
      </c>
      <c r="S83" s="11">
        <f t="shared" si="37"/>
        <v>-0.90514708911200159</v>
      </c>
      <c r="T83" s="11">
        <f t="shared" si="38"/>
        <v>-0.21680169799089863</v>
      </c>
      <c r="U83" s="11">
        <f>'OddsRatio_working_3-way'!S83-'OddsRatio_working_3-way'!R83^2/3</f>
        <v>-0.90514708911200159</v>
      </c>
      <c r="V83" s="11">
        <f>'OddsRatio_working_3-way'!S83*'OddsRatio_working_3-way'!R83/3-2*'OddsRatio_working_3-way'!R83^3/27-'OddsRatio_working_3-way'!T83</f>
        <v>0.21680169799089863</v>
      </c>
      <c r="W83" s="11">
        <f>'OddsRatio_working_3-way'!V83^2+4*'OddsRatio_working_3-way'!U83^3/27</f>
        <v>-6.2860593040506174E-2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0.16572836909551952</v>
      </c>
      <c r="Y83" s="11">
        <f>IF('OddsRatio_working_3-way'!W83&gt;=0,IF('OddsRatio_working_3-way'!V83+SQRT('OddsRatio_working_3-way'!W83)&gt;0,0,PI()),ACOS('OddsRatio_working_3-way'!V83/(2*'OddsRatio_working_3-way'!X83)))</f>
        <v>0.85782072349387284</v>
      </c>
      <c r="Z83" s="11">
        <f>'OddsRatio_working_3-way'!X83^(1/3)*COS('OddsRatio_working_3-way'!Y83/3)</f>
        <v>0.52698378287571357</v>
      </c>
      <c r="AA83" s="11">
        <f>'OddsRatio_working_3-way'!X83^(1/3)*COS(('OddsRatio_working_3-way'!Y83+2*PI())/3)</f>
        <v>-0.39766656012573737</v>
      </c>
      <c r="AB83" s="11">
        <f>'OddsRatio_working_3-way'!X83^(1/3)*COS(('OddsRatio_working_3-way'!Y83+4*PI())/3)</f>
        <v>-0.12931722274997628</v>
      </c>
      <c r="AC83" s="11">
        <f>'OddsRatio_working_3-way'!X83^(1/3)*SIN('OddsRatio_working_3-way'!Y83/3)</f>
        <v>0.15493156217075352</v>
      </c>
      <c r="AD83" s="11">
        <f>'OddsRatio_working_3-way'!X83^(1/3)*SIN(('OddsRatio_working_3-way'!Y83+2*PI())/3)</f>
        <v>0.37891556226741407</v>
      </c>
      <c r="AE83" s="11">
        <f>'OddsRatio_working_3-way'!X83^(1/3)*SIN(('OddsRatio_working_3-way'!Y83+4*PI())/3)</f>
        <v>-0.53384712443816751</v>
      </c>
      <c r="AF83" s="11">
        <f>-'OddsRatio_working_3-way'!U83/(3*'OddsRatio_working_3-way'!X83^(1/3))*COS(('OddsRatio_working_3-way'!Y83)/3)</f>
        <v>0.52698378287571346</v>
      </c>
      <c r="AG83" s="11">
        <f>-'OddsRatio_working_3-way'!U83/(3*'OddsRatio_working_3-way'!X83^(1/3))*COS(('OddsRatio_working_3-way'!Y83+2*PI())/3)</f>
        <v>-0.39766656012573731</v>
      </c>
      <c r="AH83" s="11">
        <f>-'OddsRatio_working_3-way'!U83/(3*'OddsRatio_working_3-way'!X83^(1/3))*COS(('OddsRatio_working_3-way'!Y83+4*PI())/3)</f>
        <v>-0.12931722274997626</v>
      </c>
      <c r="AI83" s="11">
        <f>'OddsRatio_working_3-way'!U83/(3*'OddsRatio_working_3-way'!X83^(1/3))*SIN(('OddsRatio_working_3-way'!Y83)/3)</f>
        <v>-0.15493156217075349</v>
      </c>
      <c r="AJ83" s="11">
        <f>'OddsRatio_working_3-way'!U83/(3*'OddsRatio_working_3-way'!X83^(1/3))*SIN(('OddsRatio_working_3-way'!Y83+2*PI())/3)</f>
        <v>-0.37891556226741402</v>
      </c>
      <c r="AK83" s="11">
        <f>'OddsRatio_working_3-way'!U83/(3*'OddsRatio_working_3-way'!X83^(1/3))*SIN(('OddsRatio_working_3-way'!Y83+4*PI())/3)</f>
        <v>0.5338471244381674</v>
      </c>
      <c r="AL83" s="11">
        <f>'OddsRatio_working_3-way'!Z83+'OddsRatio_working_3-way'!AF83</f>
        <v>1.0539675657514271</v>
      </c>
      <c r="AM83" s="11">
        <f>'OddsRatio_working_3-way'!AA83+'OddsRatio_working_3-way'!AG83</f>
        <v>-0.79533312025147462</v>
      </c>
      <c r="AN83" s="11">
        <f>'OddsRatio_working_3-way'!AB83+'OddsRatio_working_3-way'!AH83</f>
        <v>-0.25863444549995251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1.0539675657514271</v>
      </c>
      <c r="AS83" s="11">
        <f>IF(('OddsRatio_working_3-way'!X83=0),IF(Q83&gt;0,-Q83^(1/3),(-Q83)^(1/3)),'OddsRatio_working_3-way'!AM83-'OddsRatio_working_3-way'!R83/3)</f>
        <v>-0.79533312025147462</v>
      </c>
      <c r="AT83" s="11">
        <f>IF(('OddsRatio_working_3-way'!X83=0),IF(Q83&gt;0,-Q83^(1/3),(-Q83)^(1/3)),'OddsRatio_working_3-way'!AN83-'OddsRatio_working_3-way'!R83/3)</f>
        <v>-0.25863444549995251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2.19</v>
      </c>
      <c r="B84" s="4">
        <f>IF('True_Odds_Calculator_3-way'!B85="","",'True_Odds_Calculator_3-way'!B85)</f>
        <v>3.42</v>
      </c>
      <c r="C84" s="4">
        <f>IF('True_Odds_Calculator_3-way'!C85="","",'True_Odds_Calculator_3-way'!C85)</f>
        <v>3.59</v>
      </c>
      <c r="D84" s="9">
        <f t="shared" si="26"/>
        <v>0.44614614657425089</v>
      </c>
      <c r="E84" s="9">
        <f t="shared" si="27"/>
        <v>0.28372301062988919</v>
      </c>
      <c r="F84" s="9">
        <f t="shared" si="28"/>
        <v>0.27013084279585992</v>
      </c>
      <c r="G84" s="9">
        <f t="shared" si="29"/>
        <v>1.0432083966518497</v>
      </c>
      <c r="H84" s="9">
        <f t="shared" si="30"/>
        <v>2.2414179920157009</v>
      </c>
      <c r="I84" s="9">
        <f t="shared" si="31"/>
        <v>3.5245643198974768</v>
      </c>
      <c r="J84" s="9">
        <f t="shared" si="32"/>
        <v>3.7019097473282909</v>
      </c>
      <c r="K84" s="11">
        <f t="shared" si="33"/>
        <v>0.45662100456621008</v>
      </c>
      <c r="L84" s="11">
        <f t="shared" si="34"/>
        <v>0.29239766081871343</v>
      </c>
      <c r="M84" s="11">
        <f t="shared" si="35"/>
        <v>0.2785515320334262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-0.27739422922509804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0.23058285916943608</v>
      </c>
      <c r="Q84" s="11">
        <f>2*'OddsRatio_working_3-way'!K84*'OddsRatio_working_3-way'!L84*'OddsRatio_working_3-way'!M84</f>
        <v>7.4381567474011631E-2</v>
      </c>
      <c r="R84" s="11">
        <f t="shared" si="36"/>
        <v>0</v>
      </c>
      <c r="S84" s="11">
        <f t="shared" si="37"/>
        <v>-0.83124605660892903</v>
      </c>
      <c r="T84" s="11">
        <f t="shared" si="38"/>
        <v>-0.26814388922868676</v>
      </c>
      <c r="U84" s="11">
        <f>'OddsRatio_working_3-way'!S84-'OddsRatio_working_3-way'!R84^2/3</f>
        <v>-0.83124605660892903</v>
      </c>
      <c r="V84" s="11">
        <f>'OddsRatio_working_3-way'!S84*'OddsRatio_working_3-way'!R84/3-2*'OddsRatio_working_3-way'!R84^3/27-'OddsRatio_working_3-way'!T84</f>
        <v>0.26814388922868676</v>
      </c>
      <c r="W84" s="11">
        <f>'OddsRatio_working_3-way'!V84^2+4*'OddsRatio_working_3-way'!U84^3/27</f>
        <v>-1.3190127742570529E-2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0.14585204238650273</v>
      </c>
      <c r="Y84" s="11">
        <f>IF('OddsRatio_working_3-way'!W84&gt;=0,IF('OddsRatio_working_3-way'!V84+SQRT('OddsRatio_working_3-way'!W84)&gt;0,0,PI()),ACOS('OddsRatio_working_3-way'!V84/(2*'OddsRatio_working_3-way'!X84)))</f>
        <v>0.40466955524995041</v>
      </c>
      <c r="Z84" s="11">
        <f>'OddsRatio_working_3-way'!X84^(1/3)*COS('OddsRatio_working_3-way'!Y84/3)</f>
        <v>0.52160419832592486</v>
      </c>
      <c r="AA84" s="11">
        <f>'OddsRatio_working_3-way'!X84^(1/3)*COS(('OddsRatio_working_3-way'!Y84+2*PI())/3)</f>
        <v>-0.322107150902678</v>
      </c>
      <c r="AB84" s="11">
        <f>'OddsRatio_working_3-way'!X84^(1/3)*COS(('OddsRatio_working_3-way'!Y84+4*PI())/3)</f>
        <v>-0.19949704742324695</v>
      </c>
      <c r="AC84" s="11">
        <f>'OddsRatio_working_3-way'!X84^(1/3)*SIN('OddsRatio_working_3-way'!Y84/3)</f>
        <v>7.0788976249217456E-2</v>
      </c>
      <c r="AD84" s="11">
        <f>'OddsRatio_working_3-way'!X84^(1/3)*SIN(('OddsRatio_working_3-way'!Y84+2*PI())/3)</f>
        <v>0.41632799834625878</v>
      </c>
      <c r="AE84" s="11">
        <f>'OddsRatio_working_3-way'!X84^(1/3)*SIN(('OddsRatio_working_3-way'!Y84+4*PI())/3)</f>
        <v>-0.48711697459547615</v>
      </c>
      <c r="AF84" s="11">
        <f>-'OddsRatio_working_3-way'!U84/(3*'OddsRatio_working_3-way'!X84^(1/3))*COS(('OddsRatio_working_3-way'!Y84)/3)</f>
        <v>0.52160419832592486</v>
      </c>
      <c r="AG84" s="11">
        <f>-'OddsRatio_working_3-way'!U84/(3*'OddsRatio_working_3-way'!X84^(1/3))*COS(('OddsRatio_working_3-way'!Y84+2*PI())/3)</f>
        <v>-0.322107150902678</v>
      </c>
      <c r="AH84" s="11">
        <f>-'OddsRatio_working_3-way'!U84/(3*'OddsRatio_working_3-way'!X84^(1/3))*COS(('OddsRatio_working_3-way'!Y84+4*PI())/3)</f>
        <v>-0.19949704742324695</v>
      </c>
      <c r="AI84" s="11">
        <f>'OddsRatio_working_3-way'!U84/(3*'OddsRatio_working_3-way'!X84^(1/3))*SIN(('OddsRatio_working_3-way'!Y84)/3)</f>
        <v>-7.0788976249217456E-2</v>
      </c>
      <c r="AJ84" s="11">
        <f>'OddsRatio_working_3-way'!U84/(3*'OddsRatio_working_3-way'!X84^(1/3))*SIN(('OddsRatio_working_3-way'!Y84+2*PI())/3)</f>
        <v>-0.41632799834625878</v>
      </c>
      <c r="AK84" s="11">
        <f>'OddsRatio_working_3-way'!U84/(3*'OddsRatio_working_3-way'!X84^(1/3))*SIN(('OddsRatio_working_3-way'!Y84+4*PI())/3)</f>
        <v>0.48711697459547615</v>
      </c>
      <c r="AL84" s="11">
        <f>'OddsRatio_working_3-way'!Z84+'OddsRatio_working_3-way'!AF84</f>
        <v>1.0432083966518497</v>
      </c>
      <c r="AM84" s="11">
        <f>'OddsRatio_working_3-way'!AA84+'OddsRatio_working_3-way'!AG84</f>
        <v>-0.64421430180535599</v>
      </c>
      <c r="AN84" s="11">
        <f>'OddsRatio_working_3-way'!AB84+'OddsRatio_working_3-way'!AH84</f>
        <v>-0.3989940948464939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1.0432083966518497</v>
      </c>
      <c r="AS84" s="11">
        <f>IF(('OddsRatio_working_3-way'!X84=0),IF(Q84&gt;0,-Q84^(1/3),(-Q84)^(1/3)),'OddsRatio_working_3-way'!AM84-'OddsRatio_working_3-way'!R84/3)</f>
        <v>-0.64421430180535599</v>
      </c>
      <c r="AT84" s="11">
        <f>IF(('OddsRatio_working_3-way'!X84=0),IF(Q84&gt;0,-Q84^(1/3),(-Q84)^(1/3)),'OddsRatio_working_3-way'!AN84-'OddsRatio_working_3-way'!R84/3)</f>
        <v>-0.3989940948464939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2.41</v>
      </c>
      <c r="B85" s="4">
        <f>IF('True_Odds_Calculator_3-way'!B86="","",'True_Odds_Calculator_3-way'!B86)</f>
        <v>3.26</v>
      </c>
      <c r="C85" s="4">
        <f>IF('True_Odds_Calculator_3-way'!C86="","",'True_Odds_Calculator_3-way'!C86)</f>
        <v>3.28</v>
      </c>
      <c r="D85" s="9">
        <f t="shared" si="26"/>
        <v>0.4052475737225259</v>
      </c>
      <c r="E85" s="9">
        <f t="shared" si="27"/>
        <v>0.29829667326316367</v>
      </c>
      <c r="F85" s="9">
        <f t="shared" si="28"/>
        <v>0.29645575301431037</v>
      </c>
      <c r="G85" s="9">
        <f t="shared" si="29"/>
        <v>1.0408704672252487</v>
      </c>
      <c r="H85" s="9">
        <f t="shared" si="30"/>
        <v>2.4676273587876003</v>
      </c>
      <c r="I85" s="9">
        <f t="shared" si="31"/>
        <v>3.352367255929062</v>
      </c>
      <c r="J85" s="9">
        <f t="shared" si="32"/>
        <v>3.3731846652735675</v>
      </c>
      <c r="K85" s="11">
        <f t="shared" si="33"/>
        <v>0.41493775933609955</v>
      </c>
      <c r="L85" s="11">
        <f t="shared" si="34"/>
        <v>0.30674846625766872</v>
      </c>
      <c r="M85" s="11">
        <f t="shared" si="35"/>
        <v>0.3048780487804878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-0.28193819333504289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0.23089178400884633</v>
      </c>
      <c r="Q85" s="11">
        <f>2*'OddsRatio_working_3-way'!K85*'OddsRatio_working_3-way'!L85*'OddsRatio_working_3-way'!M85</f>
        <v>7.7610683700452557E-2</v>
      </c>
      <c r="R85" s="11">
        <f t="shared" si="36"/>
        <v>0</v>
      </c>
      <c r="S85" s="11">
        <f t="shared" si="37"/>
        <v>-0.81894468173194523</v>
      </c>
      <c r="T85" s="11">
        <f t="shared" si="38"/>
        <v>-0.27527552327124211</v>
      </c>
      <c r="U85" s="11">
        <f>'OddsRatio_working_3-way'!S85-'OddsRatio_working_3-way'!R85^2/3</f>
        <v>-0.81894468173194523</v>
      </c>
      <c r="V85" s="11">
        <f>'OddsRatio_working_3-way'!S85*'OddsRatio_working_3-way'!R85/3-2*'OddsRatio_working_3-way'!R85^3/27-'OddsRatio_working_3-way'!T85</f>
        <v>0.27527552327124211</v>
      </c>
      <c r="W85" s="11">
        <f>'OddsRatio_working_3-way'!V85^2+4*'OddsRatio_working_3-way'!U85^3/27</f>
        <v>-5.5925641407996857E-3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0.14262641572746598</v>
      </c>
      <c r="Y85" s="11">
        <f>IF('OddsRatio_working_3-way'!W85&gt;=0,IF('OddsRatio_working_3-way'!V85+SQRT('OddsRatio_working_3-way'!W85)&gt;0,0,PI()),ACOS('OddsRatio_working_3-way'!V85/(2*'OddsRatio_working_3-way'!X85)))</f>
        <v>0.26526549890117646</v>
      </c>
      <c r="Z85" s="11">
        <f>'OddsRatio_working_3-way'!X85^(1/3)*COS('OddsRatio_working_3-way'!Y85/3)</f>
        <v>0.52043523361262434</v>
      </c>
      <c r="AA85" s="11">
        <f>'OddsRatio_working_3-way'!X85^(1/3)*COS(('OddsRatio_working_3-way'!Y85+2*PI())/3)</f>
        <v>-0.30017442028101743</v>
      </c>
      <c r="AB85" s="11">
        <f>'OddsRatio_working_3-way'!X85^(1/3)*COS(('OddsRatio_working_3-way'!Y85+4*PI())/3)</f>
        <v>-0.22026081333160691</v>
      </c>
      <c r="AC85" s="11">
        <f>'OddsRatio_working_3-way'!X85^(1/3)*SIN('OddsRatio_working_3-way'!Y85/3)</f>
        <v>4.6138142484156118E-2</v>
      </c>
      <c r="AD85" s="11">
        <f>'OddsRatio_working_3-way'!X85^(1/3)*SIN(('OddsRatio_working_3-way'!Y85+2*PI())/3)</f>
        <v>0.42764106209094349</v>
      </c>
      <c r="AE85" s="11">
        <f>'OddsRatio_working_3-way'!X85^(1/3)*SIN(('OddsRatio_working_3-way'!Y85+4*PI())/3)</f>
        <v>-0.47377920457509964</v>
      </c>
      <c r="AF85" s="11">
        <f>-'OddsRatio_working_3-way'!U85/(3*'OddsRatio_working_3-way'!X85^(1/3))*COS(('OddsRatio_working_3-way'!Y85)/3)</f>
        <v>0.52043523361262434</v>
      </c>
      <c r="AG85" s="11">
        <f>-'OddsRatio_working_3-way'!U85/(3*'OddsRatio_working_3-way'!X85^(1/3))*COS(('OddsRatio_working_3-way'!Y85+2*PI())/3)</f>
        <v>-0.30017442028101743</v>
      </c>
      <c r="AH85" s="11">
        <f>-'OddsRatio_working_3-way'!U85/(3*'OddsRatio_working_3-way'!X85^(1/3))*COS(('OddsRatio_working_3-way'!Y85+4*PI())/3)</f>
        <v>-0.22026081333160691</v>
      </c>
      <c r="AI85" s="11">
        <f>'OddsRatio_working_3-way'!U85/(3*'OddsRatio_working_3-way'!X85^(1/3))*SIN(('OddsRatio_working_3-way'!Y85)/3)</f>
        <v>-4.6138142484156118E-2</v>
      </c>
      <c r="AJ85" s="11">
        <f>'OddsRatio_working_3-way'!U85/(3*'OddsRatio_working_3-way'!X85^(1/3))*SIN(('OddsRatio_working_3-way'!Y85+2*PI())/3)</f>
        <v>-0.42764106209094349</v>
      </c>
      <c r="AK85" s="11">
        <f>'OddsRatio_working_3-way'!U85/(3*'OddsRatio_working_3-way'!X85^(1/3))*SIN(('OddsRatio_working_3-way'!Y85+4*PI())/3)</f>
        <v>0.47377920457509964</v>
      </c>
      <c r="AL85" s="11">
        <f>'OddsRatio_working_3-way'!Z85+'OddsRatio_working_3-way'!AF85</f>
        <v>1.0408704672252487</v>
      </c>
      <c r="AM85" s="11">
        <f>'OddsRatio_working_3-way'!AA85+'OddsRatio_working_3-way'!AG85</f>
        <v>-0.60034884056203486</v>
      </c>
      <c r="AN85" s="11">
        <f>'OddsRatio_working_3-way'!AB85+'OddsRatio_working_3-way'!AH85</f>
        <v>-0.44052162666321382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1.0408704672252487</v>
      </c>
      <c r="AS85" s="11">
        <f>IF(('OddsRatio_working_3-way'!X85=0),IF(Q85&gt;0,-Q85^(1/3),(-Q85)^(1/3)),'OddsRatio_working_3-way'!AM85-'OddsRatio_working_3-way'!R85/3)</f>
        <v>-0.60034884056203486</v>
      </c>
      <c r="AT85" s="11">
        <f>IF(('OddsRatio_working_3-way'!X85=0),IF(Q85&gt;0,-Q85^(1/3),(-Q85)^(1/3)),'OddsRatio_working_3-way'!AN85-'OddsRatio_working_3-way'!R85/3)</f>
        <v>-0.44052162666321382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2.02</v>
      </c>
      <c r="B86" s="4">
        <f>IF('True_Odds_Calculator_3-way'!B87="","",'True_Odds_Calculator_3-way'!B87)</f>
        <v>3.57</v>
      </c>
      <c r="C86" s="4">
        <f>IF('True_Odds_Calculator_3-way'!C87="","",'True_Odds_Calculator_3-way'!C87)</f>
        <v>3.94</v>
      </c>
      <c r="D86" s="9">
        <f t="shared" si="26"/>
        <v>0.48368156441986326</v>
      </c>
      <c r="E86" s="9">
        <f t="shared" si="27"/>
        <v>0.27103056476360943</v>
      </c>
      <c r="F86" s="9">
        <f t="shared" si="28"/>
        <v>0.24528787081652739</v>
      </c>
      <c r="G86" s="9">
        <f t="shared" si="29"/>
        <v>1.0465450451756371</v>
      </c>
      <c r="H86" s="9">
        <f t="shared" si="30"/>
        <v>2.0674759460791496</v>
      </c>
      <c r="I86" s="9">
        <f t="shared" si="31"/>
        <v>3.6896207661013865</v>
      </c>
      <c r="J86" s="9">
        <f t="shared" si="32"/>
        <v>4.0768424328163739</v>
      </c>
      <c r="K86" s="11">
        <f t="shared" si="33"/>
        <v>0.49504950495049505</v>
      </c>
      <c r="L86" s="11">
        <f t="shared" si="34"/>
        <v>0.28011204481792717</v>
      </c>
      <c r="M86" s="11">
        <f t="shared" si="35"/>
        <v>0.25380710659898476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-0.27124692164647946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0.22982505561907124</v>
      </c>
      <c r="Q86" s="11">
        <f>2*'OddsRatio_working_3-way'!K86*'OddsRatio_working_3-way'!L86*'OddsRatio_working_3-way'!M86</f>
        <v>7.0390522394815094E-2</v>
      </c>
      <c r="R86" s="11">
        <f t="shared" si="36"/>
        <v>0</v>
      </c>
      <c r="S86" s="11">
        <f t="shared" si="37"/>
        <v>-0.84729092674683326</v>
      </c>
      <c r="T86" s="11">
        <f t="shared" si="38"/>
        <v>-0.25950717511388466</v>
      </c>
      <c r="U86" s="11">
        <f>'OddsRatio_working_3-way'!S86-'OddsRatio_working_3-way'!R86^2/3</f>
        <v>-0.84729092674683326</v>
      </c>
      <c r="V86" s="11">
        <f>'OddsRatio_working_3-way'!S86*'OddsRatio_working_3-way'!R86/3-2*'OddsRatio_working_3-way'!R86^3/27-'OddsRatio_working_3-way'!T86</f>
        <v>0.25950717511388466</v>
      </c>
      <c r="W86" s="11">
        <f>'OddsRatio_working_3-way'!V86^2+4*'OddsRatio_working_3-way'!U86^3/27</f>
        <v>-2.2770363618527689E-2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0.15009525105255336</v>
      </c>
      <c r="Y86" s="11">
        <f>IF('OddsRatio_working_3-way'!W86&gt;=0,IF('OddsRatio_working_3-way'!V86+SQRT('OddsRatio_working_3-way'!W86)&gt;0,0,PI()),ACOS('OddsRatio_working_3-way'!V86/(2*'OddsRatio_working_3-way'!X86)))</f>
        <v>0.52669136658402538</v>
      </c>
      <c r="Z86" s="11">
        <f>'OddsRatio_working_3-way'!X86^(1/3)*COS('OddsRatio_working_3-way'!Y86/3)</f>
        <v>0.52327252258781853</v>
      </c>
      <c r="AA86" s="11">
        <f>'OddsRatio_working_3-way'!X86^(1/3)*COS(('OddsRatio_working_3-way'!Y86+2*PI())/3)</f>
        <v>-0.34202364845846422</v>
      </c>
      <c r="AB86" s="11">
        <f>'OddsRatio_working_3-way'!X86^(1/3)*COS(('OddsRatio_working_3-way'!Y86+4*PI())/3)</f>
        <v>-0.18124887412935439</v>
      </c>
      <c r="AC86" s="11">
        <f>'OddsRatio_working_3-way'!X86^(1/3)*SIN('OddsRatio_working_3-way'!Y86/3)</f>
        <v>9.2823359237812972E-2</v>
      </c>
      <c r="AD86" s="11">
        <f>'OddsRatio_working_3-way'!X86^(1/3)*SIN(('OddsRatio_working_3-way'!Y86+2*PI())/3)</f>
        <v>0.40675561804451082</v>
      </c>
      <c r="AE86" s="11">
        <f>'OddsRatio_working_3-way'!X86^(1/3)*SIN(('OddsRatio_working_3-way'!Y86+4*PI())/3)</f>
        <v>-0.49957897728232376</v>
      </c>
      <c r="AF86" s="11">
        <f>-'OddsRatio_working_3-way'!U86/(3*'OddsRatio_working_3-way'!X86^(1/3))*COS(('OddsRatio_working_3-way'!Y86)/3)</f>
        <v>0.52327252258781853</v>
      </c>
      <c r="AG86" s="11">
        <f>-'OddsRatio_working_3-way'!U86/(3*'OddsRatio_working_3-way'!X86^(1/3))*COS(('OddsRatio_working_3-way'!Y86+2*PI())/3)</f>
        <v>-0.34202364845846422</v>
      </c>
      <c r="AH86" s="11">
        <f>-'OddsRatio_working_3-way'!U86/(3*'OddsRatio_working_3-way'!X86^(1/3))*COS(('OddsRatio_working_3-way'!Y86+4*PI())/3)</f>
        <v>-0.18124887412935439</v>
      </c>
      <c r="AI86" s="11">
        <f>'OddsRatio_working_3-way'!U86/(3*'OddsRatio_working_3-way'!X86^(1/3))*SIN(('OddsRatio_working_3-way'!Y86)/3)</f>
        <v>-9.2823359237812972E-2</v>
      </c>
      <c r="AJ86" s="11">
        <f>'OddsRatio_working_3-way'!U86/(3*'OddsRatio_working_3-way'!X86^(1/3))*SIN(('OddsRatio_working_3-way'!Y86+2*PI())/3)</f>
        <v>-0.40675561804451082</v>
      </c>
      <c r="AK86" s="11">
        <f>'OddsRatio_working_3-way'!U86/(3*'OddsRatio_working_3-way'!X86^(1/3))*SIN(('OddsRatio_working_3-way'!Y86+4*PI())/3)</f>
        <v>0.49957897728232376</v>
      </c>
      <c r="AL86" s="11">
        <f>'OddsRatio_working_3-way'!Z86+'OddsRatio_working_3-way'!AF86</f>
        <v>1.0465450451756371</v>
      </c>
      <c r="AM86" s="11">
        <f>'OddsRatio_working_3-way'!AA86+'OddsRatio_working_3-way'!AG86</f>
        <v>-0.68404729691692845</v>
      </c>
      <c r="AN86" s="11">
        <f>'OddsRatio_working_3-way'!AB86+'OddsRatio_working_3-way'!AH86</f>
        <v>-0.36249774825870879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1.0465450451756371</v>
      </c>
      <c r="AS86" s="11">
        <f>IF(('OddsRatio_working_3-way'!X86=0),IF(Q86&gt;0,-Q86^(1/3),(-Q86)^(1/3)),'OddsRatio_working_3-way'!AM86-'OddsRatio_working_3-way'!R86/3)</f>
        <v>-0.68404729691692845</v>
      </c>
      <c r="AT86" s="11">
        <f>IF(('OddsRatio_working_3-way'!X86=0),IF(Q86&gt;0,-Q86^(1/3),(-Q86)^(1/3)),'OddsRatio_working_3-way'!AN86-'OddsRatio_working_3-way'!R86/3)</f>
        <v>-0.36249774825870879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2.13</v>
      </c>
      <c r="B87" s="4">
        <f>IF('True_Odds_Calculator_3-way'!B88="","",'True_Odds_Calculator_3-way'!B88)</f>
        <v>3.2</v>
      </c>
      <c r="C87" s="4">
        <f>IF('True_Odds_Calculator_3-way'!C88="","",'True_Odds_Calculator_3-way'!C88)</f>
        <v>4.04</v>
      </c>
      <c r="D87" s="9">
        <f t="shared" si="26"/>
        <v>0.45812008737417148</v>
      </c>
      <c r="E87" s="9">
        <f t="shared" si="27"/>
        <v>0.30276770086170679</v>
      </c>
      <c r="F87" s="9">
        <f t="shared" si="28"/>
        <v>0.23911221176412198</v>
      </c>
      <c r="G87" s="9">
        <f t="shared" si="29"/>
        <v>1.0467555536260686</v>
      </c>
      <c r="H87" s="9">
        <f t="shared" si="30"/>
        <v>2.1828337755974578</v>
      </c>
      <c r="I87" s="9">
        <f t="shared" si="31"/>
        <v>3.302862217977351</v>
      </c>
      <c r="J87" s="9">
        <f t="shared" si="32"/>
        <v>4.1821368830232482</v>
      </c>
      <c r="K87" s="11">
        <f t="shared" si="33"/>
        <v>0.46948356807511737</v>
      </c>
      <c r="L87" s="11">
        <f t="shared" si="34"/>
        <v>0.3125</v>
      </c>
      <c r="M87" s="11">
        <f t="shared" si="35"/>
        <v>0.24752475247524752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-0.27445033235717964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0.23132815042067587</v>
      </c>
      <c r="Q87" s="11">
        <f>2*'OddsRatio_working_3-way'!K87*'OddsRatio_working_3-way'!L87*'OddsRatio_working_3-way'!M87</f>
        <v>7.2630502486868406E-2</v>
      </c>
      <c r="R87" s="11">
        <f t="shared" si="36"/>
        <v>0</v>
      </c>
      <c r="S87" s="11">
        <f t="shared" si="37"/>
        <v>-0.84287801160181142</v>
      </c>
      <c r="T87" s="11">
        <f t="shared" si="38"/>
        <v>-0.26463987805394396</v>
      </c>
      <c r="U87" s="11">
        <f>'OddsRatio_working_3-way'!S87-'OddsRatio_working_3-way'!R87^2/3</f>
        <v>-0.84287801160181142</v>
      </c>
      <c r="V87" s="11">
        <f>'OddsRatio_working_3-way'!S87*'OddsRatio_working_3-way'!R87/3-2*'OddsRatio_working_3-way'!R87^3/27-'OddsRatio_working_3-way'!T87</f>
        <v>0.26463987805394396</v>
      </c>
      <c r="W87" s="11">
        <f>'OddsRatio_working_3-way'!V87^2+4*'OddsRatio_working_3-way'!U87^3/27</f>
        <v>-1.867937521516537E-2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0.14892417556559756</v>
      </c>
      <c r="Y87" s="11">
        <f>IF('OddsRatio_working_3-way'!W87&gt;=0,IF('OddsRatio_working_3-way'!V87+SQRT('OddsRatio_working_3-way'!W87)&gt;0,0,PI()),ACOS('OddsRatio_working_3-way'!V87/(2*'OddsRatio_working_3-way'!X87)))</f>
        <v>0.47671858760239827</v>
      </c>
      <c r="Z87" s="11">
        <f>'OddsRatio_working_3-way'!X87^(1/3)*COS('OddsRatio_working_3-way'!Y87/3)</f>
        <v>0.52337777681303432</v>
      </c>
      <c r="AA87" s="11">
        <f>'OddsRatio_working_3-way'!X87^(1/3)*COS(('OddsRatio_working_3-way'!Y87+2*PI())/3)</f>
        <v>-0.33432689467139948</v>
      </c>
      <c r="AB87" s="11">
        <f>'OddsRatio_working_3-way'!X87^(1/3)*COS(('OddsRatio_working_3-way'!Y87+4*PI())/3)</f>
        <v>-0.18905088214163498</v>
      </c>
      <c r="AC87" s="11">
        <f>'OddsRatio_working_3-way'!X87^(1/3)*SIN('OddsRatio_working_3-way'!Y87/3)</f>
        <v>8.3875144940855087E-2</v>
      </c>
      <c r="AD87" s="11">
        <f>'OddsRatio_working_3-way'!X87^(1/3)*SIN(('OddsRatio_working_3-way'!Y87+2*PI())/3)</f>
        <v>0.41132087802588235</v>
      </c>
      <c r="AE87" s="11">
        <f>'OddsRatio_working_3-way'!X87^(1/3)*SIN(('OddsRatio_working_3-way'!Y87+4*PI())/3)</f>
        <v>-0.49519602296673743</v>
      </c>
      <c r="AF87" s="11">
        <f>-'OddsRatio_working_3-way'!U87/(3*'OddsRatio_working_3-way'!X87^(1/3))*COS(('OddsRatio_working_3-way'!Y87)/3)</f>
        <v>0.52337777681303421</v>
      </c>
      <c r="AG87" s="11">
        <f>-'OddsRatio_working_3-way'!U87/(3*'OddsRatio_working_3-way'!X87^(1/3))*COS(('OddsRatio_working_3-way'!Y87+2*PI())/3)</f>
        <v>-0.33432689467139942</v>
      </c>
      <c r="AH87" s="11">
        <f>-'OddsRatio_working_3-way'!U87/(3*'OddsRatio_working_3-way'!X87^(1/3))*COS(('OddsRatio_working_3-way'!Y87+4*PI())/3)</f>
        <v>-0.18905088214163493</v>
      </c>
      <c r="AI87" s="11">
        <f>'OddsRatio_working_3-way'!U87/(3*'OddsRatio_working_3-way'!X87^(1/3))*SIN(('OddsRatio_working_3-way'!Y87)/3)</f>
        <v>-8.3875144940855073E-2</v>
      </c>
      <c r="AJ87" s="11">
        <f>'OddsRatio_working_3-way'!U87/(3*'OddsRatio_working_3-way'!X87^(1/3))*SIN(('OddsRatio_working_3-way'!Y87+2*PI())/3)</f>
        <v>-0.4113208780258823</v>
      </c>
      <c r="AK87" s="11">
        <f>'OddsRatio_working_3-way'!U87/(3*'OddsRatio_working_3-way'!X87^(1/3))*SIN(('OddsRatio_working_3-way'!Y87+4*PI())/3)</f>
        <v>0.49519602296673731</v>
      </c>
      <c r="AL87" s="11">
        <f>'OddsRatio_working_3-way'!Z87+'OddsRatio_working_3-way'!AF87</f>
        <v>1.0467555536260686</v>
      </c>
      <c r="AM87" s="11">
        <f>'OddsRatio_working_3-way'!AA87+'OddsRatio_working_3-way'!AG87</f>
        <v>-0.66865378934279884</v>
      </c>
      <c r="AN87" s="11">
        <f>'OddsRatio_working_3-way'!AB87+'OddsRatio_working_3-way'!AH87</f>
        <v>-0.37810176428326991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1.0467555536260686</v>
      </c>
      <c r="AS87" s="11">
        <f>IF(('OddsRatio_working_3-way'!X87=0),IF(Q87&gt;0,-Q87^(1/3),(-Q87)^(1/3)),'OddsRatio_working_3-way'!AM87-'OddsRatio_working_3-way'!R87/3)</f>
        <v>-0.66865378934279884</v>
      </c>
      <c r="AT87" s="11">
        <f>IF(('OddsRatio_working_3-way'!X87=0),IF(Q87&gt;0,-Q87^(1/3),(-Q87)^(1/3)),'OddsRatio_working_3-way'!AN87-'OddsRatio_working_3-way'!R87/3)</f>
        <v>-0.37810176428326991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2.2799999999999998</v>
      </c>
      <c r="B88" s="4">
        <f>IF('True_Odds_Calculator_3-way'!B89="","",'True_Odds_Calculator_3-way'!B89)</f>
        <v>3.81</v>
      </c>
      <c r="C88" s="4">
        <f>IF('True_Odds_Calculator_3-way'!C89="","",'True_Odds_Calculator_3-way'!C89)</f>
        <v>3.06</v>
      </c>
      <c r="D88" s="9">
        <f t="shared" si="26"/>
        <v>0.42816010391447745</v>
      </c>
      <c r="E88" s="9">
        <f t="shared" si="27"/>
        <v>0.2543232204428108</v>
      </c>
      <c r="F88" s="9">
        <f t="shared" si="28"/>
        <v>0.31751667564271174</v>
      </c>
      <c r="G88" s="9">
        <f t="shared" si="29"/>
        <v>1.0434179054339223</v>
      </c>
      <c r="H88" s="9">
        <f t="shared" si="30"/>
        <v>2.3355749189554205</v>
      </c>
      <c r="I88" s="9">
        <f t="shared" si="31"/>
        <v>3.9320043142693222</v>
      </c>
      <c r="J88" s="9">
        <f t="shared" si="32"/>
        <v>3.1494408851938793</v>
      </c>
      <c r="K88" s="11">
        <f t="shared" si="33"/>
        <v>0.43859649122807021</v>
      </c>
      <c r="L88" s="11">
        <f t="shared" si="34"/>
        <v>0.26246719160104987</v>
      </c>
      <c r="M88" s="11">
        <f t="shared" si="35"/>
        <v>0.32679738562091504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-0.27874190304815272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0.23136297849249754</v>
      </c>
      <c r="Q88" s="11">
        <f>2*'OddsRatio_working_3-way'!K88*'OddsRatio_working_3-way'!L88*'OddsRatio_working_3-way'!M88</f>
        <v>7.5239993005690259E-2</v>
      </c>
      <c r="R88" s="11">
        <f t="shared" si="36"/>
        <v>0</v>
      </c>
      <c r="S88" s="11">
        <f t="shared" si="37"/>
        <v>-0.83002582662474522</v>
      </c>
      <c r="T88" s="11">
        <f t="shared" si="38"/>
        <v>-0.26992709808934806</v>
      </c>
      <c r="U88" s="11">
        <f>'OddsRatio_working_3-way'!S88-'OddsRatio_working_3-way'!R88^2/3</f>
        <v>-0.83002582662474522</v>
      </c>
      <c r="V88" s="11">
        <f>'OddsRatio_working_3-way'!S88*'OddsRatio_working_3-way'!R88/3-2*'OddsRatio_working_3-way'!R88^3/27-'OddsRatio_working_3-way'!T88</f>
        <v>0.26992709808934806</v>
      </c>
      <c r="W88" s="11">
        <f>'OddsRatio_working_3-way'!V88^2+4*'OddsRatio_working_3-way'!U88^3/27</f>
        <v>-1.185645468687746E-2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0.14553100440268216</v>
      </c>
      <c r="Y88" s="11">
        <f>IF('OddsRatio_working_3-way'!W88&gt;=0,IF('OddsRatio_working_3-way'!V88+SQRT('OddsRatio_working_3-way'!W88)&gt;0,0,PI()),ACOS('OddsRatio_working_3-way'!V88/(2*'OddsRatio_working_3-way'!X88)))</f>
        <v>0.38343001116850206</v>
      </c>
      <c r="Z88" s="11">
        <f>'OddsRatio_working_3-way'!X88^(1/3)*COS('OddsRatio_working_3-way'!Y88/3)</f>
        <v>0.52170895271696116</v>
      </c>
      <c r="AA88" s="11">
        <f>'OddsRatio_working_3-way'!X88^(1/3)*COS(('OddsRatio_working_3-way'!Y88+2*PI())/3)</f>
        <v>-0.31891722816559881</v>
      </c>
      <c r="AB88" s="11">
        <f>'OddsRatio_working_3-way'!X88^(1/3)*COS(('OddsRatio_working_3-way'!Y88+4*PI())/3)</f>
        <v>-0.20279172455136263</v>
      </c>
      <c r="AC88" s="11">
        <f>'OddsRatio_working_3-way'!X88^(1/3)*SIN('OddsRatio_working_3-way'!Y88/3)</f>
        <v>6.7045090771460314E-2</v>
      </c>
      <c r="AD88" s="11">
        <f>'OddsRatio_working_3-way'!X88^(1/3)*SIN(('OddsRatio_working_3-way'!Y88+2*PI())/3)</f>
        <v>0.4182906610489327</v>
      </c>
      <c r="AE88" s="11">
        <f>'OddsRatio_working_3-way'!X88^(1/3)*SIN(('OddsRatio_working_3-way'!Y88+4*PI())/3)</f>
        <v>-0.4853357518203929</v>
      </c>
      <c r="AF88" s="11">
        <f>-'OddsRatio_working_3-way'!U88/(3*'OddsRatio_working_3-way'!X88^(1/3))*COS(('OddsRatio_working_3-way'!Y88)/3)</f>
        <v>0.52170895271696116</v>
      </c>
      <c r="AG88" s="11">
        <f>-'OddsRatio_working_3-way'!U88/(3*'OddsRatio_working_3-way'!X88^(1/3))*COS(('OddsRatio_working_3-way'!Y88+2*PI())/3)</f>
        <v>-0.31891722816559881</v>
      </c>
      <c r="AH88" s="11">
        <f>-'OddsRatio_working_3-way'!U88/(3*'OddsRatio_working_3-way'!X88^(1/3))*COS(('OddsRatio_working_3-way'!Y88+4*PI())/3)</f>
        <v>-0.20279172455136263</v>
      </c>
      <c r="AI88" s="11">
        <f>'OddsRatio_working_3-way'!U88/(3*'OddsRatio_working_3-way'!X88^(1/3))*SIN(('OddsRatio_working_3-way'!Y88)/3)</f>
        <v>-6.7045090771460314E-2</v>
      </c>
      <c r="AJ88" s="11">
        <f>'OddsRatio_working_3-way'!U88/(3*'OddsRatio_working_3-way'!X88^(1/3))*SIN(('OddsRatio_working_3-way'!Y88+2*PI())/3)</f>
        <v>-0.4182906610489327</v>
      </c>
      <c r="AK88" s="11">
        <f>'OddsRatio_working_3-way'!U88/(3*'OddsRatio_working_3-way'!X88^(1/3))*SIN(('OddsRatio_working_3-way'!Y88+4*PI())/3)</f>
        <v>0.4853357518203929</v>
      </c>
      <c r="AL88" s="11">
        <f>'OddsRatio_working_3-way'!Z88+'OddsRatio_working_3-way'!AF88</f>
        <v>1.0434179054339223</v>
      </c>
      <c r="AM88" s="11">
        <f>'OddsRatio_working_3-way'!AA88+'OddsRatio_working_3-way'!AG88</f>
        <v>-0.63783445633119762</v>
      </c>
      <c r="AN88" s="11">
        <f>'OddsRatio_working_3-way'!AB88+'OddsRatio_working_3-way'!AH88</f>
        <v>-0.40558344910272526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1.0434179054339223</v>
      </c>
      <c r="AS88" s="11">
        <f>IF(('OddsRatio_working_3-way'!X88=0),IF(Q88&gt;0,-Q88^(1/3),(-Q88)^(1/3)),'OddsRatio_working_3-way'!AM88-'OddsRatio_working_3-way'!R88/3)</f>
        <v>-0.63783445633119762</v>
      </c>
      <c r="AT88" s="11">
        <f>IF(('OddsRatio_working_3-way'!X88=0),IF(Q88&gt;0,-Q88^(1/3),(-Q88)^(1/3)),'OddsRatio_working_3-way'!AN88-'OddsRatio_working_3-way'!R88/3)</f>
        <v>-0.40558344910272526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2.86</v>
      </c>
      <c r="B89" s="4">
        <f>IF('True_Odds_Calculator_3-way'!B90="","",'True_Odds_Calculator_3-way'!B90)</f>
        <v>3.42</v>
      </c>
      <c r="C89" s="4">
        <f>IF('True_Odds_Calculator_3-way'!C90="","",'True_Odds_Calculator_3-way'!C90)</f>
        <v>2.6</v>
      </c>
      <c r="D89" s="9">
        <f t="shared" si="26"/>
        <v>0.34061227549284567</v>
      </c>
      <c r="E89" s="9">
        <f t="shared" si="27"/>
        <v>0.28419280356048449</v>
      </c>
      <c r="F89" s="9">
        <f t="shared" si="28"/>
        <v>0.37519492094666995</v>
      </c>
      <c r="G89" s="9">
        <f t="shared" si="29"/>
        <v>1.0408008014155321</v>
      </c>
      <c r="H89" s="9">
        <f t="shared" si="30"/>
        <v>2.935889490632889</v>
      </c>
      <c r="I89" s="9">
        <f t="shared" si="31"/>
        <v>3.5187379394255878</v>
      </c>
      <c r="J89" s="9">
        <f t="shared" si="32"/>
        <v>2.6652812822648513</v>
      </c>
      <c r="K89" s="11">
        <f t="shared" si="33"/>
        <v>0.34965034965034969</v>
      </c>
      <c r="L89" s="11">
        <f t="shared" si="34"/>
        <v>0.29239766081871343</v>
      </c>
      <c r="M89" s="11">
        <f t="shared" si="35"/>
        <v>0.38461538461538458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-0.28319319007578125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0.23121278182006927</v>
      </c>
      <c r="Q89" s="11">
        <f>2*'OddsRatio_working_3-way'!K89*'OddsRatio_working_3-way'!L89*'OddsRatio_working_3-way'!M89</f>
        <v>7.8643803340159621E-2</v>
      </c>
      <c r="R89" s="11">
        <f t="shared" si="36"/>
        <v>0</v>
      </c>
      <c r="S89" s="11">
        <f t="shared" si="37"/>
        <v>-0.81644894694748038</v>
      </c>
      <c r="T89" s="11">
        <f t="shared" si="38"/>
        <v>-0.277703723451524</v>
      </c>
      <c r="U89" s="11">
        <f>'OddsRatio_working_3-way'!S89-'OddsRatio_working_3-way'!R89^2/3</f>
        <v>-0.81644894694748038</v>
      </c>
      <c r="V89" s="11">
        <f>'OddsRatio_working_3-way'!S89*'OddsRatio_working_3-way'!R89/3-2*'OddsRatio_working_3-way'!R89^3/27-'OddsRatio_working_3-way'!T89</f>
        <v>0.277703723451524</v>
      </c>
      <c r="W89" s="11">
        <f>'OddsRatio_working_3-way'!V89^2+4*'OddsRatio_working_3-way'!U89^3/27</f>
        <v>-3.5081666551003143E-3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0.14197493147906504</v>
      </c>
      <c r="Y89" s="11">
        <f>IF('OddsRatio_working_3-way'!W89&gt;=0,IF('OddsRatio_working_3-way'!V89+SQRT('OddsRatio_working_3-way'!W89)&gt;0,0,PI()),ACOS('OddsRatio_working_3-way'!V89/(2*'OddsRatio_working_3-way'!X89)))</f>
        <v>0.21013546059633392</v>
      </c>
      <c r="Z89" s="11">
        <f>'OddsRatio_working_3-way'!X89^(1/3)*COS('OddsRatio_working_3-way'!Y89/3)</f>
        <v>0.52040040070776605</v>
      </c>
      <c r="AA89" s="11">
        <f>'OddsRatio_working_3-way'!X89^(1/3)*COS(('OddsRatio_working_3-way'!Y89+2*PI())/3)</f>
        <v>-0.29181987689029815</v>
      </c>
      <c r="AB89" s="11">
        <f>'OddsRatio_working_3-way'!X89^(1/3)*COS(('OddsRatio_working_3-way'!Y89+4*PI())/3)</f>
        <v>-0.22858052381746777</v>
      </c>
      <c r="AC89" s="11">
        <f>'OddsRatio_working_3-way'!X89^(1/3)*SIN('OddsRatio_working_3-way'!Y89/3)</f>
        <v>3.6511257519976442E-2</v>
      </c>
      <c r="AD89" s="11">
        <f>'OddsRatio_working_3-way'!X89^(1/3)*SIN(('OddsRatio_working_3-way'!Y89+2*PI())/3)</f>
        <v>0.43242433839253858</v>
      </c>
      <c r="AE89" s="11">
        <f>'OddsRatio_working_3-way'!X89^(1/3)*SIN(('OddsRatio_working_3-way'!Y89+4*PI())/3)</f>
        <v>-0.46893559591251499</v>
      </c>
      <c r="AF89" s="11">
        <f>-'OddsRatio_working_3-way'!U89/(3*'OddsRatio_working_3-way'!X89^(1/3))*COS(('OddsRatio_working_3-way'!Y89)/3)</f>
        <v>0.52040040070776605</v>
      </c>
      <c r="AG89" s="11">
        <f>-'OddsRatio_working_3-way'!U89/(3*'OddsRatio_working_3-way'!X89^(1/3))*COS(('OddsRatio_working_3-way'!Y89+2*PI())/3)</f>
        <v>-0.29181987689029815</v>
      </c>
      <c r="AH89" s="11">
        <f>-'OddsRatio_working_3-way'!U89/(3*'OddsRatio_working_3-way'!X89^(1/3))*COS(('OddsRatio_working_3-way'!Y89+4*PI())/3)</f>
        <v>-0.22858052381746777</v>
      </c>
      <c r="AI89" s="11">
        <f>'OddsRatio_working_3-way'!U89/(3*'OddsRatio_working_3-way'!X89^(1/3))*SIN(('OddsRatio_working_3-way'!Y89)/3)</f>
        <v>-3.6511257519976442E-2</v>
      </c>
      <c r="AJ89" s="11">
        <f>'OddsRatio_working_3-way'!U89/(3*'OddsRatio_working_3-way'!X89^(1/3))*SIN(('OddsRatio_working_3-way'!Y89+2*PI())/3)</f>
        <v>-0.43242433839253858</v>
      </c>
      <c r="AK89" s="11">
        <f>'OddsRatio_working_3-way'!U89/(3*'OddsRatio_working_3-way'!X89^(1/3))*SIN(('OddsRatio_working_3-way'!Y89+4*PI())/3)</f>
        <v>0.46893559591251499</v>
      </c>
      <c r="AL89" s="11">
        <f>'OddsRatio_working_3-way'!Z89+'OddsRatio_working_3-way'!AF89</f>
        <v>1.0408008014155321</v>
      </c>
      <c r="AM89" s="11">
        <f>'OddsRatio_working_3-way'!AA89+'OddsRatio_working_3-way'!AG89</f>
        <v>-0.58363975378059629</v>
      </c>
      <c r="AN89" s="11">
        <f>'OddsRatio_working_3-way'!AB89+'OddsRatio_working_3-way'!AH89</f>
        <v>-0.45716104763493554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1.0408008014155321</v>
      </c>
      <c r="AS89" s="11">
        <f>IF(('OddsRatio_working_3-way'!X89=0),IF(Q89&gt;0,-Q89^(1/3),(-Q89)^(1/3)),'OddsRatio_working_3-way'!AM89-'OddsRatio_working_3-way'!R89/3)</f>
        <v>-0.58363975378059629</v>
      </c>
      <c r="AT89" s="11">
        <f>IF(('OddsRatio_working_3-way'!X89=0),IF(Q89&gt;0,-Q89^(1/3),(-Q89)^(1/3)),'OddsRatio_working_3-way'!AN89-'OddsRatio_working_3-way'!R89/3)</f>
        <v>-0.45716104763493554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2.61</v>
      </c>
      <c r="B90" s="4">
        <f>IF('True_Odds_Calculator_3-way'!B91="","",'True_Odds_Calculator_3-way'!B91)</f>
        <v>3.8</v>
      </c>
      <c r="C90" s="4">
        <f>IF('True_Odds_Calculator_3-way'!C91="","",'True_Odds_Calculator_3-way'!C91)</f>
        <v>2.62</v>
      </c>
      <c r="D90" s="9">
        <f t="shared" si="26"/>
        <v>0.37320179464685155</v>
      </c>
      <c r="E90" s="9">
        <f t="shared" si="27"/>
        <v>0.25504370915999747</v>
      </c>
      <c r="F90" s="9">
        <f t="shared" si="28"/>
        <v>0.37175449619315071</v>
      </c>
      <c r="G90" s="9">
        <f t="shared" si="29"/>
        <v>1.0431773402034317</v>
      </c>
      <c r="H90" s="9">
        <f t="shared" si="30"/>
        <v>2.6795155177275252</v>
      </c>
      <c r="I90" s="9">
        <f t="shared" si="31"/>
        <v>3.9208965525696087</v>
      </c>
      <c r="J90" s="9">
        <f t="shared" si="32"/>
        <v>2.6899472911295597</v>
      </c>
      <c r="K90" s="11">
        <f t="shared" si="33"/>
        <v>0.38314176245210729</v>
      </c>
      <c r="L90" s="11">
        <f t="shared" si="34"/>
        <v>0.26315789473684209</v>
      </c>
      <c r="M90" s="11">
        <f t="shared" si="35"/>
        <v>0.38167938931297707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-0.28104348789847733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0.23205552707776284</v>
      </c>
      <c r="Q90" s="11">
        <f>2*'OddsRatio_working_3-way'!K90*'OddsRatio_working_3-way'!L90*'OddsRatio_working_3-way'!M90</f>
        <v>7.6967007322641071E-2</v>
      </c>
      <c r="R90" s="11">
        <f t="shared" si="36"/>
        <v>0</v>
      </c>
      <c r="S90" s="11">
        <f t="shared" si="37"/>
        <v>-0.82569259587893151</v>
      </c>
      <c r="T90" s="11">
        <f t="shared" si="38"/>
        <v>-0.27386155750544994</v>
      </c>
      <c r="U90" s="11">
        <f>'OddsRatio_working_3-way'!S90-'OddsRatio_working_3-way'!R90^2/3</f>
        <v>-0.82569259587893151</v>
      </c>
      <c r="V90" s="11">
        <f>'OddsRatio_working_3-way'!S90*'OddsRatio_working_3-way'!R90/3-2*'OddsRatio_working_3-way'!R90^3/27-'OddsRatio_working_3-way'!T90</f>
        <v>0.27386155750544994</v>
      </c>
      <c r="W90" s="11">
        <f>'OddsRatio_working_3-way'!V90^2+4*'OddsRatio_working_3-way'!U90^3/27</f>
        <v>-8.397033509270832E-3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0.14439285490336917</v>
      </c>
      <c r="Y90" s="11">
        <f>IF('OddsRatio_working_3-way'!W90&gt;=0,IF('OddsRatio_working_3-way'!V90+SQRT('OddsRatio_working_3-way'!W90)&gt;0,0,PI()),ACOS('OddsRatio_working_3-way'!V90/(2*'OddsRatio_working_3-way'!X90)))</f>
        <v>0.32289423154621377</v>
      </c>
      <c r="Z90" s="11">
        <f>'OddsRatio_working_3-way'!X90^(1/3)*COS('OddsRatio_working_3-way'!Y90/3)</f>
        <v>0.52158867010171583</v>
      </c>
      <c r="AA90" s="11">
        <f>'OddsRatio_working_3-way'!X90^(1/3)*COS(('OddsRatio_working_3-way'!Y90+2*PI())/3)</f>
        <v>-0.30960102911914639</v>
      </c>
      <c r="AB90" s="11">
        <f>'OddsRatio_working_3-way'!X90^(1/3)*COS(('OddsRatio_working_3-way'!Y90+4*PI())/3)</f>
        <v>-0.2119876409825697</v>
      </c>
      <c r="AC90" s="11">
        <f>'OddsRatio_working_3-way'!X90^(1/3)*SIN('OddsRatio_working_3-way'!Y90/3)</f>
        <v>5.6357115917164191E-2</v>
      </c>
      <c r="AD90" s="11">
        <f>'OddsRatio_working_3-way'!X90^(1/3)*SIN(('OddsRatio_working_3-way'!Y90+2*PI())/3)</f>
        <v>0.42353048067564469</v>
      </c>
      <c r="AE90" s="11">
        <f>'OddsRatio_working_3-way'!X90^(1/3)*SIN(('OddsRatio_working_3-way'!Y90+4*PI())/3)</f>
        <v>-0.47988759659280872</v>
      </c>
      <c r="AF90" s="11">
        <f>-'OddsRatio_working_3-way'!U90/(3*'OddsRatio_working_3-way'!X90^(1/3))*COS(('OddsRatio_working_3-way'!Y90)/3)</f>
        <v>0.52158867010171583</v>
      </c>
      <c r="AG90" s="11">
        <f>-'OddsRatio_working_3-way'!U90/(3*'OddsRatio_working_3-way'!X90^(1/3))*COS(('OddsRatio_working_3-way'!Y90+2*PI())/3)</f>
        <v>-0.30960102911914639</v>
      </c>
      <c r="AH90" s="11">
        <f>-'OddsRatio_working_3-way'!U90/(3*'OddsRatio_working_3-way'!X90^(1/3))*COS(('OddsRatio_working_3-way'!Y90+4*PI())/3)</f>
        <v>-0.2119876409825697</v>
      </c>
      <c r="AI90" s="11">
        <f>'OddsRatio_working_3-way'!U90/(3*'OddsRatio_working_3-way'!X90^(1/3))*SIN(('OddsRatio_working_3-way'!Y90)/3)</f>
        <v>-5.6357115917164191E-2</v>
      </c>
      <c r="AJ90" s="11">
        <f>'OddsRatio_working_3-way'!U90/(3*'OddsRatio_working_3-way'!X90^(1/3))*SIN(('OddsRatio_working_3-way'!Y90+2*PI())/3)</f>
        <v>-0.42353048067564469</v>
      </c>
      <c r="AK90" s="11">
        <f>'OddsRatio_working_3-way'!U90/(3*'OddsRatio_working_3-way'!X90^(1/3))*SIN(('OddsRatio_working_3-way'!Y90+4*PI())/3)</f>
        <v>0.47988759659280872</v>
      </c>
      <c r="AL90" s="11">
        <f>'OddsRatio_working_3-way'!Z90+'OddsRatio_working_3-way'!AF90</f>
        <v>1.0431773402034317</v>
      </c>
      <c r="AM90" s="11">
        <f>'OddsRatio_working_3-way'!AA90+'OddsRatio_working_3-way'!AG90</f>
        <v>-0.61920205823829277</v>
      </c>
      <c r="AN90" s="11">
        <f>'OddsRatio_working_3-way'!AB90+'OddsRatio_working_3-way'!AH90</f>
        <v>-0.42397528196513939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1.0431773402034317</v>
      </c>
      <c r="AS90" s="11">
        <f>IF(('OddsRatio_working_3-way'!X90=0),IF(Q90&gt;0,-Q90^(1/3),(-Q90)^(1/3)),'OddsRatio_working_3-way'!AM90-'OddsRatio_working_3-way'!R90/3)</f>
        <v>-0.61920205823829277</v>
      </c>
      <c r="AT90" s="11">
        <f>IF(('OddsRatio_working_3-way'!X90=0),IF(Q90&gt;0,-Q90^(1/3),(-Q90)^(1/3)),'OddsRatio_working_3-way'!AN90-'OddsRatio_working_3-way'!R90/3)</f>
        <v>-0.42397528196513939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1.25</v>
      </c>
      <c r="B91" s="4">
        <f>IF('True_Odds_Calculator_3-way'!B92="","",'True_Odds_Calculator_3-way'!B92)</f>
        <v>6.12</v>
      </c>
      <c r="C91" s="4">
        <f>IF('True_Odds_Calculator_3-way'!C92="","",'True_Odds_Calculator_3-way'!C92)</f>
        <v>13.68</v>
      </c>
      <c r="D91" s="9">
        <f t="shared" si="26"/>
        <v>0.78337284305438559</v>
      </c>
      <c r="E91" s="9">
        <f t="shared" si="27"/>
        <v>0.1500743866129951</v>
      </c>
      <c r="F91" s="9">
        <f t="shared" si="28"/>
        <v>6.6552770332619415E-2</v>
      </c>
      <c r="G91" s="9">
        <f t="shared" si="29"/>
        <v>1.1061254362659856</v>
      </c>
      <c r="H91" s="9">
        <f t="shared" si="30"/>
        <v>1.2765313590664964</v>
      </c>
      <c r="I91" s="9">
        <f t="shared" si="31"/>
        <v>6.6633622336818465</v>
      </c>
      <c r="J91" s="9">
        <f t="shared" si="32"/>
        <v>15.025670531852697</v>
      </c>
      <c r="K91" s="11">
        <f t="shared" si="33"/>
        <v>0.8</v>
      </c>
      <c r="L91" s="11">
        <f t="shared" si="34"/>
        <v>0.16339869281045752</v>
      </c>
      <c r="M91" s="11">
        <f t="shared" si="35"/>
        <v>7.3099415204678359E-2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-0.15508924817490355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0.17247639796659403</v>
      </c>
      <c r="Q91" s="11">
        <f>2*'OddsRatio_working_3-way'!K91*'OddsRatio_working_3-way'!L91*'OddsRatio_working_3-way'!M91</f>
        <v>1.9110958223445322E-2</v>
      </c>
      <c r="R91" s="11">
        <f t="shared" si="36"/>
        <v>0</v>
      </c>
      <c r="S91" s="11">
        <f t="shared" si="37"/>
        <v>-1.11211060725552</v>
      </c>
      <c r="T91" s="11">
        <f t="shared" si="38"/>
        <v>-0.12322555205047313</v>
      </c>
      <c r="U91" s="11">
        <f>'OddsRatio_working_3-way'!S91-'OddsRatio_working_3-way'!R91^2/3</f>
        <v>-1.11211060725552</v>
      </c>
      <c r="V91" s="11">
        <f>'OddsRatio_working_3-way'!S91*'OddsRatio_working_3-way'!R91/3-2*'OddsRatio_working_3-way'!R91^3/27-'OddsRatio_working_3-way'!T91</f>
        <v>0.12322555205047313</v>
      </c>
      <c r="W91" s="11">
        <f>'OddsRatio_working_3-way'!V91^2+4*'OddsRatio_working_3-way'!U91^3/27</f>
        <v>-0.18858543088161459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0.22570443480343849</v>
      </c>
      <c r="Y91" s="11">
        <f>IF('OddsRatio_working_3-way'!W91&gt;=0,IF('OddsRatio_working_3-way'!V91+SQRT('OddsRatio_working_3-way'!W91)&gt;0,0,PI()),ACOS('OddsRatio_working_3-way'!V91/(2*'OddsRatio_working_3-way'!X91)))</f>
        <v>1.2943070957535889</v>
      </c>
      <c r="Z91" s="11">
        <f>'OddsRatio_working_3-way'!X91^(1/3)*COS('OddsRatio_working_3-way'!Y91/3)</f>
        <v>0.55306271813299279</v>
      </c>
      <c r="AA91" s="11">
        <f>'OddsRatio_working_3-way'!X91^(1/3)*COS(('OddsRatio_working_3-way'!Y91+2*PI())/3)</f>
        <v>-0.49702823925392514</v>
      </c>
      <c r="AB91" s="11">
        <f>'OddsRatio_working_3-way'!X91^(1/3)*COS(('OddsRatio_working_3-way'!Y91+4*PI())/3)</f>
        <v>-5.6034478879068129E-2</v>
      </c>
      <c r="AC91" s="11">
        <f>'OddsRatio_working_3-way'!X91^(1/3)*SIN('OddsRatio_working_3-way'!Y91/3)</f>
        <v>0.25460786626336929</v>
      </c>
      <c r="AD91" s="11">
        <f>'OddsRatio_working_3-way'!X91^(1/3)*SIN(('OddsRatio_working_3-way'!Y91+2*PI())/3)</f>
        <v>0.3516624306575597</v>
      </c>
      <c r="AE91" s="11">
        <f>'OddsRatio_working_3-way'!X91^(1/3)*SIN(('OddsRatio_working_3-way'!Y91+4*PI())/3)</f>
        <v>-0.60627029692092893</v>
      </c>
      <c r="AF91" s="11">
        <f>-'OddsRatio_working_3-way'!U91/(3*'OddsRatio_working_3-way'!X91^(1/3))*COS(('OddsRatio_working_3-way'!Y91)/3)</f>
        <v>0.55306271813299279</v>
      </c>
      <c r="AG91" s="11">
        <f>-'OddsRatio_working_3-way'!U91/(3*'OddsRatio_working_3-way'!X91^(1/3))*COS(('OddsRatio_working_3-way'!Y91+2*PI())/3)</f>
        <v>-0.49702823925392514</v>
      </c>
      <c r="AH91" s="11">
        <f>-'OddsRatio_working_3-way'!U91/(3*'OddsRatio_working_3-way'!X91^(1/3))*COS(('OddsRatio_working_3-way'!Y91+4*PI())/3)</f>
        <v>-5.6034478879068129E-2</v>
      </c>
      <c r="AI91" s="11">
        <f>'OddsRatio_working_3-way'!U91/(3*'OddsRatio_working_3-way'!X91^(1/3))*SIN(('OddsRatio_working_3-way'!Y91)/3)</f>
        <v>-0.25460786626336929</v>
      </c>
      <c r="AJ91" s="11">
        <f>'OddsRatio_working_3-way'!U91/(3*'OddsRatio_working_3-way'!X91^(1/3))*SIN(('OddsRatio_working_3-way'!Y91+2*PI())/3)</f>
        <v>-0.3516624306575597</v>
      </c>
      <c r="AK91" s="11">
        <f>'OddsRatio_working_3-way'!U91/(3*'OddsRatio_working_3-way'!X91^(1/3))*SIN(('OddsRatio_working_3-way'!Y91+4*PI())/3)</f>
        <v>0.60627029692092893</v>
      </c>
      <c r="AL91" s="11">
        <f>'OddsRatio_working_3-way'!Z91+'OddsRatio_working_3-way'!AF91</f>
        <v>1.1061254362659856</v>
      </c>
      <c r="AM91" s="11">
        <f>'OddsRatio_working_3-way'!AA91+'OddsRatio_working_3-way'!AG91</f>
        <v>-0.99405647850785028</v>
      </c>
      <c r="AN91" s="11">
        <f>'OddsRatio_working_3-way'!AB91+'OddsRatio_working_3-way'!AH91</f>
        <v>-0.11206895775813626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1.1061254362659856</v>
      </c>
      <c r="AS91" s="11">
        <f>IF(('OddsRatio_working_3-way'!X91=0),IF(Q91&gt;0,-Q91^(1/3),(-Q91)^(1/3)),'OddsRatio_working_3-way'!AM91-'OddsRatio_working_3-way'!R91/3)</f>
        <v>-0.99405647850785028</v>
      </c>
      <c r="AT91" s="11">
        <f>IF(('OddsRatio_working_3-way'!X91=0),IF(Q91&gt;0,-Q91^(1/3),(-Q91)^(1/3)),'OddsRatio_working_3-way'!AN91-'OddsRatio_working_3-way'!R91/3)</f>
        <v>-0.11206895775813626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2.02</v>
      </c>
      <c r="B92" s="4">
        <f>IF('True_Odds_Calculator_3-way'!B93="","",'True_Odds_Calculator_3-way'!B93)</f>
        <v>3.31</v>
      </c>
      <c r="C92" s="4">
        <f>IF('True_Odds_Calculator_3-way'!C93="","",'True_Odds_Calculator_3-way'!C93)</f>
        <v>4.32</v>
      </c>
      <c r="D92" s="9">
        <f t="shared" si="26"/>
        <v>0.48376925813514893</v>
      </c>
      <c r="E92" s="9">
        <f t="shared" si="27"/>
        <v>0.29268261566340703</v>
      </c>
      <c r="F92" s="9">
        <f t="shared" si="28"/>
        <v>0.22354812620144435</v>
      </c>
      <c r="G92" s="9">
        <f t="shared" si="29"/>
        <v>1.0461776186579153</v>
      </c>
      <c r="H92" s="9">
        <f t="shared" si="30"/>
        <v>2.0671011710310734</v>
      </c>
      <c r="I92" s="9">
        <f t="shared" si="31"/>
        <v>3.4166702990997839</v>
      </c>
      <c r="J92" s="9">
        <f t="shared" si="32"/>
        <v>4.4733096939442785</v>
      </c>
      <c r="K92" s="11">
        <f t="shared" si="33"/>
        <v>0.49504950495049505</v>
      </c>
      <c r="L92" s="11">
        <f t="shared" si="34"/>
        <v>0.30211480362537763</v>
      </c>
      <c r="M92" s="11">
        <f t="shared" si="35"/>
        <v>0.23148148148148145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-0.27082398572183519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0.23022820912504138</v>
      </c>
      <c r="Q92" s="11">
        <f>2*'OddsRatio_working_3-way'!K92*'OddsRatio_working_3-way'!L92*'OddsRatio_working_3-way'!M92</f>
        <v>6.9241566654147782E-2</v>
      </c>
      <c r="R92" s="11">
        <f t="shared" si="36"/>
        <v>0</v>
      </c>
      <c r="S92" s="11">
        <f t="shared" si="37"/>
        <v>-0.85010272820336541</v>
      </c>
      <c r="T92" s="11">
        <f t="shared" si="38"/>
        <v>-0.25566999344462116</v>
      </c>
      <c r="U92" s="11">
        <f>'OddsRatio_working_3-way'!S92-'OddsRatio_working_3-way'!R92^2/3</f>
        <v>-0.85010272820336541</v>
      </c>
      <c r="V92" s="11">
        <f>'OddsRatio_working_3-way'!S92*'OddsRatio_working_3-way'!R92/3-2*'OddsRatio_working_3-way'!R92^3/27-'OddsRatio_working_3-way'!T92</f>
        <v>0.25566999344462116</v>
      </c>
      <c r="W92" s="11">
        <f>'OddsRatio_working_3-way'!V92^2+4*'OddsRatio_working_3-way'!U92^3/27</f>
        <v>-2.5647327087915117E-2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0.15084302489333717</v>
      </c>
      <c r="Y92" s="11">
        <f>IF('OddsRatio_working_3-way'!W92&gt;=0,IF('OddsRatio_working_3-way'!V92+SQRT('OddsRatio_working_3-way'!W92)&gt;0,0,PI()),ACOS('OddsRatio_working_3-way'!V92/(2*'OddsRatio_working_3-way'!X92)))</f>
        <v>0.55959459436012193</v>
      </c>
      <c r="Z92" s="11">
        <f>'OddsRatio_working_3-way'!X92^(1/3)*COS('OddsRatio_working_3-way'!Y92/3)</f>
        <v>0.52308880932895774</v>
      </c>
      <c r="AA92" s="11">
        <f>'OddsRatio_working_3-way'!X92^(1/3)*COS(('OddsRatio_working_3-way'!Y92+2*PI())/3)</f>
        <v>-0.34703858702182638</v>
      </c>
      <c r="AB92" s="11">
        <f>'OddsRatio_working_3-way'!X92^(1/3)*COS(('OddsRatio_working_3-way'!Y92+4*PI())/3)</f>
        <v>-0.17605022230713144</v>
      </c>
      <c r="AC92" s="11">
        <f>'OddsRatio_working_3-way'!X92^(1/3)*SIN('OddsRatio_working_3-way'!Y92/3)</f>
        <v>9.8720178396323091E-2</v>
      </c>
      <c r="AD92" s="11">
        <f>'OddsRatio_working_3-way'!X92^(1/3)*SIN(('OddsRatio_working_3-way'!Y92+2*PI())/3)</f>
        <v>0.40364810811607033</v>
      </c>
      <c r="AE92" s="11">
        <f>'OddsRatio_working_3-way'!X92^(1/3)*SIN(('OddsRatio_working_3-way'!Y92+4*PI())/3)</f>
        <v>-0.50236828651239329</v>
      </c>
      <c r="AF92" s="11">
        <f>-'OddsRatio_working_3-way'!U92/(3*'OddsRatio_working_3-way'!X92^(1/3))*COS(('OddsRatio_working_3-way'!Y92)/3)</f>
        <v>0.52308880932895763</v>
      </c>
      <c r="AG92" s="11">
        <f>-'OddsRatio_working_3-way'!U92/(3*'OddsRatio_working_3-way'!X92^(1/3))*COS(('OddsRatio_working_3-way'!Y92+2*PI())/3)</f>
        <v>-0.34703858702182633</v>
      </c>
      <c r="AH92" s="11">
        <f>-'OddsRatio_working_3-way'!U92/(3*'OddsRatio_working_3-way'!X92^(1/3))*COS(('OddsRatio_working_3-way'!Y92+4*PI())/3)</f>
        <v>-0.17605022230713141</v>
      </c>
      <c r="AI92" s="11">
        <f>'OddsRatio_working_3-way'!U92/(3*'OddsRatio_working_3-way'!X92^(1/3))*SIN(('OddsRatio_working_3-way'!Y92)/3)</f>
        <v>-9.8720178396323063E-2</v>
      </c>
      <c r="AJ92" s="11">
        <f>'OddsRatio_working_3-way'!U92/(3*'OddsRatio_working_3-way'!X92^(1/3))*SIN(('OddsRatio_working_3-way'!Y92+2*PI())/3)</f>
        <v>-0.40364810811607021</v>
      </c>
      <c r="AK92" s="11">
        <f>'OddsRatio_working_3-way'!U92/(3*'OddsRatio_working_3-way'!X92^(1/3))*SIN(('OddsRatio_working_3-way'!Y92+4*PI())/3)</f>
        <v>0.50236828651239318</v>
      </c>
      <c r="AL92" s="11">
        <f>'OddsRatio_working_3-way'!Z92+'OddsRatio_working_3-way'!AF92</f>
        <v>1.0461776186579153</v>
      </c>
      <c r="AM92" s="11">
        <f>'OddsRatio_working_3-way'!AA92+'OddsRatio_working_3-way'!AG92</f>
        <v>-0.69407717404365266</v>
      </c>
      <c r="AN92" s="11">
        <f>'OddsRatio_working_3-way'!AB92+'OddsRatio_working_3-way'!AH92</f>
        <v>-0.35210044461426282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1.0461776186579153</v>
      </c>
      <c r="AS92" s="11">
        <f>IF(('OddsRatio_working_3-way'!X92=0),IF(Q92&gt;0,-Q92^(1/3),(-Q92)^(1/3)),'OddsRatio_working_3-way'!AM92-'OddsRatio_working_3-way'!R92/3)</f>
        <v>-0.69407717404365266</v>
      </c>
      <c r="AT92" s="11">
        <f>IF(('OddsRatio_working_3-way'!X92=0),IF(Q92&gt;0,-Q92^(1/3),(-Q92)^(1/3)),'OddsRatio_working_3-way'!AN92-'OddsRatio_working_3-way'!R92/3)</f>
        <v>-0.35210044461426282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2.54</v>
      </c>
      <c r="B93" s="4">
        <f>IF('True_Odds_Calculator_3-way'!B94="","",'True_Odds_Calculator_3-way'!B94)</f>
        <v>3.23</v>
      </c>
      <c r="C93" s="4">
        <f>IF('True_Odds_Calculator_3-way'!C94="","",'True_Odds_Calculator_3-way'!C94)</f>
        <v>3.09</v>
      </c>
      <c r="D93" s="9">
        <f t="shared" si="26"/>
        <v>0.3841090452786915</v>
      </c>
      <c r="E93" s="9">
        <f t="shared" si="27"/>
        <v>0.30103742425546753</v>
      </c>
      <c r="F93" s="9">
        <f t="shared" si="28"/>
        <v>0.31485353046584108</v>
      </c>
      <c r="G93" s="9">
        <f t="shared" si="29"/>
        <v>1.0411866012874109</v>
      </c>
      <c r="H93" s="9">
        <f t="shared" si="30"/>
        <v>2.603427365982613</v>
      </c>
      <c r="I93" s="9">
        <f t="shared" si="31"/>
        <v>3.321846120870926</v>
      </c>
      <c r="J93" s="9">
        <f t="shared" si="32"/>
        <v>3.1760799966906883</v>
      </c>
      <c r="K93" s="11">
        <f t="shared" si="33"/>
        <v>0.39370078740157477</v>
      </c>
      <c r="L93" s="11">
        <f t="shared" si="34"/>
        <v>0.30959752321981426</v>
      </c>
      <c r="M93" s="11">
        <f t="shared" si="35"/>
        <v>0.3236245954692557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-0.28312430392231813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0.2311547901623362</v>
      </c>
      <c r="Q93" s="11">
        <f>2*'OddsRatio_working_3-way'!K93*'OddsRatio_working_3-way'!L93*'OddsRatio_working_3-way'!M93</f>
        <v>7.8892419850626685E-2</v>
      </c>
      <c r="R93" s="11">
        <f t="shared" si="36"/>
        <v>0</v>
      </c>
      <c r="S93" s="11">
        <f t="shared" si="37"/>
        <v>-0.81644276722269316</v>
      </c>
      <c r="T93" s="11">
        <f t="shared" si="38"/>
        <v>-0.27864940860842768</v>
      </c>
      <c r="U93" s="11">
        <f>'OddsRatio_working_3-way'!S93-'OddsRatio_working_3-way'!R93^2/3</f>
        <v>-0.81644276722269316</v>
      </c>
      <c r="V93" s="11">
        <f>'OddsRatio_working_3-way'!S93*'OddsRatio_working_3-way'!R93/3-2*'OddsRatio_working_3-way'!R93^3/27-'OddsRatio_working_3-way'!T93</f>
        <v>0.27864940860842768</v>
      </c>
      <c r="W93" s="11">
        <f>'OddsRatio_working_3-way'!V93^2+4*'OddsRatio_working_3-way'!U93^3/27</f>
        <v>-2.9802009540415841E-3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0.14197331956380754</v>
      </c>
      <c r="Y93" s="11">
        <f>IF('OddsRatio_working_3-way'!W93&gt;=0,IF('OddsRatio_working_3-way'!V93+SQRT('OddsRatio_working_3-way'!W93)&gt;0,0,PI()),ACOS('OddsRatio_working_3-way'!V93/(2*'OddsRatio_working_3-way'!X93)))</f>
        <v>0.19346328694734249</v>
      </c>
      <c r="Z93" s="11">
        <f>'OddsRatio_working_3-way'!X93^(1/3)*COS('OddsRatio_working_3-way'!Y93/3)</f>
        <v>0.52059330064370546</v>
      </c>
      <c r="AA93" s="11">
        <f>'OddsRatio_working_3-way'!X93^(1/3)*COS(('OddsRatio_working_3-way'!Y93+2*PI())/3)</f>
        <v>-0.28941113639567206</v>
      </c>
      <c r="AB93" s="11">
        <f>'OddsRatio_working_3-way'!X93^(1/3)*COS(('OddsRatio_working_3-way'!Y93+4*PI())/3)</f>
        <v>-0.23118216424803353</v>
      </c>
      <c r="AC93" s="11">
        <f>'OddsRatio_working_3-way'!X93^(1/3)*SIN('OddsRatio_working_3-way'!Y93/3)</f>
        <v>3.3618512744074486E-2</v>
      </c>
      <c r="AD93" s="11">
        <f>'OddsRatio_working_3-way'!X93^(1/3)*SIN(('OddsRatio_working_3-way'!Y93+2*PI())/3)</f>
        <v>0.43403776702540148</v>
      </c>
      <c r="AE93" s="11">
        <f>'OddsRatio_working_3-way'!X93^(1/3)*SIN(('OddsRatio_working_3-way'!Y93+4*PI())/3)</f>
        <v>-0.46765627976947588</v>
      </c>
      <c r="AF93" s="11">
        <f>-'OddsRatio_working_3-way'!U93/(3*'OddsRatio_working_3-way'!X93^(1/3))*COS(('OddsRatio_working_3-way'!Y93)/3)</f>
        <v>0.52059330064370546</v>
      </c>
      <c r="AG93" s="11">
        <f>-'OddsRatio_working_3-way'!U93/(3*'OddsRatio_working_3-way'!X93^(1/3))*COS(('OddsRatio_working_3-way'!Y93+2*PI())/3)</f>
        <v>-0.28941113639567206</v>
      </c>
      <c r="AH93" s="11">
        <f>-'OddsRatio_working_3-way'!U93/(3*'OddsRatio_working_3-way'!X93^(1/3))*COS(('OddsRatio_working_3-way'!Y93+4*PI())/3)</f>
        <v>-0.23118216424803353</v>
      </c>
      <c r="AI93" s="11">
        <f>'OddsRatio_working_3-way'!U93/(3*'OddsRatio_working_3-way'!X93^(1/3))*SIN(('OddsRatio_working_3-way'!Y93)/3)</f>
        <v>-3.3618512744074486E-2</v>
      </c>
      <c r="AJ93" s="11">
        <f>'OddsRatio_working_3-way'!U93/(3*'OddsRatio_working_3-way'!X93^(1/3))*SIN(('OddsRatio_working_3-way'!Y93+2*PI())/3)</f>
        <v>-0.43403776702540148</v>
      </c>
      <c r="AK93" s="11">
        <f>'OddsRatio_working_3-way'!U93/(3*'OddsRatio_working_3-way'!X93^(1/3))*SIN(('OddsRatio_working_3-way'!Y93+4*PI())/3)</f>
        <v>0.46765627976947588</v>
      </c>
      <c r="AL93" s="11">
        <f>'OddsRatio_working_3-way'!Z93+'OddsRatio_working_3-way'!AF93</f>
        <v>1.0411866012874109</v>
      </c>
      <c r="AM93" s="11">
        <f>'OddsRatio_working_3-way'!AA93+'OddsRatio_working_3-way'!AG93</f>
        <v>-0.57882227279134413</v>
      </c>
      <c r="AN93" s="11">
        <f>'OddsRatio_working_3-way'!AB93+'OddsRatio_working_3-way'!AH93</f>
        <v>-0.46236432849606707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1.0411866012874109</v>
      </c>
      <c r="AS93" s="11">
        <f>IF(('OddsRatio_working_3-way'!X93=0),IF(Q93&gt;0,-Q93^(1/3),(-Q93)^(1/3)),'OddsRatio_working_3-way'!AM93-'OddsRatio_working_3-way'!R93/3)</f>
        <v>-0.57882227279134413</v>
      </c>
      <c r="AT93" s="11">
        <f>IF(('OddsRatio_working_3-way'!X93=0),IF(Q93&gt;0,-Q93^(1/3),(-Q93)^(1/3)),'OddsRatio_working_3-way'!AN93-'OddsRatio_working_3-way'!R93/3)</f>
        <v>-0.46236432849606707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2.08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3.88</v>
      </c>
      <c r="D94" s="9">
        <f t="shared" si="26"/>
        <v>0.46976388638428929</v>
      </c>
      <c r="E94" s="9">
        <f t="shared" si="27"/>
        <v>0.28085606953900238</v>
      </c>
      <c r="F94" s="9">
        <f t="shared" si="28"/>
        <v>0.24938004407670844</v>
      </c>
      <c r="G94" s="9">
        <f t="shared" si="29"/>
        <v>1.045119428481063</v>
      </c>
      <c r="H94" s="9">
        <f t="shared" si="30"/>
        <v>2.1287289827595481</v>
      </c>
      <c r="I94" s="9">
        <f t="shared" si="31"/>
        <v>3.5605425997786044</v>
      </c>
      <c r="J94" s="9">
        <f t="shared" si="32"/>
        <v>4.0099439540254611</v>
      </c>
      <c r="K94" s="11">
        <f t="shared" si="33"/>
        <v>0.48076923076923073</v>
      </c>
      <c r="L94" s="11">
        <f t="shared" si="34"/>
        <v>0.28985507246376813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-0.27369582456987218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0.23022043696629085</v>
      </c>
      <c r="Q94" s="11">
        <f>2*'OddsRatio_working_3-way'!K94*'OddsRatio_working_3-way'!L94*'OddsRatio_working_3-way'!M94</f>
        <v>7.1831649599466724E-2</v>
      </c>
      <c r="R94" s="11">
        <f t="shared" si="36"/>
        <v>0</v>
      </c>
      <c r="S94" s="11">
        <f t="shared" si="37"/>
        <v>-0.84115436297975954</v>
      </c>
      <c r="T94" s="11">
        <f t="shared" si="38"/>
        <v>-0.26245065927605599</v>
      </c>
      <c r="U94" s="11">
        <f>'OddsRatio_working_3-way'!S94-'OddsRatio_working_3-way'!R94^2/3</f>
        <v>-0.84115436297975954</v>
      </c>
      <c r="V94" s="11">
        <f>'OddsRatio_working_3-way'!S94*'OddsRatio_working_3-way'!R94/3-2*'OddsRatio_working_3-way'!R94^3/27-'OddsRatio_working_3-way'!T94</f>
        <v>0.26245065927605599</v>
      </c>
      <c r="W94" s="11">
        <f>'OddsRatio_working_3-way'!V94^2+4*'OddsRatio_working_3-way'!U94^3/27</f>
        <v>-1.9290157390690427E-2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0.1484675940610668</v>
      </c>
      <c r="Y94" s="11">
        <f>IF('OddsRatio_working_3-way'!W94&gt;=0,IF('OddsRatio_working_3-way'!V94+SQRT('OddsRatio_working_3-way'!W94)&gt;0,0,PI()),ACOS('OddsRatio_working_3-way'!V94/(2*'OddsRatio_working_3-way'!X94)))</f>
        <v>0.48673417555262688</v>
      </c>
      <c r="Z94" s="11">
        <f>'OddsRatio_working_3-way'!X94^(1/3)*COS('OddsRatio_working_3-way'!Y94/3)</f>
        <v>0.52255971424053149</v>
      </c>
      <c r="AA94" s="11">
        <f>'OddsRatio_working_3-way'!X94^(1/3)*COS(('OddsRatio_working_3-way'!Y94+2*PI())/3)</f>
        <v>-0.33535481601043621</v>
      </c>
      <c r="AB94" s="11">
        <f>'OddsRatio_working_3-way'!X94^(1/3)*COS(('OddsRatio_working_3-way'!Y94+4*PI())/3)</f>
        <v>-0.1872048982300954</v>
      </c>
      <c r="AC94" s="11">
        <f>'OddsRatio_working_3-way'!X94^(1/3)*SIN('OddsRatio_working_3-way'!Y94/3)</f>
        <v>8.5534394910900854E-2</v>
      </c>
      <c r="AD94" s="11">
        <f>'OddsRatio_working_3-way'!X94^(1/3)*SIN(('OddsRatio_working_3-way'!Y94+2*PI())/3)</f>
        <v>0.40978279007118679</v>
      </c>
      <c r="AE94" s="11">
        <f>'OddsRatio_working_3-way'!X94^(1/3)*SIN(('OddsRatio_working_3-way'!Y94+4*PI())/3)</f>
        <v>-0.49531718498208749</v>
      </c>
      <c r="AF94" s="11">
        <f>-'OddsRatio_working_3-way'!U94/(3*'OddsRatio_working_3-way'!X94^(1/3))*COS(('OddsRatio_working_3-way'!Y94)/3)</f>
        <v>0.52255971424053149</v>
      </c>
      <c r="AG94" s="11">
        <f>-'OddsRatio_working_3-way'!U94/(3*'OddsRatio_working_3-way'!X94^(1/3))*COS(('OddsRatio_working_3-way'!Y94+2*PI())/3)</f>
        <v>-0.33535481601043621</v>
      </c>
      <c r="AH94" s="11">
        <f>-'OddsRatio_working_3-way'!U94/(3*'OddsRatio_working_3-way'!X94^(1/3))*COS(('OddsRatio_working_3-way'!Y94+4*PI())/3)</f>
        <v>-0.1872048982300954</v>
      </c>
      <c r="AI94" s="11">
        <f>'OddsRatio_working_3-way'!U94/(3*'OddsRatio_working_3-way'!X94^(1/3))*SIN(('OddsRatio_working_3-way'!Y94)/3)</f>
        <v>-8.5534394910900854E-2</v>
      </c>
      <c r="AJ94" s="11">
        <f>'OddsRatio_working_3-way'!U94/(3*'OddsRatio_working_3-way'!X94^(1/3))*SIN(('OddsRatio_working_3-way'!Y94+2*PI())/3)</f>
        <v>-0.40978279007118679</v>
      </c>
      <c r="AK94" s="11">
        <f>'OddsRatio_working_3-way'!U94/(3*'OddsRatio_working_3-way'!X94^(1/3))*SIN(('OddsRatio_working_3-way'!Y94+4*PI())/3)</f>
        <v>0.49531718498208749</v>
      </c>
      <c r="AL94" s="11">
        <f>'OddsRatio_working_3-way'!Z94+'OddsRatio_working_3-way'!AF94</f>
        <v>1.045119428481063</v>
      </c>
      <c r="AM94" s="11">
        <f>'OddsRatio_working_3-way'!AA94+'OddsRatio_working_3-way'!AG94</f>
        <v>-0.67070963202087241</v>
      </c>
      <c r="AN94" s="11">
        <f>'OddsRatio_working_3-way'!AB94+'OddsRatio_working_3-way'!AH94</f>
        <v>-0.37440979646019079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1.045119428481063</v>
      </c>
      <c r="AS94" s="11">
        <f>IF(('OddsRatio_working_3-way'!X94=0),IF(Q94&gt;0,-Q94^(1/3),(-Q94)^(1/3)),'OddsRatio_working_3-way'!AM94-'OddsRatio_working_3-way'!R94/3)</f>
        <v>-0.67070963202087241</v>
      </c>
      <c r="AT94" s="11">
        <f>IF(('OddsRatio_working_3-way'!X94=0),IF(Q94&gt;0,-Q94^(1/3),(-Q94)^(1/3)),'OddsRatio_working_3-way'!AN94-'OddsRatio_working_3-way'!R94/3)</f>
        <v>-0.37440979646019079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2.76</v>
      </c>
      <c r="B95" s="4">
        <f>IF('True_Odds_Calculator_3-way'!B96="","",'True_Odds_Calculator_3-way'!B96)</f>
        <v>3.4</v>
      </c>
      <c r="C95" s="4">
        <f>IF('True_Odds_Calculator_3-way'!C96="","",'True_Odds_Calculator_3-way'!C96)</f>
        <v>2.5099999999999998</v>
      </c>
      <c r="D95" s="9">
        <f t="shared" si="26"/>
        <v>0.343627068285833</v>
      </c>
      <c r="E95" s="9">
        <f t="shared" si="27"/>
        <v>0.27741367628544045</v>
      </c>
      <c r="F95" s="9">
        <f t="shared" si="28"/>
        <v>0.37895925542872655</v>
      </c>
      <c r="G95" s="9">
        <f t="shared" si="29"/>
        <v>1.0853020619332314</v>
      </c>
      <c r="H95" s="9">
        <f t="shared" si="30"/>
        <v>2.9101316290024868</v>
      </c>
      <c r="I95" s="9">
        <f t="shared" si="31"/>
        <v>3.6047249486397552</v>
      </c>
      <c r="J95" s="9">
        <f t="shared" si="32"/>
        <v>2.6388061135191796</v>
      </c>
      <c r="K95" s="11">
        <f t="shared" si="33"/>
        <v>0.3623188405797102</v>
      </c>
      <c r="L95" s="11">
        <f t="shared" si="34"/>
        <v>0.29411764705882354</v>
      </c>
      <c r="M95" s="11">
        <f t="shared" si="35"/>
        <v>0.39840637450199207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-0.27079406160524133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0.24072507922275097</v>
      </c>
      <c r="Q95" s="11">
        <f>2*'OddsRatio_working_3-way'!K95*'OddsRatio_working_3-way'!L95*'OddsRatio_working_3-way'!M95</f>
        <v>8.4911844523016228E-2</v>
      </c>
      <c r="R95" s="11">
        <f t="shared" si="36"/>
        <v>0</v>
      </c>
      <c r="S95" s="11">
        <f t="shared" si="37"/>
        <v>-0.8889599638771829</v>
      </c>
      <c r="T95" s="11">
        <f t="shared" si="38"/>
        <v>-0.31356612482440316</v>
      </c>
      <c r="U95" s="11">
        <f>'OddsRatio_working_3-way'!S95-'OddsRatio_working_3-way'!R95^2/3</f>
        <v>-0.8889599638771829</v>
      </c>
      <c r="V95" s="11">
        <f>'OddsRatio_working_3-way'!S95*'OddsRatio_working_3-way'!R95/3-2*'OddsRatio_working_3-way'!R95^3/27-'OddsRatio_working_3-way'!T95</f>
        <v>0.31356612482440316</v>
      </c>
      <c r="W95" s="11">
        <f>'OddsRatio_working_3-way'!V95^2+4*'OddsRatio_working_3-way'!U95^3/27</f>
        <v>-5.7504259713451328E-3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0.16130261979330832</v>
      </c>
      <c r="Y95" s="11">
        <f>IF('OddsRatio_working_3-way'!W95&gt;=0,IF('OddsRatio_working_3-way'!V95+SQRT('OddsRatio_working_3-way'!W95)&gt;0,0,PI()),ACOS('OddsRatio_working_3-way'!V95/(2*'OddsRatio_working_3-way'!X95)))</f>
        <v>0.23728021924831921</v>
      </c>
      <c r="Z95" s="11">
        <f>'OddsRatio_working_3-way'!X95^(1/3)*COS('OddsRatio_working_3-way'!Y95/3)</f>
        <v>0.54265103096661582</v>
      </c>
      <c r="AA95" s="11">
        <f>'OddsRatio_working_3-way'!X95^(1/3)*COS(('OddsRatio_working_3-way'!Y95+2*PI())/3)</f>
        <v>-0.30857313168149481</v>
      </c>
      <c r="AB95" s="11">
        <f>'OddsRatio_working_3-way'!X95^(1/3)*COS(('OddsRatio_working_3-way'!Y95+4*PI())/3)</f>
        <v>-0.23407789928512113</v>
      </c>
      <c r="AC95" s="11">
        <f>'OddsRatio_working_3-way'!X95^(1/3)*SIN('OddsRatio_working_3-way'!Y95/3)</f>
        <v>4.3009842477390287E-2</v>
      </c>
      <c r="AD95" s="11">
        <f>'OddsRatio_working_3-way'!X95^(1/3)*SIN(('OddsRatio_working_3-way'!Y95+2*PI())/3)</f>
        <v>0.44844465696821034</v>
      </c>
      <c r="AE95" s="11">
        <f>'OddsRatio_working_3-way'!X95^(1/3)*SIN(('OddsRatio_working_3-way'!Y95+4*PI())/3)</f>
        <v>-0.49145449944560043</v>
      </c>
      <c r="AF95" s="11">
        <f>-'OddsRatio_working_3-way'!U95/(3*'OddsRatio_working_3-way'!X95^(1/3))*COS(('OddsRatio_working_3-way'!Y95)/3)</f>
        <v>0.54265103096661571</v>
      </c>
      <c r="AG95" s="11">
        <f>-'OddsRatio_working_3-way'!U95/(3*'OddsRatio_working_3-way'!X95^(1/3))*COS(('OddsRatio_working_3-way'!Y95+2*PI())/3)</f>
        <v>-0.30857313168149475</v>
      </c>
      <c r="AH95" s="11">
        <f>-'OddsRatio_working_3-way'!U95/(3*'OddsRatio_working_3-way'!X95^(1/3))*COS(('OddsRatio_working_3-way'!Y95+4*PI())/3)</f>
        <v>-0.23407789928512107</v>
      </c>
      <c r="AI95" s="11">
        <f>'OddsRatio_working_3-way'!U95/(3*'OddsRatio_working_3-way'!X95^(1/3))*SIN(('OddsRatio_working_3-way'!Y95)/3)</f>
        <v>-4.300984247739028E-2</v>
      </c>
      <c r="AJ95" s="11">
        <f>'OddsRatio_working_3-way'!U95/(3*'OddsRatio_working_3-way'!X95^(1/3))*SIN(('OddsRatio_working_3-way'!Y95+2*PI())/3)</f>
        <v>-0.44844465696821029</v>
      </c>
      <c r="AK95" s="11">
        <f>'OddsRatio_working_3-way'!U95/(3*'OddsRatio_working_3-way'!X95^(1/3))*SIN(('OddsRatio_working_3-way'!Y95+4*PI())/3)</f>
        <v>0.49145449944560032</v>
      </c>
      <c r="AL95" s="11">
        <f>'OddsRatio_working_3-way'!Z95+'OddsRatio_working_3-way'!AF95</f>
        <v>1.0853020619332314</v>
      </c>
      <c r="AM95" s="11">
        <f>'OddsRatio_working_3-way'!AA95+'OddsRatio_working_3-way'!AG95</f>
        <v>-0.61714626336298961</v>
      </c>
      <c r="AN95" s="11">
        <f>'OddsRatio_working_3-way'!AB95+'OddsRatio_working_3-way'!AH95</f>
        <v>-0.4681557985702422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1.0853020619332314</v>
      </c>
      <c r="AS95" s="11">
        <f>IF(('OddsRatio_working_3-way'!X95=0),IF(Q95&gt;0,-Q95^(1/3),(-Q95)^(1/3)),'OddsRatio_working_3-way'!AM95-'OddsRatio_working_3-way'!R95/3)</f>
        <v>-0.61714626336298961</v>
      </c>
      <c r="AT95" s="11">
        <f>IF(('OddsRatio_working_3-way'!X95=0),IF(Q95&gt;0,-Q95^(1/3),(-Q95)^(1/3)),'OddsRatio_working_3-way'!AN95-'OddsRatio_working_3-way'!R95/3)</f>
        <v>-0.4681557985702422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2.0499999999999998</v>
      </c>
      <c r="B96" s="4">
        <f>IF('True_Odds_Calculator_3-way'!B97="","",'True_Odds_Calculator_3-way'!B97)</f>
        <v>3.81</v>
      </c>
      <c r="C96" s="4">
        <f>IF('True_Odds_Calculator_3-way'!C97="","",'True_Odds_Calculator_3-way'!C97)</f>
        <v>3.39</v>
      </c>
      <c r="D96" s="9">
        <f t="shared" si="26"/>
        <v>0.47029040603290562</v>
      </c>
      <c r="E96" s="9">
        <f t="shared" si="27"/>
        <v>0.24910845738781903</v>
      </c>
      <c r="F96" s="9">
        <f t="shared" si="28"/>
        <v>0.28060113657927532</v>
      </c>
      <c r="G96" s="9">
        <f t="shared" si="29"/>
        <v>1.0727102256736467</v>
      </c>
      <c r="H96" s="9">
        <f t="shared" si="30"/>
        <v>2.1263457369573286</v>
      </c>
      <c r="I96" s="9">
        <f t="shared" si="31"/>
        <v>4.0143157341429481</v>
      </c>
      <c r="J96" s="9">
        <f t="shared" si="32"/>
        <v>3.5637774393600163</v>
      </c>
      <c r="K96" s="11">
        <f t="shared" si="33"/>
        <v>0.48780487804878053</v>
      </c>
      <c r="L96" s="11">
        <f t="shared" si="34"/>
        <v>0.26246719160104987</v>
      </c>
      <c r="M96" s="11">
        <f t="shared" si="35"/>
        <v>0.29498525073746312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-0.26632686994419241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0.23604862903900453</v>
      </c>
      <c r="Q96" s="11">
        <f>2*'OddsRatio_working_3-way'!K96*'OddsRatio_working_3-way'!L96*'OddsRatio_working_3-way'!M96</f>
        <v>7.5535561292481443E-2</v>
      </c>
      <c r="R96" s="11">
        <f t="shared" si="36"/>
        <v>0</v>
      </c>
      <c r="S96" s="11">
        <f t="shared" si="37"/>
        <v>-0.88631173072573355</v>
      </c>
      <c r="T96" s="11">
        <f t="shared" si="38"/>
        <v>-0.2836197538322347</v>
      </c>
      <c r="U96" s="11">
        <f>'OddsRatio_working_3-way'!S96-'OddsRatio_working_3-way'!R96^2/3</f>
        <v>-0.88631173072573355</v>
      </c>
      <c r="V96" s="11">
        <f>'OddsRatio_working_3-way'!S96*'OddsRatio_working_3-way'!R96/3-2*'OddsRatio_working_3-way'!R96^3/27-'OddsRatio_working_3-way'!T96</f>
        <v>0.2836197538322347</v>
      </c>
      <c r="W96" s="11">
        <f>'OddsRatio_working_3-way'!V96^2+4*'OddsRatio_working_3-way'!U96^3/27</f>
        <v>-2.2706625820224841E-2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0.16058237028397782</v>
      </c>
      <c r="Y96" s="11">
        <f>IF('OddsRatio_working_3-way'!W96&gt;=0,IF('OddsRatio_working_3-way'!V96+SQRT('OddsRatio_working_3-way'!W96)&gt;0,0,PI()),ACOS('OddsRatio_working_3-way'!V96/(2*'OddsRatio_working_3-way'!X96)))</f>
        <v>0.48837295447110463</v>
      </c>
      <c r="Z96" s="11">
        <f>'OddsRatio_working_3-way'!X96^(1/3)*COS('OddsRatio_working_3-way'!Y96/3)</f>
        <v>0.53635511283682347</v>
      </c>
      <c r="AA96" s="11">
        <f>'OddsRatio_working_3-way'!X96^(1/3)*COS(('OddsRatio_working_3-way'!Y96+2*PI())/3)</f>
        <v>-0.34446862654973337</v>
      </c>
      <c r="AB96" s="11">
        <f>'OddsRatio_working_3-way'!X96^(1/3)*COS(('OddsRatio_working_3-way'!Y96+4*PI())/3)</f>
        <v>-0.19188648628709018</v>
      </c>
      <c r="AC96" s="11">
        <f>'OddsRatio_working_3-way'!X96^(1/3)*SIN('OddsRatio_working_3-way'!Y96/3)</f>
        <v>8.8093339754166292E-2</v>
      </c>
      <c r="AD96" s="11">
        <f>'OddsRatio_working_3-way'!X96^(1/3)*SIN(('OddsRatio_working_3-way'!Y96+2*PI())/3)</f>
        <v>0.42045048328927503</v>
      </c>
      <c r="AE96" s="11">
        <f>'OddsRatio_working_3-way'!X96^(1/3)*SIN(('OddsRatio_working_3-way'!Y96+4*PI())/3)</f>
        <v>-0.50854382304344137</v>
      </c>
      <c r="AF96" s="11">
        <f>-'OddsRatio_working_3-way'!U96/(3*'OddsRatio_working_3-way'!X96^(1/3))*COS(('OddsRatio_working_3-way'!Y96)/3)</f>
        <v>0.53635511283682336</v>
      </c>
      <c r="AG96" s="11">
        <f>-'OddsRatio_working_3-way'!U96/(3*'OddsRatio_working_3-way'!X96^(1/3))*COS(('OddsRatio_working_3-way'!Y96+2*PI())/3)</f>
        <v>-0.34446862654973331</v>
      </c>
      <c r="AH96" s="11">
        <f>-'OddsRatio_working_3-way'!U96/(3*'OddsRatio_working_3-way'!X96^(1/3))*COS(('OddsRatio_working_3-way'!Y96+4*PI())/3)</f>
        <v>-0.19188648628709012</v>
      </c>
      <c r="AI96" s="11">
        <f>'OddsRatio_working_3-way'!U96/(3*'OddsRatio_working_3-way'!X96^(1/3))*SIN(('OddsRatio_working_3-way'!Y96)/3)</f>
        <v>-8.8093339754166264E-2</v>
      </c>
      <c r="AJ96" s="11">
        <f>'OddsRatio_working_3-way'!U96/(3*'OddsRatio_working_3-way'!X96^(1/3))*SIN(('OddsRatio_working_3-way'!Y96+2*PI())/3)</f>
        <v>-0.42045048328927492</v>
      </c>
      <c r="AK96" s="11">
        <f>'OddsRatio_working_3-way'!U96/(3*'OddsRatio_working_3-way'!X96^(1/3))*SIN(('OddsRatio_working_3-way'!Y96+4*PI())/3)</f>
        <v>0.50854382304344126</v>
      </c>
      <c r="AL96" s="11">
        <f>'OddsRatio_working_3-way'!Z96+'OddsRatio_working_3-way'!AF96</f>
        <v>1.0727102256736467</v>
      </c>
      <c r="AM96" s="11">
        <f>'OddsRatio_working_3-way'!AA96+'OddsRatio_working_3-way'!AG96</f>
        <v>-0.68893725309946663</v>
      </c>
      <c r="AN96" s="11">
        <f>'OddsRatio_working_3-way'!AB96+'OddsRatio_working_3-way'!AH96</f>
        <v>-0.3837729725741803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1.0727102256736467</v>
      </c>
      <c r="AS96" s="11">
        <f>IF(('OddsRatio_working_3-way'!X96=0),IF(Q96&gt;0,-Q96^(1/3),(-Q96)^(1/3)),'OddsRatio_working_3-way'!AM96-'OddsRatio_working_3-way'!R96/3)</f>
        <v>-0.68893725309946663</v>
      </c>
      <c r="AT96" s="11">
        <f>IF(('OddsRatio_working_3-way'!X96=0),IF(Q96&gt;0,-Q96^(1/3),(-Q96)^(1/3)),'OddsRatio_working_3-way'!AN96-'OddsRatio_working_3-way'!R96/3)</f>
        <v>-0.3837729725741803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3.44</v>
      </c>
      <c r="B97" s="4">
        <f>IF('True_Odds_Calculator_3-way'!B98="","",'True_Odds_Calculator_3-way'!B98)</f>
        <v>3.6</v>
      </c>
      <c r="C97" s="4">
        <f>IF('True_Odds_Calculator_3-way'!C98="","",'True_Odds_Calculator_3-way'!C98)</f>
        <v>2.1</v>
      </c>
      <c r="D97" s="9">
        <f t="shared" si="26"/>
        <v>0.27672741997516032</v>
      </c>
      <c r="E97" s="9">
        <f t="shared" si="27"/>
        <v>0.26419715393191096</v>
      </c>
      <c r="F97" s="9">
        <f t="shared" si="28"/>
        <v>0.45907542609292884</v>
      </c>
      <c r="G97" s="9">
        <f t="shared" si="29"/>
        <v>1.0711738958191348</v>
      </c>
      <c r="H97" s="9">
        <f t="shared" si="30"/>
        <v>3.613664305798689</v>
      </c>
      <c r="I97" s="9">
        <f t="shared" si="31"/>
        <v>3.7850521291297503</v>
      </c>
      <c r="J97" s="9">
        <f t="shared" si="32"/>
        <v>2.1782912854010483</v>
      </c>
      <c r="K97" s="11">
        <f t="shared" si="33"/>
        <v>0.29069767441860467</v>
      </c>
      <c r="L97" s="11">
        <f t="shared" si="34"/>
        <v>0.27777777777777779</v>
      </c>
      <c r="M97" s="11">
        <f t="shared" si="35"/>
        <v>0.47619047619047616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-0.26833394856650683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0.2360957302817768</v>
      </c>
      <c r="Q97" s="11">
        <f>2*'OddsRatio_working_3-way'!K97*'OddsRatio_working_3-way'!L97*'OddsRatio_working_3-way'!M97</f>
        <v>7.6904146671588541E-2</v>
      </c>
      <c r="R97" s="11">
        <f t="shared" si="36"/>
        <v>0</v>
      </c>
      <c r="S97" s="11">
        <f t="shared" si="37"/>
        <v>-0.87985784707096149</v>
      </c>
      <c r="T97" s="11">
        <f t="shared" si="38"/>
        <v>-0.28659864725438489</v>
      </c>
      <c r="U97" s="11">
        <f>'OddsRatio_working_3-way'!S97-'OddsRatio_working_3-way'!R97^2/3</f>
        <v>-0.87985784707096149</v>
      </c>
      <c r="V97" s="11">
        <f>'OddsRatio_working_3-way'!S97*'OddsRatio_working_3-way'!R97/3-2*'OddsRatio_working_3-way'!R97^3/27-'OddsRatio_working_3-way'!T97</f>
        <v>0.28659864725438489</v>
      </c>
      <c r="W97" s="11">
        <f>'OddsRatio_working_3-way'!V97^2+4*'OddsRatio_working_3-way'!U97^3/27</f>
        <v>-1.877111223048511E-2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0.15883159071680958</v>
      </c>
      <c r="Y97" s="11">
        <f>IF('OddsRatio_working_3-way'!W97&gt;=0,IF('OddsRatio_working_3-way'!V97+SQRT('OddsRatio_working_3-way'!W97)&gt;0,0,PI()),ACOS('OddsRatio_working_3-way'!V97/(2*'OddsRatio_working_3-way'!X97)))</f>
        <v>0.44593171931163189</v>
      </c>
      <c r="Z97" s="11">
        <f>'OddsRatio_working_3-way'!X97^(1/3)*COS('OddsRatio_working_3-way'!Y97/3)</f>
        <v>0.53558694790956751</v>
      </c>
      <c r="AA97" s="11">
        <f>'OddsRatio_working_3-way'!X97^(1/3)*COS(('OddsRatio_working_3-way'!Y97+2*PI())/3)</f>
        <v>-0.33725157419821161</v>
      </c>
      <c r="AB97" s="11">
        <f>'OddsRatio_working_3-way'!X97^(1/3)*COS(('OddsRatio_working_3-way'!Y97+4*PI())/3)</f>
        <v>-0.19833537371135576</v>
      </c>
      <c r="AC97" s="11">
        <f>'OddsRatio_working_3-way'!X97^(1/3)*SIN('OddsRatio_working_3-way'!Y97/3)</f>
        <v>8.0203305745886189E-2</v>
      </c>
      <c r="AD97" s="11">
        <f>'OddsRatio_working_3-way'!X97^(1/3)*SIN(('OddsRatio_working_3-way'!Y97+2*PI())/3)</f>
        <v>0.42373024995211522</v>
      </c>
      <c r="AE97" s="11">
        <f>'OddsRatio_working_3-way'!X97^(1/3)*SIN(('OddsRatio_working_3-way'!Y97+4*PI())/3)</f>
        <v>-0.50393355569800147</v>
      </c>
      <c r="AF97" s="11">
        <f>-'OddsRatio_working_3-way'!U97/(3*'OddsRatio_working_3-way'!X97^(1/3))*COS(('OddsRatio_working_3-way'!Y97)/3)</f>
        <v>0.5355869479095674</v>
      </c>
      <c r="AG97" s="11">
        <f>-'OddsRatio_working_3-way'!U97/(3*'OddsRatio_working_3-way'!X97^(1/3))*COS(('OddsRatio_working_3-way'!Y97+2*PI())/3)</f>
        <v>-0.33725157419821156</v>
      </c>
      <c r="AH97" s="11">
        <f>-'OddsRatio_working_3-way'!U97/(3*'OddsRatio_working_3-way'!X97^(1/3))*COS(('OddsRatio_working_3-way'!Y97+4*PI())/3)</f>
        <v>-0.19833537371135571</v>
      </c>
      <c r="AI97" s="11">
        <f>'OddsRatio_working_3-way'!U97/(3*'OddsRatio_working_3-way'!X97^(1/3))*SIN(('OddsRatio_working_3-way'!Y97)/3)</f>
        <v>-8.0203305745886161E-2</v>
      </c>
      <c r="AJ97" s="11">
        <f>'OddsRatio_working_3-way'!U97/(3*'OddsRatio_working_3-way'!X97^(1/3))*SIN(('OddsRatio_working_3-way'!Y97+2*PI())/3)</f>
        <v>-0.42373024995211511</v>
      </c>
      <c r="AK97" s="11">
        <f>'OddsRatio_working_3-way'!U97/(3*'OddsRatio_working_3-way'!X97^(1/3))*SIN(('OddsRatio_working_3-way'!Y97+4*PI())/3)</f>
        <v>0.50393355569800136</v>
      </c>
      <c r="AL97" s="11">
        <f>'OddsRatio_working_3-way'!Z97+'OddsRatio_working_3-way'!AF97</f>
        <v>1.0711738958191348</v>
      </c>
      <c r="AM97" s="11">
        <f>'OddsRatio_working_3-way'!AA97+'OddsRatio_working_3-way'!AG97</f>
        <v>-0.67450314839642322</v>
      </c>
      <c r="AN97" s="11">
        <f>'OddsRatio_working_3-way'!AB97+'OddsRatio_working_3-way'!AH97</f>
        <v>-0.39667074742271147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1.0711738958191348</v>
      </c>
      <c r="AS97" s="11">
        <f>IF(('OddsRatio_working_3-way'!X97=0),IF(Q97&gt;0,-Q97^(1/3),(-Q97)^(1/3)),'OddsRatio_working_3-way'!AM97-'OddsRatio_working_3-way'!R97/3)</f>
        <v>-0.67450314839642322</v>
      </c>
      <c r="AT97" s="11">
        <f>IF(('OddsRatio_working_3-way'!X97=0),IF(Q97&gt;0,-Q97^(1/3),(-Q97)^(1/3)),'OddsRatio_working_3-way'!AN97-'OddsRatio_working_3-way'!R97/3)</f>
        <v>-0.39667074742271147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2.7</v>
      </c>
      <c r="B98" s="4">
        <f>IF('True_Odds_Calculator_3-way'!B99="","",'True_Odds_Calculator_3-way'!B99)</f>
        <v>3.37</v>
      </c>
      <c r="C98" s="4">
        <f>IF('True_Odds_Calculator_3-way'!C99="","",'True_Odds_Calculator_3-way'!C99)</f>
        <v>2.65</v>
      </c>
      <c r="D98" s="9">
        <f t="shared" si="26"/>
        <v>0.3550302561223917</v>
      </c>
      <c r="E98" s="9">
        <f t="shared" si="27"/>
        <v>0.28307444306475277</v>
      </c>
      <c r="F98" s="9">
        <f t="shared" si="28"/>
        <v>0.36189530081285587</v>
      </c>
      <c r="G98" s="9">
        <f t="shared" si="29"/>
        <v>1.0686243227000847</v>
      </c>
      <c r="H98" s="9">
        <f t="shared" si="30"/>
        <v>2.8166613485901437</v>
      </c>
      <c r="I98" s="9">
        <f t="shared" si="31"/>
        <v>3.5326396447992017</v>
      </c>
      <c r="J98" s="9">
        <f t="shared" si="32"/>
        <v>2.7632301324551389</v>
      </c>
      <c r="K98" s="11">
        <f t="shared" si="33"/>
        <v>0.37037037037037035</v>
      </c>
      <c r="L98" s="11">
        <f t="shared" si="34"/>
        <v>0.29673590504451036</v>
      </c>
      <c r="M98" s="11">
        <f t="shared" si="35"/>
        <v>0.37735849056603776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-0.27570311479387155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0.2372228339419426</v>
      </c>
      <c r="Q98" s="11">
        <f>2*'OddsRatio_working_3-way'!K98*'OddsRatio_working_3-way'!L98*'OddsRatio_working_3-way'!M98</f>
        <v>8.2945046832847064E-2</v>
      </c>
      <c r="R98" s="11">
        <f t="shared" si="36"/>
        <v>0</v>
      </c>
      <c r="S98" s="11">
        <f t="shared" si="37"/>
        <v>-0.8604285596094966</v>
      </c>
      <c r="T98" s="11">
        <f t="shared" si="38"/>
        <v>-0.30084914671660723</v>
      </c>
      <c r="U98" s="11">
        <f>'OddsRatio_working_3-way'!S98-'OddsRatio_working_3-way'!R98^2/3</f>
        <v>-0.8604285596094966</v>
      </c>
      <c r="V98" s="11">
        <f>'OddsRatio_working_3-way'!S98*'OddsRatio_working_3-way'!R98/3-2*'OddsRatio_working_3-way'!R98^3/27-'OddsRatio_working_3-way'!T98</f>
        <v>0.30084914671660723</v>
      </c>
      <c r="W98" s="11">
        <f>'OddsRatio_working_3-way'!V98^2+4*'OddsRatio_working_3-way'!U98^3/27</f>
        <v>-3.8612519556932012E-3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0.15359969159783807</v>
      </c>
      <c r="Y98" s="11">
        <f>IF('OddsRatio_working_3-way'!W98&gt;=0,IF('OddsRatio_working_3-way'!V98+SQRT('OddsRatio_working_3-way'!W98)&gt;0,0,PI()),ACOS('OddsRatio_working_3-way'!V98/(2*'OddsRatio_working_3-way'!X98)))</f>
        <v>0.20368110910598913</v>
      </c>
      <c r="Z98" s="11">
        <f>'OddsRatio_working_3-way'!X98^(1/3)*COS('OddsRatio_working_3-way'!Y98/3)</f>
        <v>0.53431216135004234</v>
      </c>
      <c r="AA98" s="11">
        <f>'OddsRatio_working_3-way'!X98^(1/3)*COS(('OddsRatio_working_3-way'!Y98+2*PI())/3)</f>
        <v>-0.29862075257000503</v>
      </c>
      <c r="AB98" s="11">
        <f>'OddsRatio_working_3-way'!X98^(1/3)*COS(('OddsRatio_working_3-way'!Y98+4*PI())/3)</f>
        <v>-0.23569140878003736</v>
      </c>
      <c r="AC98" s="11">
        <f>'OddsRatio_working_3-way'!X98^(1/3)*SIN('OddsRatio_working_3-way'!Y98/3)</f>
        <v>3.6332273577064318E-2</v>
      </c>
      <c r="AD98" s="11">
        <f>'OddsRatio_working_3-way'!X98^(1/3)*SIN(('OddsRatio_working_3-way'!Y98+2*PI())/3)</f>
        <v>0.44456176849157431</v>
      </c>
      <c r="AE98" s="11">
        <f>'OddsRatio_working_3-way'!X98^(1/3)*SIN(('OddsRatio_working_3-way'!Y98+4*PI())/3)</f>
        <v>-0.48089404206863867</v>
      </c>
      <c r="AF98" s="11">
        <f>-'OddsRatio_working_3-way'!U98/(3*'OddsRatio_working_3-way'!X98^(1/3))*COS(('OddsRatio_working_3-way'!Y98)/3)</f>
        <v>0.53431216135004223</v>
      </c>
      <c r="AG98" s="11">
        <f>-'OddsRatio_working_3-way'!U98/(3*'OddsRatio_working_3-way'!X98^(1/3))*COS(('OddsRatio_working_3-way'!Y98+2*PI())/3)</f>
        <v>-0.29862075257000498</v>
      </c>
      <c r="AH98" s="11">
        <f>-'OddsRatio_working_3-way'!U98/(3*'OddsRatio_working_3-way'!X98^(1/3))*COS(('OddsRatio_working_3-way'!Y98+4*PI())/3)</f>
        <v>-0.2356914087800373</v>
      </c>
      <c r="AI98" s="11">
        <f>'OddsRatio_working_3-way'!U98/(3*'OddsRatio_working_3-way'!X98^(1/3))*SIN(('OddsRatio_working_3-way'!Y98)/3)</f>
        <v>-3.6332273577064311E-2</v>
      </c>
      <c r="AJ98" s="11">
        <f>'OddsRatio_working_3-way'!U98/(3*'OddsRatio_working_3-way'!X98^(1/3))*SIN(('OddsRatio_working_3-way'!Y98+2*PI())/3)</f>
        <v>-0.44456176849157419</v>
      </c>
      <c r="AK98" s="11">
        <f>'OddsRatio_working_3-way'!U98/(3*'OddsRatio_working_3-way'!X98^(1/3))*SIN(('OddsRatio_working_3-way'!Y98+4*PI())/3)</f>
        <v>0.48089404206863856</v>
      </c>
      <c r="AL98" s="11">
        <f>'OddsRatio_working_3-way'!Z98+'OddsRatio_working_3-way'!AF98</f>
        <v>1.0686243227000847</v>
      </c>
      <c r="AM98" s="11">
        <f>'OddsRatio_working_3-way'!AA98+'OddsRatio_working_3-way'!AG98</f>
        <v>-0.59724150514000995</v>
      </c>
      <c r="AN98" s="11">
        <f>'OddsRatio_working_3-way'!AB98+'OddsRatio_working_3-way'!AH98</f>
        <v>-0.47138281756007466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1.0686243227000847</v>
      </c>
      <c r="AS98" s="11">
        <f>IF(('OddsRatio_working_3-way'!X98=0),IF(Q98&gt;0,-Q98^(1/3),(-Q98)^(1/3)),'OddsRatio_working_3-way'!AM98-'OddsRatio_working_3-way'!R98/3)</f>
        <v>-0.59724150514000995</v>
      </c>
      <c r="AT98" s="11">
        <f>IF(('OddsRatio_working_3-way'!X98=0),IF(Q98&gt;0,-Q98^(1/3),(-Q98)^(1/3)),'OddsRatio_working_3-way'!AN98-'OddsRatio_working_3-way'!R98/3)</f>
        <v>-0.47138281756007466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2.77</v>
      </c>
      <c r="B99" s="4">
        <f>IF('True_Odds_Calculator_3-way'!B100="","",'True_Odds_Calculator_3-way'!B100)</f>
        <v>3.79</v>
      </c>
      <c r="C99" s="4">
        <f>IF('True_Odds_Calculator_3-way'!C100="","",'True_Odds_Calculator_3-way'!C100)</f>
        <v>2.2799999999999998</v>
      </c>
      <c r="D99" s="9">
        <f t="shared" si="26"/>
        <v>0.33920058555009847</v>
      </c>
      <c r="E99" s="9">
        <f t="shared" si="27"/>
        <v>0.24565517702991949</v>
      </c>
      <c r="F99" s="9">
        <f t="shared" si="28"/>
        <v>0.41514423741998197</v>
      </c>
      <c r="G99" s="9">
        <f t="shared" si="29"/>
        <v>1.10062605554945</v>
      </c>
      <c r="H99" s="9">
        <f t="shared" si="30"/>
        <v>2.9481081183225268</v>
      </c>
      <c r="I99" s="9">
        <f t="shared" si="31"/>
        <v>4.0707466949829652</v>
      </c>
      <c r="J99" s="9">
        <f t="shared" si="32"/>
        <v>2.4088013511032957</v>
      </c>
      <c r="K99" s="11">
        <f t="shared" si="33"/>
        <v>0.36101083032490977</v>
      </c>
      <c r="L99" s="11">
        <f t="shared" si="34"/>
        <v>0.26385224274406333</v>
      </c>
      <c r="M99" s="11">
        <f t="shared" si="35"/>
        <v>0.43859649122807021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-0.26407884584822505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0.2439826932714754</v>
      </c>
      <c r="Q99" s="11">
        <f>2*'OddsRatio_working_3-way'!K99*'OddsRatio_working_3-way'!L99*'OddsRatio_working_3-way'!M99</f>
        <v>8.3555716873792943E-2</v>
      </c>
      <c r="R99" s="11">
        <f t="shared" si="36"/>
        <v>0</v>
      </c>
      <c r="S99" s="11">
        <f t="shared" si="37"/>
        <v>-0.92390093756960912</v>
      </c>
      <c r="T99" s="11">
        <f t="shared" si="38"/>
        <v>-0.31640443067452367</v>
      </c>
      <c r="U99" s="11">
        <f>'OddsRatio_working_3-way'!S99-'OddsRatio_working_3-way'!R99^2/3</f>
        <v>-0.92390093756960912</v>
      </c>
      <c r="V99" s="11">
        <f>'OddsRatio_working_3-way'!S99*'OddsRatio_working_3-way'!R99/3-2*'OddsRatio_working_3-way'!R99^3/27-'OddsRatio_working_3-way'!T99</f>
        <v>0.31640443067452367</v>
      </c>
      <c r="W99" s="11">
        <f>'OddsRatio_working_3-way'!V99^2+4*'OddsRatio_working_3-way'!U99^3/27</f>
        <v>-1.6723098445822066E-2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0.17090557495024228</v>
      </c>
      <c r="Y99" s="11">
        <f>IF('OddsRatio_working_3-way'!W99&gt;=0,IF('OddsRatio_working_3-way'!V99+SQRT('OddsRatio_working_3-way'!W99)&gt;0,0,PI()),ACOS('OddsRatio_working_3-way'!V99/(2*'OddsRatio_working_3-way'!X99)))</f>
        <v>0.38799281965950083</v>
      </c>
      <c r="Z99" s="11">
        <f>'OddsRatio_working_3-way'!X99^(1/3)*COS('OddsRatio_working_3-way'!Y99/3)</f>
        <v>0.55031302777472502</v>
      </c>
      <c r="AA99" s="11">
        <f>'OddsRatio_working_3-way'!X99^(1/3)*COS(('OddsRatio_working_3-way'!Y99+2*PI())/3)</f>
        <v>-0.33713968086407792</v>
      </c>
      <c r="AB99" s="11">
        <f>'OddsRatio_working_3-way'!X99^(1/3)*COS(('OddsRatio_working_3-way'!Y99+4*PI())/3)</f>
        <v>-0.21317334691064718</v>
      </c>
      <c r="AC99" s="11">
        <f>'OddsRatio_working_3-way'!X99^(1/3)*SIN('OddsRatio_working_3-way'!Y99/3)</f>
        <v>7.1571996278464292E-2</v>
      </c>
      <c r="AD99" s="11">
        <f>'OddsRatio_working_3-way'!X99^(1/3)*SIN(('OddsRatio_working_3-way'!Y99+2*PI())/3)</f>
        <v>0.44079906394721102</v>
      </c>
      <c r="AE99" s="11">
        <f>'OddsRatio_working_3-way'!X99^(1/3)*SIN(('OddsRatio_working_3-way'!Y99+4*PI())/3)</f>
        <v>-0.51237106022567536</v>
      </c>
      <c r="AF99" s="11">
        <f>-'OddsRatio_working_3-way'!U99/(3*'OddsRatio_working_3-way'!X99^(1/3))*COS(('OddsRatio_working_3-way'!Y99)/3)</f>
        <v>0.55031302777472491</v>
      </c>
      <c r="AG99" s="11">
        <f>-'OddsRatio_working_3-way'!U99/(3*'OddsRatio_working_3-way'!X99^(1/3))*COS(('OddsRatio_working_3-way'!Y99+2*PI())/3)</f>
        <v>-0.33713968086407781</v>
      </c>
      <c r="AH99" s="11">
        <f>-'OddsRatio_working_3-way'!U99/(3*'OddsRatio_working_3-way'!X99^(1/3))*COS(('OddsRatio_working_3-way'!Y99+4*PI())/3)</f>
        <v>-0.21317334691064715</v>
      </c>
      <c r="AI99" s="11">
        <f>'OddsRatio_working_3-way'!U99/(3*'OddsRatio_working_3-way'!X99^(1/3))*SIN(('OddsRatio_working_3-way'!Y99)/3)</f>
        <v>-7.1571996278464278E-2</v>
      </c>
      <c r="AJ99" s="11">
        <f>'OddsRatio_working_3-way'!U99/(3*'OddsRatio_working_3-way'!X99^(1/3))*SIN(('OddsRatio_working_3-way'!Y99+2*PI())/3)</f>
        <v>-0.44079906394721097</v>
      </c>
      <c r="AK99" s="11">
        <f>'OddsRatio_working_3-way'!U99/(3*'OddsRatio_working_3-way'!X99^(1/3))*SIN(('OddsRatio_working_3-way'!Y99+4*PI())/3)</f>
        <v>0.51237106022567525</v>
      </c>
      <c r="AL99" s="11">
        <f>'OddsRatio_working_3-way'!Z99+'OddsRatio_working_3-way'!AF99</f>
        <v>1.10062605554945</v>
      </c>
      <c r="AM99" s="11">
        <f>'OddsRatio_working_3-way'!AA99+'OddsRatio_working_3-way'!AG99</f>
        <v>-0.67427936172815572</v>
      </c>
      <c r="AN99" s="11">
        <f>'OddsRatio_working_3-way'!AB99+'OddsRatio_working_3-way'!AH99</f>
        <v>-0.42634669382129431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1.10062605554945</v>
      </c>
      <c r="AS99" s="11">
        <f>IF(('OddsRatio_working_3-way'!X99=0),IF(Q99&gt;0,-Q99^(1/3),(-Q99)^(1/3)),'OddsRatio_working_3-way'!AM99-'OddsRatio_working_3-way'!R99/3)</f>
        <v>-0.67427936172815572</v>
      </c>
      <c r="AT99" s="11">
        <f>IF(('OddsRatio_working_3-way'!X99=0),IF(Q99&gt;0,-Q99^(1/3),(-Q99)^(1/3)),'OddsRatio_working_3-way'!AN99-'OddsRatio_working_3-way'!R99/3)</f>
        <v>-0.42634669382129431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1.49</v>
      </c>
      <c r="B100" s="4">
        <f>IF('True_Odds_Calculator_3-way'!B101="","",'True_Odds_Calculator_3-way'!B101)</f>
        <v>4.09</v>
      </c>
      <c r="C100" s="4">
        <f>IF('True_Odds_Calculator_3-way'!C101="","",'True_Odds_Calculator_3-way'!C101)</f>
        <v>6.22</v>
      </c>
      <c r="D100" s="9">
        <f t="shared" si="26"/>
        <v>0.63871142019661431</v>
      </c>
      <c r="E100" s="9">
        <f t="shared" si="27"/>
        <v>0.21895863754084829</v>
      </c>
      <c r="F100" s="9">
        <f t="shared" si="28"/>
        <v>0.14232994226253762</v>
      </c>
      <c r="G100" s="9">
        <f t="shared" si="29"/>
        <v>1.1543924359843731</v>
      </c>
      <c r="H100" s="9">
        <f t="shared" si="30"/>
        <v>1.5656522936323423</v>
      </c>
      <c r="I100" s="9">
        <f t="shared" si="31"/>
        <v>4.5670726271917124</v>
      </c>
      <c r="J100" s="9">
        <f t="shared" si="32"/>
        <v>7.0259285158384275</v>
      </c>
      <c r="K100" s="11">
        <f t="shared" si="33"/>
        <v>0.67114093959731547</v>
      </c>
      <c r="L100" s="11">
        <f t="shared" si="34"/>
        <v>0.24449877750611249</v>
      </c>
      <c r="M100" s="11">
        <f t="shared" si="35"/>
        <v>0.16077170418006431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-0.20850914207199822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0.23215749606743669</v>
      </c>
      <c r="Q100" s="11">
        <f>2*'OddsRatio_working_3-way'!K100*'OddsRatio_working_3-way'!L100*'OddsRatio_working_3-way'!M100</f>
        <v>5.27630672880538E-2</v>
      </c>
      <c r="R100" s="11">
        <f t="shared" si="36"/>
        <v>0</v>
      </c>
      <c r="S100" s="11">
        <f t="shared" si="37"/>
        <v>-1.1134163891349795</v>
      </c>
      <c r="T100" s="11">
        <f t="shared" si="38"/>
        <v>-0.25304917934885901</v>
      </c>
      <c r="U100" s="11">
        <f>'OddsRatio_working_3-way'!S100-'OddsRatio_working_3-way'!R100^2/3</f>
        <v>-1.1134163891349795</v>
      </c>
      <c r="V100" s="11">
        <f>'OddsRatio_working_3-way'!S100*'OddsRatio_working_3-way'!R100/3-2*'OddsRatio_working_3-way'!R100^3/27-'OddsRatio_working_3-way'!T100</f>
        <v>0.25304917934885901</v>
      </c>
      <c r="W100" s="11">
        <f>'OddsRatio_working_3-way'!V100^2+4*'OddsRatio_working_3-way'!U100^3/27</f>
        <v>-0.14045469147453821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0.22610206690987436</v>
      </c>
      <c r="Y100" s="11">
        <f>IF('OddsRatio_working_3-way'!W100&gt;=0,IF('OddsRatio_working_3-way'!V100+SQRT('OddsRatio_working_3-way'!W100)&gt;0,0,PI()),ACOS('OddsRatio_working_3-way'!V100/(2*'OddsRatio_working_3-way'!X100)))</f>
        <v>0.97690460335859264</v>
      </c>
      <c r="Z100" s="11">
        <f>'OddsRatio_working_3-way'!X100^(1/3)*COS('OddsRatio_working_3-way'!Y100/3)</f>
        <v>0.57719621799218657</v>
      </c>
      <c r="AA100" s="11">
        <f>'OddsRatio_working_3-way'!X100^(1/3)*COS(('OddsRatio_working_3-way'!Y100+2*PI())/3)</f>
        <v>-0.45738048880921822</v>
      </c>
      <c r="AB100" s="11">
        <f>'OddsRatio_working_3-way'!X100^(1/3)*COS(('OddsRatio_working_3-way'!Y100+4*PI())/3)</f>
        <v>-0.11981572918296862</v>
      </c>
      <c r="AC100" s="11">
        <f>'OddsRatio_working_3-way'!X100^(1/3)*SIN('OddsRatio_working_3-way'!Y100/3)</f>
        <v>0.19489310483914674</v>
      </c>
      <c r="AD100" s="11">
        <f>'OddsRatio_working_3-way'!X100^(1/3)*SIN(('OddsRatio_working_3-way'!Y100+2*PI())/3)</f>
        <v>0.40242003532996101</v>
      </c>
      <c r="AE100" s="11">
        <f>'OddsRatio_working_3-way'!X100^(1/3)*SIN(('OddsRatio_working_3-way'!Y100+4*PI())/3)</f>
        <v>-0.59731314016910764</v>
      </c>
      <c r="AF100" s="11">
        <f>-'OddsRatio_working_3-way'!U100/(3*'OddsRatio_working_3-way'!X100^(1/3))*COS(('OddsRatio_working_3-way'!Y100)/3)</f>
        <v>0.57719621799218668</v>
      </c>
      <c r="AG100" s="11">
        <f>-'OddsRatio_working_3-way'!U100/(3*'OddsRatio_working_3-way'!X100^(1/3))*COS(('OddsRatio_working_3-way'!Y100+2*PI())/3)</f>
        <v>-0.45738048880921828</v>
      </c>
      <c r="AH100" s="11">
        <f>-'OddsRatio_working_3-way'!U100/(3*'OddsRatio_working_3-way'!X100^(1/3))*COS(('OddsRatio_working_3-way'!Y100+4*PI())/3)</f>
        <v>-0.11981572918296865</v>
      </c>
      <c r="AI100" s="11">
        <f>'OddsRatio_working_3-way'!U100/(3*'OddsRatio_working_3-way'!X100^(1/3))*SIN(('OddsRatio_working_3-way'!Y100)/3)</f>
        <v>-0.19489310483914676</v>
      </c>
      <c r="AJ100" s="11">
        <f>'OddsRatio_working_3-way'!U100/(3*'OddsRatio_working_3-way'!X100^(1/3))*SIN(('OddsRatio_working_3-way'!Y100+2*PI())/3)</f>
        <v>-0.40242003532996112</v>
      </c>
      <c r="AK100" s="11">
        <f>'OddsRatio_working_3-way'!U100/(3*'OddsRatio_working_3-way'!X100^(1/3))*SIN(('OddsRatio_working_3-way'!Y100+4*PI())/3)</f>
        <v>0.59731314016910775</v>
      </c>
      <c r="AL100" s="11">
        <f>'OddsRatio_working_3-way'!Z100+'OddsRatio_working_3-way'!AF100</f>
        <v>1.1543924359843731</v>
      </c>
      <c r="AM100" s="11">
        <f>'OddsRatio_working_3-way'!AA100+'OddsRatio_working_3-way'!AG100</f>
        <v>-0.91476097761843644</v>
      </c>
      <c r="AN100" s="11">
        <f>'OddsRatio_working_3-way'!AB100+'OddsRatio_working_3-way'!AH100</f>
        <v>-0.23963145836593727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1.1543924359843731</v>
      </c>
      <c r="AS100" s="11">
        <f>IF(('OddsRatio_working_3-way'!X100=0),IF(Q100&gt;0,-Q100^(1/3),(-Q100)^(1/3)),'OddsRatio_working_3-way'!AM100-'OddsRatio_working_3-way'!R100/3)</f>
        <v>-0.91476097761843644</v>
      </c>
      <c r="AT100" s="11">
        <f>IF(('OddsRatio_working_3-way'!X100=0),IF(Q100&gt;0,-Q100^(1/3),(-Q100)^(1/3)),'OddsRatio_working_3-way'!AN100-'OddsRatio_working_3-way'!R100/3)</f>
        <v>-0.23963145836593727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2.11</v>
      </c>
      <c r="B101" s="4">
        <f>IF('True_Odds_Calculator_3-way'!B102="","",'True_Odds_Calculator_3-way'!B102)</f>
        <v>3.33</v>
      </c>
      <c r="C101" s="4">
        <f>IF('True_Odds_Calculator_3-way'!C102="","",'True_Odds_Calculator_3-way'!C102)</f>
        <v>2.96</v>
      </c>
      <c r="D101" s="9">
        <f t="shared" si="26"/>
        <v>0.4323703039158236</v>
      </c>
      <c r="E101" s="9">
        <f t="shared" si="27"/>
        <v>0.2662573349545968</v>
      </c>
      <c r="F101" s="9">
        <f t="shared" si="28"/>
        <v>0.30137236112957966</v>
      </c>
      <c r="G101" s="9">
        <f t="shared" si="29"/>
        <v>1.1827317925143563</v>
      </c>
      <c r="H101" s="9">
        <f t="shared" si="30"/>
        <v>2.3128322896909355</v>
      </c>
      <c r="I101" s="9">
        <f t="shared" si="31"/>
        <v>3.7557650765584496</v>
      </c>
      <c r="J101" s="9">
        <f t="shared" si="32"/>
        <v>3.3181543133281379</v>
      </c>
      <c r="K101" s="11">
        <f t="shared" si="33"/>
        <v>0.47393364928909953</v>
      </c>
      <c r="L101" s="11">
        <f t="shared" si="34"/>
        <v>0.3003003003003003</v>
      </c>
      <c r="M101" s="11">
        <f t="shared" si="35"/>
        <v>0.33783783783783783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-0.24373425558259676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0.25964224760177107</v>
      </c>
      <c r="Q101" s="11">
        <f>2*'OddsRatio_working_3-way'!K101*'OddsRatio_working_3-way'!L101*'OddsRatio_working_3-way'!M101</f>
        <v>9.6163795408063371E-2</v>
      </c>
      <c r="R101" s="11">
        <f t="shared" si="36"/>
        <v>0</v>
      </c>
      <c r="S101" s="11">
        <f t="shared" si="37"/>
        <v>-1.0652677728091586</v>
      </c>
      <c r="T101" s="11">
        <f t="shared" si="38"/>
        <v>-0.39454361955894768</v>
      </c>
      <c r="U101" s="11">
        <f>'OddsRatio_working_3-way'!S101-'OddsRatio_working_3-way'!R101^2/3</f>
        <v>-1.0652677728091586</v>
      </c>
      <c r="V101" s="11">
        <f>'OddsRatio_working_3-way'!S101*'OddsRatio_working_3-way'!R101/3-2*'OddsRatio_working_3-way'!R101^3/27-'OddsRatio_working_3-way'!T101</f>
        <v>0.39454361955894768</v>
      </c>
      <c r="W101" s="11">
        <f>'OddsRatio_working_3-way'!V101^2+4*'OddsRatio_working_3-way'!U101^3/27</f>
        <v>-2.3425850480343596E-2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0.2115954384048834</v>
      </c>
      <c r="Y101" s="11">
        <f>IF('OddsRatio_working_3-way'!W101&gt;=0,IF('OddsRatio_working_3-way'!V101+SQRT('OddsRatio_working_3-way'!W101)&gt;0,0,PI()),ACOS('OddsRatio_working_3-way'!V101/(2*'OddsRatio_working_3-way'!X101)))</f>
        <v>0.37005754762553744</v>
      </c>
      <c r="Z101" s="11">
        <f>'OddsRatio_working_3-way'!X101^(1/3)*COS('OddsRatio_working_3-way'!Y101/3)</f>
        <v>0.59136589625717828</v>
      </c>
      <c r="AA101" s="11">
        <f>'OddsRatio_working_3-way'!X101^(1/3)*COS(('OddsRatio_working_3-way'!Y101+2*PI())/3)</f>
        <v>-0.3591788201223487</v>
      </c>
      <c r="AB101" s="11">
        <f>'OddsRatio_working_3-way'!X101^(1/3)*COS(('OddsRatio_working_3-way'!Y101+4*PI())/3)</f>
        <v>-0.23218707613482942</v>
      </c>
      <c r="AC101" s="11">
        <f>'OddsRatio_working_3-way'!X101^(1/3)*SIN('OddsRatio_working_3-way'!Y101/3)</f>
        <v>7.331871757605439E-2</v>
      </c>
      <c r="AD101" s="11">
        <f>'OddsRatio_working_3-way'!X101^(1/3)*SIN(('OddsRatio_working_3-way'!Y101+2*PI())/3)</f>
        <v>0.47547853030244219</v>
      </c>
      <c r="AE101" s="11">
        <f>'OddsRatio_working_3-way'!X101^(1/3)*SIN(('OddsRatio_working_3-way'!Y101+4*PI())/3)</f>
        <v>-0.54879724787849649</v>
      </c>
      <c r="AF101" s="11">
        <f>-'OddsRatio_working_3-way'!U101/(3*'OddsRatio_working_3-way'!X101^(1/3))*COS(('OddsRatio_working_3-way'!Y101)/3)</f>
        <v>0.59136589625717817</v>
      </c>
      <c r="AG101" s="11">
        <f>-'OddsRatio_working_3-way'!U101/(3*'OddsRatio_working_3-way'!X101^(1/3))*COS(('OddsRatio_working_3-way'!Y101+2*PI())/3)</f>
        <v>-0.35917882012234864</v>
      </c>
      <c r="AH101" s="11">
        <f>-'OddsRatio_working_3-way'!U101/(3*'OddsRatio_working_3-way'!X101^(1/3))*COS(('OddsRatio_working_3-way'!Y101+4*PI())/3)</f>
        <v>-0.23218707613482939</v>
      </c>
      <c r="AI101" s="11">
        <f>'OddsRatio_working_3-way'!U101/(3*'OddsRatio_working_3-way'!X101^(1/3))*SIN(('OddsRatio_working_3-way'!Y101)/3)</f>
        <v>-7.3318717576054376E-2</v>
      </c>
      <c r="AJ101" s="11">
        <f>'OddsRatio_working_3-way'!U101/(3*'OddsRatio_working_3-way'!X101^(1/3))*SIN(('OddsRatio_working_3-way'!Y101+2*PI())/3)</f>
        <v>-0.47547853030244208</v>
      </c>
      <c r="AK101" s="11">
        <f>'OddsRatio_working_3-way'!U101/(3*'OddsRatio_working_3-way'!X101^(1/3))*SIN(('OddsRatio_working_3-way'!Y101+4*PI())/3)</f>
        <v>0.54879724787849637</v>
      </c>
      <c r="AL101" s="11">
        <f>'OddsRatio_working_3-way'!Z101+'OddsRatio_working_3-way'!AF101</f>
        <v>1.1827317925143563</v>
      </c>
      <c r="AM101" s="11">
        <f>'OddsRatio_working_3-way'!AA101+'OddsRatio_working_3-way'!AG101</f>
        <v>-0.71835764024469739</v>
      </c>
      <c r="AN101" s="11">
        <f>'OddsRatio_working_3-way'!AB101+'OddsRatio_working_3-way'!AH101</f>
        <v>-0.46437415226965884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1.1827317925143563</v>
      </c>
      <c r="AS101" s="11">
        <f>IF(('OddsRatio_working_3-way'!X101=0),IF(Q101&gt;0,-Q101^(1/3),(-Q101)^(1/3)),'OddsRatio_working_3-way'!AM101-'OddsRatio_working_3-way'!R101/3)</f>
        <v>-0.71835764024469739</v>
      </c>
      <c r="AT101" s="11">
        <f>IF(('OddsRatio_working_3-way'!X101=0),IF(Q101&gt;0,-Q101^(1/3),(-Q101)^(1/3)),'OddsRatio_working_3-way'!AN101-'OddsRatio_working_3-way'!R101/3)</f>
        <v>-0.46437415226965884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2.4500000000000002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2.8</v>
      </c>
      <c r="D102" s="9">
        <f t="shared" si="26"/>
        <v>0.38478750867349648</v>
      </c>
      <c r="E102" s="9">
        <f t="shared" si="27"/>
        <v>0.28017752938784607</v>
      </c>
      <c r="F102" s="9">
        <f t="shared" si="28"/>
        <v>0.33503496193865751</v>
      </c>
      <c r="G102" s="9">
        <f t="shared" si="29"/>
        <v>1.1026461805882497</v>
      </c>
      <c r="H102" s="9">
        <f t="shared" si="30"/>
        <v>2.5988369618529625</v>
      </c>
      <c r="I102" s="9">
        <f t="shared" si="31"/>
        <v>3.5691656007706212</v>
      </c>
      <c r="J102" s="9">
        <f t="shared" si="32"/>
        <v>2.9847631250588491</v>
      </c>
      <c r="K102" s="11">
        <f t="shared" si="33"/>
        <v>0.4081632653061224</v>
      </c>
      <c r="L102" s="11">
        <f t="shared" si="34"/>
        <v>0.3003003003003003</v>
      </c>
      <c r="M102" s="11">
        <f t="shared" si="35"/>
        <v>0.35714285714285715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-0.26621227641635814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0.24426759120636668</v>
      </c>
      <c r="Q102" s="11">
        <f>2*'OddsRatio_working_3-way'!K102*'OddsRatio_working_3-way'!L102*'OddsRatio_working_3-way'!M102</f>
        <v>8.7551107959271221E-2</v>
      </c>
      <c r="R102" s="11">
        <f t="shared" si="36"/>
        <v>0</v>
      </c>
      <c r="S102" s="11">
        <f t="shared" si="37"/>
        <v>-0.91756696758916634</v>
      </c>
      <c r="T102" s="11">
        <f t="shared" si="38"/>
        <v>-0.32887704931511341</v>
      </c>
      <c r="U102" s="11">
        <f>'OddsRatio_working_3-way'!S102-'OddsRatio_working_3-way'!R102^2/3</f>
        <v>-0.91756696758916634</v>
      </c>
      <c r="V102" s="11">
        <f>'OddsRatio_working_3-way'!S102*'OddsRatio_working_3-way'!R102/3-2*'OddsRatio_working_3-way'!R102^3/27-'OddsRatio_working_3-way'!T102</f>
        <v>0.32887704931511341</v>
      </c>
      <c r="W102" s="11">
        <f>'OddsRatio_working_3-way'!V102^2+4*'OddsRatio_working_3-way'!U102^3/27</f>
        <v>-6.28823723743549E-3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0.16915107951447653</v>
      </c>
      <c r="Y102" s="11">
        <f>IF('OddsRatio_working_3-way'!W102&gt;=0,IF('OddsRatio_working_3-way'!V102+SQRT('OddsRatio_working_3-way'!W102)&gt;0,0,PI()),ACOS('OddsRatio_working_3-way'!V102/(2*'OddsRatio_working_3-way'!X102)))</f>
        <v>0.23660248326477218</v>
      </c>
      <c r="Z102" s="11">
        <f>'OddsRatio_working_3-way'!X102^(1/3)*COS('OddsRatio_working_3-way'!Y102/3)</f>
        <v>0.55132309029412485</v>
      </c>
      <c r="AA102" s="11">
        <f>'OddsRatio_working_3-way'!X102^(1/3)*COS(('OddsRatio_working_3-way'!Y102+2*PI())/3)</f>
        <v>-0.31339587273738578</v>
      </c>
      <c r="AB102" s="11">
        <f>'OddsRatio_working_3-way'!X102^(1/3)*COS(('OddsRatio_working_3-way'!Y102+4*PI())/3)</f>
        <v>-0.23792721755673923</v>
      </c>
      <c r="AC102" s="11">
        <f>'OddsRatio_working_3-way'!X102^(1/3)*SIN('OddsRatio_working_3-way'!Y102/3)</f>
        <v>4.3571848383925603E-2</v>
      </c>
      <c r="AD102" s="11">
        <f>'OddsRatio_working_3-way'!X102^(1/3)*SIN(('OddsRatio_working_3-way'!Y102+2*PI())/3)</f>
        <v>0.45567387769569134</v>
      </c>
      <c r="AE102" s="11">
        <f>'OddsRatio_working_3-way'!X102^(1/3)*SIN(('OddsRatio_working_3-way'!Y102+4*PI())/3)</f>
        <v>-0.49924572607961665</v>
      </c>
      <c r="AF102" s="11">
        <f>-'OddsRatio_working_3-way'!U102/(3*'OddsRatio_working_3-way'!X102^(1/3))*COS(('OddsRatio_working_3-way'!Y102)/3)</f>
        <v>0.55132309029412474</v>
      </c>
      <c r="AG102" s="11">
        <f>-'OddsRatio_working_3-way'!U102/(3*'OddsRatio_working_3-way'!X102^(1/3))*COS(('OddsRatio_working_3-way'!Y102+2*PI())/3)</f>
        <v>-0.31339587273738573</v>
      </c>
      <c r="AH102" s="11">
        <f>-'OddsRatio_working_3-way'!U102/(3*'OddsRatio_working_3-way'!X102^(1/3))*COS(('OddsRatio_working_3-way'!Y102+4*PI())/3)</f>
        <v>-0.23792721755673918</v>
      </c>
      <c r="AI102" s="11">
        <f>'OddsRatio_working_3-way'!U102/(3*'OddsRatio_working_3-way'!X102^(1/3))*SIN(('OddsRatio_working_3-way'!Y102)/3)</f>
        <v>-4.3571848383925596E-2</v>
      </c>
      <c r="AJ102" s="11">
        <f>'OddsRatio_working_3-way'!U102/(3*'OddsRatio_working_3-way'!X102^(1/3))*SIN(('OddsRatio_working_3-way'!Y102+2*PI())/3)</f>
        <v>-0.45567387769569123</v>
      </c>
      <c r="AK102" s="11">
        <f>'OddsRatio_working_3-way'!U102/(3*'OddsRatio_working_3-way'!X102^(1/3))*SIN(('OddsRatio_working_3-way'!Y102+4*PI())/3)</f>
        <v>0.49924572607961654</v>
      </c>
      <c r="AL102" s="11">
        <f>'OddsRatio_working_3-way'!Z102+'OddsRatio_working_3-way'!AF102</f>
        <v>1.1026461805882497</v>
      </c>
      <c r="AM102" s="11">
        <f>'OddsRatio_working_3-way'!AA102+'OddsRatio_working_3-way'!AG102</f>
        <v>-0.62679174547477157</v>
      </c>
      <c r="AN102" s="11">
        <f>'OddsRatio_working_3-way'!AB102+'OddsRatio_working_3-way'!AH102</f>
        <v>-0.47585443511347841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1.1026461805882497</v>
      </c>
      <c r="AS102" s="11">
        <f>IF(('OddsRatio_working_3-way'!X102=0),IF(Q102&gt;0,-Q102^(1/3),(-Q102)^(1/3)),'OddsRatio_working_3-way'!AM102-'OddsRatio_working_3-way'!R102/3)</f>
        <v>-0.62679174547477157</v>
      </c>
      <c r="AT102" s="11">
        <f>IF(('OddsRatio_working_3-way'!X102=0),IF(Q102&gt;0,-Q102^(1/3),(-Q102)^(1/3)),'OddsRatio_working_3-way'!AN102-'OddsRatio_working_3-way'!R102/3)</f>
        <v>-0.47585443511347841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1.52</v>
      </c>
      <c r="B103" s="4">
        <f>IF('True_Odds_Calculator_3-way'!B104="","",'True_Odds_Calculator_3-way'!B104)</f>
        <v>4.33</v>
      </c>
      <c r="C103" s="4">
        <f>IF('True_Odds_Calculator_3-way'!C104="","",'True_Odds_Calculator_3-way'!C104)</f>
        <v>5.71</v>
      </c>
      <c r="D103" s="9">
        <f t="shared" si="26"/>
        <v>0.63075344170184888</v>
      </c>
      <c r="E103" s="9">
        <f t="shared" si="27"/>
        <v>0.2105774303726145</v>
      </c>
      <c r="F103" s="9">
        <f t="shared" si="28"/>
        <v>0.15866912792553683</v>
      </c>
      <c r="G103" s="9">
        <f t="shared" si="29"/>
        <v>1.1257798820294114</v>
      </c>
      <c r="H103" s="9">
        <f t="shared" si="30"/>
        <v>1.5854055386552934</v>
      </c>
      <c r="I103" s="9">
        <f t="shared" si="31"/>
        <v>4.7488470071579405</v>
      </c>
      <c r="J103" s="9">
        <f t="shared" si="32"/>
        <v>6.3024232443585273</v>
      </c>
      <c r="K103" s="11">
        <f t="shared" si="33"/>
        <v>0.65789473684210531</v>
      </c>
      <c r="L103" s="11">
        <f t="shared" si="34"/>
        <v>0.23094688221709006</v>
      </c>
      <c r="M103" s="11">
        <f t="shared" si="35"/>
        <v>0.17513134851138354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-0.21702056595929387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0.2277750612704271</v>
      </c>
      <c r="Q103" s="11">
        <f>2*'OddsRatio_working_3-way'!K103*'OddsRatio_working_3-way'!L103*'OddsRatio_working_3-way'!M103</f>
        <v>5.3218472259445593E-2</v>
      </c>
      <c r="R103" s="11">
        <f t="shared" si="36"/>
        <v>0</v>
      </c>
      <c r="S103" s="11">
        <f t="shared" si="37"/>
        <v>-1.0495551896825779</v>
      </c>
      <c r="T103" s="11">
        <f t="shared" si="38"/>
        <v>-0.24522317515948089</v>
      </c>
      <c r="U103" s="11">
        <f>'OddsRatio_working_3-way'!S103-'OddsRatio_working_3-way'!R103^2/3</f>
        <v>-1.0495551896825779</v>
      </c>
      <c r="V103" s="11">
        <f>'OddsRatio_working_3-way'!S103*'OddsRatio_working_3-way'!R103/3-2*'OddsRatio_working_3-way'!R103^3/27-'OddsRatio_working_3-way'!T103</f>
        <v>0.24522317515948089</v>
      </c>
      <c r="W103" s="11">
        <f>'OddsRatio_working_3-way'!V103^2+4*'OddsRatio_working_3-way'!U103^3/27</f>
        <v>-0.11114772962902937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0.20693122967807856</v>
      </c>
      <c r="Y103" s="11">
        <f>IF('OddsRatio_working_3-way'!W103&gt;=0,IF('OddsRatio_working_3-way'!V103+SQRT('OddsRatio_working_3-way'!W103)&gt;0,0,PI()),ACOS('OddsRatio_working_3-way'!V103/(2*'OddsRatio_working_3-way'!X103)))</f>
        <v>0.93660862504964937</v>
      </c>
      <c r="Z103" s="11">
        <f>'OddsRatio_working_3-way'!X103^(1/3)*COS('OddsRatio_working_3-way'!Y103/3)</f>
        <v>0.5628899410147058</v>
      </c>
      <c r="AA103" s="11">
        <f>'OddsRatio_working_3-way'!X103^(1/3)*COS(('OddsRatio_working_3-way'!Y103+2*PI())/3)</f>
        <v>-0.43878213442290814</v>
      </c>
      <c r="AB103" s="11">
        <f>'OddsRatio_working_3-way'!X103^(1/3)*COS(('OddsRatio_working_3-way'!Y103+4*PI())/3)</f>
        <v>-0.12410780659179772</v>
      </c>
      <c r="AC103" s="11">
        <f>'OddsRatio_working_3-way'!X103^(1/3)*SIN('OddsRatio_working_3-way'!Y103/3)</f>
        <v>0.18167730788035627</v>
      </c>
      <c r="AD103" s="11">
        <f>'OddsRatio_working_3-way'!X103^(1/3)*SIN(('OddsRatio_working_3-way'!Y103+2*PI())/3)</f>
        <v>0.39663833451328129</v>
      </c>
      <c r="AE103" s="11">
        <f>'OddsRatio_working_3-way'!X103^(1/3)*SIN(('OddsRatio_working_3-way'!Y103+4*PI())/3)</f>
        <v>-0.57831564239363753</v>
      </c>
      <c r="AF103" s="11">
        <f>-'OddsRatio_working_3-way'!U103/(3*'OddsRatio_working_3-way'!X103^(1/3))*COS(('OddsRatio_working_3-way'!Y103)/3)</f>
        <v>0.56288994101470569</v>
      </c>
      <c r="AG103" s="11">
        <f>-'OddsRatio_working_3-way'!U103/(3*'OddsRatio_working_3-way'!X103^(1/3))*COS(('OddsRatio_working_3-way'!Y103+2*PI())/3)</f>
        <v>-0.43878213442290809</v>
      </c>
      <c r="AH103" s="11">
        <f>-'OddsRatio_working_3-way'!U103/(3*'OddsRatio_working_3-way'!X103^(1/3))*COS(('OddsRatio_working_3-way'!Y103+4*PI())/3)</f>
        <v>-0.1241078065917977</v>
      </c>
      <c r="AI103" s="11">
        <f>'OddsRatio_working_3-way'!U103/(3*'OddsRatio_working_3-way'!X103^(1/3))*SIN(('OddsRatio_working_3-way'!Y103)/3)</f>
        <v>-0.18167730788035624</v>
      </c>
      <c r="AJ103" s="11">
        <f>'OddsRatio_working_3-way'!U103/(3*'OddsRatio_working_3-way'!X103^(1/3))*SIN(('OddsRatio_working_3-way'!Y103+2*PI())/3)</f>
        <v>-0.39663833451328118</v>
      </c>
      <c r="AK103" s="11">
        <f>'OddsRatio_working_3-way'!U103/(3*'OddsRatio_working_3-way'!X103^(1/3))*SIN(('OddsRatio_working_3-way'!Y103+4*PI())/3)</f>
        <v>0.57831564239363742</v>
      </c>
      <c r="AL103" s="11">
        <f>'OddsRatio_working_3-way'!Z103+'OddsRatio_working_3-way'!AF103</f>
        <v>1.1257798820294114</v>
      </c>
      <c r="AM103" s="11">
        <f>'OddsRatio_working_3-way'!AA103+'OddsRatio_working_3-way'!AG103</f>
        <v>-0.87756426884581629</v>
      </c>
      <c r="AN103" s="11">
        <f>'OddsRatio_working_3-way'!AB103+'OddsRatio_working_3-way'!AH103</f>
        <v>-0.24821561318359542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1.1257798820294114</v>
      </c>
      <c r="AS103" s="11">
        <f>IF(('OddsRatio_working_3-way'!X103=0),IF(Q103&gt;0,-Q103^(1/3),(-Q103)^(1/3)),'OddsRatio_working_3-way'!AM103-'OddsRatio_working_3-way'!R103/3)</f>
        <v>-0.87756426884581629</v>
      </c>
      <c r="AT103" s="11">
        <f>IF(('OddsRatio_working_3-way'!X103=0),IF(Q103&gt;0,-Q103^(1/3),(-Q103)^(1/3)),'OddsRatio_working_3-way'!AN103-'OddsRatio_working_3-way'!R103/3)</f>
        <v>-0.24821561318359542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2.17</v>
      </c>
      <c r="B104" s="4">
        <f>IF('True_Odds_Calculator_3-way'!B105="","",'True_Odds_Calculator_3-way'!B105)</f>
        <v>3.4</v>
      </c>
      <c r="C104" s="4">
        <f>IF('True_Odds_Calculator_3-way'!C105="","",'True_Odds_Calculator_3-way'!C105)</f>
        <v>3.22</v>
      </c>
      <c r="D104" s="9">
        <f t="shared" si="26"/>
        <v>0.43630633157429438</v>
      </c>
      <c r="E104" s="9">
        <f t="shared" si="27"/>
        <v>0.27395833714884082</v>
      </c>
      <c r="F104" s="9">
        <f t="shared" si="28"/>
        <v>0.28973533127686479</v>
      </c>
      <c r="G104" s="9">
        <f t="shared" si="29"/>
        <v>1.1042458596796032</v>
      </c>
      <c r="H104" s="9">
        <f t="shared" si="30"/>
        <v>2.2919676558251361</v>
      </c>
      <c r="I104" s="9">
        <f t="shared" si="31"/>
        <v>3.6501900632310478</v>
      </c>
      <c r="J104" s="9">
        <f t="shared" si="32"/>
        <v>3.4514258084887195</v>
      </c>
      <c r="K104" s="11">
        <f t="shared" si="33"/>
        <v>0.46082949308755761</v>
      </c>
      <c r="L104" s="11">
        <f t="shared" si="34"/>
        <v>0.29411764705882354</v>
      </c>
      <c r="M104" s="11">
        <f t="shared" si="35"/>
        <v>0.3105590062111801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-0.26239500007576666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0.24371599972387264</v>
      </c>
      <c r="Q104" s="11">
        <f>2*'OddsRatio_working_3-way'!K104*'OddsRatio_working_3-way'!L104*'OddsRatio_working_3-way'!M104</f>
        <v>8.4185146709455164E-2</v>
      </c>
      <c r="R104" s="11">
        <f t="shared" si="36"/>
        <v>0</v>
      </c>
      <c r="S104" s="11">
        <f t="shared" si="37"/>
        <v>-0.92881342881342843</v>
      </c>
      <c r="T104" s="11">
        <f t="shared" si="38"/>
        <v>-0.32083365416698745</v>
      </c>
      <c r="U104" s="11">
        <f>'OddsRatio_working_3-way'!S104-'OddsRatio_working_3-way'!R104^2/3</f>
        <v>-0.92881342881342843</v>
      </c>
      <c r="V104" s="11">
        <f>'OddsRatio_working_3-way'!S104*'OddsRatio_working_3-way'!R104/3-2*'OddsRatio_working_3-way'!R104^3/27-'OddsRatio_working_3-way'!T104</f>
        <v>0.32083365416698745</v>
      </c>
      <c r="W104" s="11">
        <f>'OddsRatio_working_3-way'!V104^2+4*'OddsRatio_working_3-way'!U104^3/27</f>
        <v>-1.5774230095393138E-2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0.17227047319660965</v>
      </c>
      <c r="Y104" s="11">
        <f>IF('OddsRatio_working_3-way'!W104&gt;=0,IF('OddsRatio_working_3-way'!V104+SQRT('OddsRatio_working_3-way'!W104)&gt;0,0,PI()),ACOS('OddsRatio_working_3-way'!V104/(2*'OddsRatio_working_3-way'!X104)))</f>
        <v>0.37312799458779611</v>
      </c>
      <c r="Z104" s="11">
        <f>'OddsRatio_working_3-way'!X104^(1/3)*COS('OddsRatio_working_3-way'!Y104/3)</f>
        <v>0.5521229298398016</v>
      </c>
      <c r="AA104" s="11">
        <f>'OddsRatio_working_3-way'!X104^(1/3)*COS(('OddsRatio_working_3-way'!Y104+2*PI())/3)</f>
        <v>-0.33584072522138214</v>
      </c>
      <c r="AB104" s="11">
        <f>'OddsRatio_working_3-way'!X104^(1/3)*COS(('OddsRatio_working_3-way'!Y104+4*PI())/3)</f>
        <v>-0.21628220461841977</v>
      </c>
      <c r="AC104" s="11">
        <f>'OddsRatio_working_3-way'!X104^(1/3)*SIN('OddsRatio_working_3-way'!Y104/3)</f>
        <v>6.9027144054033956E-2</v>
      </c>
      <c r="AD104" s="11">
        <f>'OddsRatio_working_3-way'!X104^(1/3)*SIN(('OddsRatio_working_3-way'!Y104+2*PI())/3)</f>
        <v>0.44363891122614452</v>
      </c>
      <c r="AE104" s="11">
        <f>'OddsRatio_working_3-way'!X104^(1/3)*SIN(('OddsRatio_working_3-way'!Y104+4*PI())/3)</f>
        <v>-0.51266605528017828</v>
      </c>
      <c r="AF104" s="11">
        <f>-'OddsRatio_working_3-way'!U104/(3*'OddsRatio_working_3-way'!X104^(1/3))*COS(('OddsRatio_working_3-way'!Y104)/3)</f>
        <v>0.55212292983980149</v>
      </c>
      <c r="AG104" s="11">
        <f>-'OddsRatio_working_3-way'!U104/(3*'OddsRatio_working_3-way'!X104^(1/3))*COS(('OddsRatio_working_3-way'!Y104+2*PI())/3)</f>
        <v>-0.33584072522138209</v>
      </c>
      <c r="AH104" s="11">
        <f>-'OddsRatio_working_3-way'!U104/(3*'OddsRatio_working_3-way'!X104^(1/3))*COS(('OddsRatio_working_3-way'!Y104+4*PI())/3)</f>
        <v>-0.21628220461841974</v>
      </c>
      <c r="AI104" s="11">
        <f>'OddsRatio_working_3-way'!U104/(3*'OddsRatio_working_3-way'!X104^(1/3))*SIN(('OddsRatio_working_3-way'!Y104)/3)</f>
        <v>-6.9027144054033943E-2</v>
      </c>
      <c r="AJ104" s="11">
        <f>'OddsRatio_working_3-way'!U104/(3*'OddsRatio_working_3-way'!X104^(1/3))*SIN(('OddsRatio_working_3-way'!Y104+2*PI())/3)</f>
        <v>-0.44363891122614441</v>
      </c>
      <c r="AK104" s="11">
        <f>'OddsRatio_working_3-way'!U104/(3*'OddsRatio_working_3-way'!X104^(1/3))*SIN(('OddsRatio_working_3-way'!Y104+4*PI())/3)</f>
        <v>0.51266605528017817</v>
      </c>
      <c r="AL104" s="11">
        <f>'OddsRatio_working_3-way'!Z104+'OddsRatio_working_3-way'!AF104</f>
        <v>1.1042458596796032</v>
      </c>
      <c r="AM104" s="11">
        <f>'OddsRatio_working_3-way'!AA104+'OddsRatio_working_3-way'!AG104</f>
        <v>-0.67168145044276417</v>
      </c>
      <c r="AN104" s="11">
        <f>'OddsRatio_working_3-way'!AB104+'OddsRatio_working_3-way'!AH104</f>
        <v>-0.43256440923683948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1.1042458596796032</v>
      </c>
      <c r="AS104" s="11">
        <f>IF(('OddsRatio_working_3-way'!X104=0),IF(Q104&gt;0,-Q104^(1/3),(-Q104)^(1/3)),'OddsRatio_working_3-way'!AM104-'OddsRatio_working_3-way'!R104/3)</f>
        <v>-0.67168145044276417</v>
      </c>
      <c r="AT104" s="11">
        <f>IF(('OddsRatio_working_3-way'!X104=0),IF(Q104&gt;0,-Q104^(1/3),(-Q104)^(1/3)),'OddsRatio_working_3-way'!AN104-'OddsRatio_working_3-way'!R104/3)</f>
        <v>-0.43256440923683948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2.35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2.88</v>
      </c>
      <c r="D105" s="9">
        <f t="shared" si="26"/>
        <v>0.40248619228631788</v>
      </c>
      <c r="E105" s="9">
        <f t="shared" si="27"/>
        <v>0.27150305348081821</v>
      </c>
      <c r="F105" s="9">
        <f t="shared" si="28"/>
        <v>0.32601075423286396</v>
      </c>
      <c r="G105" s="9">
        <f t="shared" si="29"/>
        <v>1.0996720608338229</v>
      </c>
      <c r="H105" s="9">
        <f t="shared" si="30"/>
        <v>2.4845572821256607</v>
      </c>
      <c r="I105" s="9">
        <f t="shared" si="31"/>
        <v>3.6831998284345278</v>
      </c>
      <c r="J105" s="9">
        <f t="shared" si="32"/>
        <v>3.0673834743675878</v>
      </c>
      <c r="K105" s="11">
        <f t="shared" si="33"/>
        <v>0.42553191489361702</v>
      </c>
      <c r="L105" s="11">
        <f t="shared" si="34"/>
        <v>0.29069767441860467</v>
      </c>
      <c r="M105" s="11">
        <f t="shared" si="35"/>
        <v>0.34722222222222221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-0.2659883720930234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0.24353661553686295</v>
      </c>
      <c r="Q105" s="11">
        <f>2*'OddsRatio_working_3-way'!K105*'OddsRatio_working_3-way'!L105*'OddsRatio_working_3-way'!M105</f>
        <v>8.5903568090604218E-2</v>
      </c>
      <c r="R105" s="11">
        <f t="shared" si="36"/>
        <v>0</v>
      </c>
      <c r="S105" s="11">
        <f t="shared" si="37"/>
        <v>-0.91559121032438051</v>
      </c>
      <c r="T105" s="11">
        <f t="shared" si="38"/>
        <v>-0.32295986254828235</v>
      </c>
      <c r="U105" s="11">
        <f>'OddsRatio_working_3-way'!S105-'OddsRatio_working_3-way'!R105^2/3</f>
        <v>-0.91559121032438051</v>
      </c>
      <c r="V105" s="11">
        <f>'OddsRatio_working_3-way'!S105*'OddsRatio_working_3-way'!R105/3-2*'OddsRatio_working_3-way'!R105^3/27-'OddsRatio_working_3-way'!T105</f>
        <v>0.32295986254828235</v>
      </c>
      <c r="W105" s="11">
        <f>'OddsRatio_working_3-way'!V105^2+4*'OddsRatio_working_3-way'!U105^3/27</f>
        <v>-9.4075587171674191E-3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0.16860503516678621</v>
      </c>
      <c r="Y105" s="11">
        <f>IF('OddsRatio_working_3-way'!W105&gt;=0,IF('OddsRatio_working_3-way'!V105+SQRT('OddsRatio_working_3-way'!W105)&gt;0,0,PI()),ACOS('OddsRatio_working_3-way'!V105/(2*'OddsRatio_working_3-way'!X105)))</f>
        <v>0.2917539380275298</v>
      </c>
      <c r="Z105" s="11">
        <f>'OddsRatio_working_3-way'!X105^(1/3)*COS('OddsRatio_working_3-way'!Y105/3)</f>
        <v>0.54983603041691143</v>
      </c>
      <c r="AA105" s="11">
        <f>'OddsRatio_working_3-way'!X105^(1/3)*COS(('OddsRatio_working_3-way'!Y105+2*PI())/3)</f>
        <v>-0.32137291078066743</v>
      </c>
      <c r="AB105" s="11">
        <f>'OddsRatio_working_3-way'!X105^(1/3)*COS(('OddsRatio_working_3-way'!Y105+4*PI())/3)</f>
        <v>-0.22846311963624416</v>
      </c>
      <c r="AC105" s="11">
        <f>'OddsRatio_working_3-way'!X105^(1/3)*SIN('OddsRatio_working_3-way'!Y105/3)</f>
        <v>5.3641492927584772E-2</v>
      </c>
      <c r="AD105" s="11">
        <f>'OddsRatio_working_3-way'!X105^(1/3)*SIN(('OddsRatio_working_3-way'!Y105+2*PI())/3)</f>
        <v>0.44935122379324627</v>
      </c>
      <c r="AE105" s="11">
        <f>'OddsRatio_working_3-way'!X105^(1/3)*SIN(('OddsRatio_working_3-way'!Y105+4*PI())/3)</f>
        <v>-0.5029927167208309</v>
      </c>
      <c r="AF105" s="11">
        <f>-'OddsRatio_working_3-way'!U105/(3*'OddsRatio_working_3-way'!X105^(1/3))*COS(('OddsRatio_working_3-way'!Y105)/3)</f>
        <v>0.54983603041691143</v>
      </c>
      <c r="AG105" s="11">
        <f>-'OddsRatio_working_3-way'!U105/(3*'OddsRatio_working_3-way'!X105^(1/3))*COS(('OddsRatio_working_3-way'!Y105+2*PI())/3)</f>
        <v>-0.32137291078066743</v>
      </c>
      <c r="AH105" s="11">
        <f>-'OddsRatio_working_3-way'!U105/(3*'OddsRatio_working_3-way'!X105^(1/3))*COS(('OddsRatio_working_3-way'!Y105+4*PI())/3)</f>
        <v>-0.22846311963624416</v>
      </c>
      <c r="AI105" s="11">
        <f>'OddsRatio_working_3-way'!U105/(3*'OddsRatio_working_3-way'!X105^(1/3))*SIN(('OddsRatio_working_3-way'!Y105)/3)</f>
        <v>-5.3641492927584772E-2</v>
      </c>
      <c r="AJ105" s="11">
        <f>'OddsRatio_working_3-way'!U105/(3*'OddsRatio_working_3-way'!X105^(1/3))*SIN(('OddsRatio_working_3-way'!Y105+2*PI())/3)</f>
        <v>-0.44935122379324627</v>
      </c>
      <c r="AK105" s="11">
        <f>'OddsRatio_working_3-way'!U105/(3*'OddsRatio_working_3-way'!X105^(1/3))*SIN(('OddsRatio_working_3-way'!Y105+4*PI())/3)</f>
        <v>0.5029927167208309</v>
      </c>
      <c r="AL105" s="11">
        <f>'OddsRatio_working_3-way'!Z105+'OddsRatio_working_3-way'!AF105</f>
        <v>1.0996720608338229</v>
      </c>
      <c r="AM105" s="11">
        <f>'OddsRatio_working_3-way'!AA105+'OddsRatio_working_3-way'!AG105</f>
        <v>-0.64274582156133486</v>
      </c>
      <c r="AN105" s="11">
        <f>'OddsRatio_working_3-way'!AB105+'OddsRatio_working_3-way'!AH105</f>
        <v>-0.45692623927248832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1.0996720608338229</v>
      </c>
      <c r="AS105" s="11">
        <f>IF(('OddsRatio_working_3-way'!X105=0),IF(Q105&gt;0,-Q105^(1/3),(-Q105)^(1/3)),'OddsRatio_working_3-way'!AM105-'OddsRatio_working_3-way'!R105/3)</f>
        <v>-0.64274582156133486</v>
      </c>
      <c r="AT105" s="11">
        <f>IF(('OddsRatio_working_3-way'!X105=0),IF(Q105&gt;0,-Q105^(1/3),(-Q105)^(1/3)),'OddsRatio_working_3-way'!AN105-'OddsRatio_working_3-way'!R105/3)</f>
        <v>-0.45692623927248832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1.61</v>
      </c>
      <c r="B106" s="4">
        <f>IF('True_Odds_Calculator_3-way'!B107="","",'True_Odds_Calculator_3-way'!B107)</f>
        <v>4.03</v>
      </c>
      <c r="C106" s="4">
        <f>IF('True_Odds_Calculator_3-way'!C107="","",'True_Odds_Calculator_3-way'!C107)</f>
        <v>5.18</v>
      </c>
      <c r="D106" s="9">
        <f t="shared" si="26"/>
        <v>0.59508521556506488</v>
      </c>
      <c r="E106" s="9">
        <f t="shared" si="27"/>
        <v>0.22831838607193036</v>
      </c>
      <c r="F106" s="9">
        <f t="shared" si="28"/>
        <v>0.17659639836300464</v>
      </c>
      <c r="G106" s="9">
        <f t="shared" si="29"/>
        <v>1.1154616367868466</v>
      </c>
      <c r="H106" s="9">
        <f t="shared" si="30"/>
        <v>1.6804315984399765</v>
      </c>
      <c r="I106" s="9">
        <f t="shared" si="31"/>
        <v>4.3798487594641458</v>
      </c>
      <c r="J106" s="9">
        <f t="shared" si="32"/>
        <v>5.6626296417690192</v>
      </c>
      <c r="K106" s="11">
        <f t="shared" si="33"/>
        <v>0.6211180124223602</v>
      </c>
      <c r="L106" s="11">
        <f t="shared" si="34"/>
        <v>0.24813895781637715</v>
      </c>
      <c r="M106" s="11">
        <f t="shared" si="35"/>
        <v>0.19305019305019305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-0.22987305275423886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0.23267304373295153</v>
      </c>
      <c r="Q106" s="11">
        <f>2*'OddsRatio_working_3-way'!K106*'OddsRatio_working_3-way'!L106*'OddsRatio_working_3-way'!M106</f>
        <v>5.9507172310217786E-2</v>
      </c>
      <c r="R106" s="11">
        <f t="shared" si="36"/>
        <v>0</v>
      </c>
      <c r="S106" s="11">
        <f t="shared" si="37"/>
        <v>-1.0121805968344892</v>
      </c>
      <c r="T106" s="11">
        <f t="shared" si="38"/>
        <v>-0.25886971786048318</v>
      </c>
      <c r="U106" s="11">
        <f>'OddsRatio_working_3-way'!S106-'OddsRatio_working_3-way'!R106^2/3</f>
        <v>-1.0121805968344892</v>
      </c>
      <c r="V106" s="11">
        <f>'OddsRatio_working_3-way'!S106*'OddsRatio_working_3-way'!R106/3-2*'OddsRatio_working_3-way'!R106^3/27-'OddsRatio_working_3-way'!T106</f>
        <v>0.25886971786048318</v>
      </c>
      <c r="W106" s="11">
        <f>'OddsRatio_working_3-way'!V106^2+4*'OddsRatio_working_3-way'!U106^3/27</f>
        <v>-8.6614424510992521E-2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0.19597701098353265</v>
      </c>
      <c r="Y106" s="11">
        <f>IF('OddsRatio_working_3-way'!W106&gt;=0,IF('OddsRatio_working_3-way'!V106+SQRT('OddsRatio_working_3-way'!W106)&gt;0,0,PI()),ACOS('OddsRatio_working_3-way'!V106/(2*'OddsRatio_working_3-way'!X106)))</f>
        <v>0.84936590117051036</v>
      </c>
      <c r="Z106" s="11">
        <f>'OddsRatio_working_3-way'!X106^(1/3)*COS('OddsRatio_working_3-way'!Y106/3)</f>
        <v>0.55773081839342331</v>
      </c>
      <c r="AA106" s="11">
        <f>'OddsRatio_working_3-way'!X106^(1/3)*COS(('OddsRatio_working_3-way'!Y106+2*PI())/3)</f>
        <v>-0.41939085126779729</v>
      </c>
      <c r="AB106" s="11">
        <f>'OddsRatio_working_3-way'!X106^(1/3)*COS(('OddsRatio_working_3-way'!Y106+4*PI())/3)</f>
        <v>-0.13833996712562568</v>
      </c>
      <c r="AC106" s="11">
        <f>'OddsRatio_working_3-way'!X106^(1/3)*SIN('OddsRatio_working_3-way'!Y106/3)</f>
        <v>0.16226480361546503</v>
      </c>
      <c r="AD106" s="11">
        <f>'OddsRatio_working_3-way'!X106^(1/3)*SIN(('OddsRatio_working_3-way'!Y106+2*PI())/3)</f>
        <v>0.40187665539445744</v>
      </c>
      <c r="AE106" s="11">
        <f>'OddsRatio_working_3-way'!X106^(1/3)*SIN(('OddsRatio_working_3-way'!Y106+4*PI())/3)</f>
        <v>-0.56414145900992241</v>
      </c>
      <c r="AF106" s="11">
        <f>-'OddsRatio_working_3-way'!U106/(3*'OddsRatio_working_3-way'!X106^(1/3))*COS(('OddsRatio_working_3-way'!Y106)/3)</f>
        <v>0.5577308183934232</v>
      </c>
      <c r="AG106" s="11">
        <f>-'OddsRatio_working_3-way'!U106/(3*'OddsRatio_working_3-way'!X106^(1/3))*COS(('OddsRatio_working_3-way'!Y106+2*PI())/3)</f>
        <v>-0.41939085126779724</v>
      </c>
      <c r="AH106" s="11">
        <f>-'OddsRatio_working_3-way'!U106/(3*'OddsRatio_working_3-way'!X106^(1/3))*COS(('OddsRatio_working_3-way'!Y106+4*PI())/3)</f>
        <v>-0.13833996712562566</v>
      </c>
      <c r="AI106" s="11">
        <f>'OddsRatio_working_3-way'!U106/(3*'OddsRatio_working_3-way'!X106^(1/3))*SIN(('OddsRatio_working_3-way'!Y106)/3)</f>
        <v>-0.162264803615465</v>
      </c>
      <c r="AJ106" s="11">
        <f>'OddsRatio_working_3-way'!U106/(3*'OddsRatio_working_3-way'!X106^(1/3))*SIN(('OddsRatio_working_3-way'!Y106+2*PI())/3)</f>
        <v>-0.40187665539445738</v>
      </c>
      <c r="AK106" s="11">
        <f>'OddsRatio_working_3-way'!U106/(3*'OddsRatio_working_3-way'!X106^(1/3))*SIN(('OddsRatio_working_3-way'!Y106+4*PI())/3)</f>
        <v>0.5641414590099223</v>
      </c>
      <c r="AL106" s="11">
        <f>'OddsRatio_working_3-way'!Z106+'OddsRatio_working_3-way'!AF106</f>
        <v>1.1154616367868466</v>
      </c>
      <c r="AM106" s="11">
        <f>'OddsRatio_working_3-way'!AA106+'OddsRatio_working_3-way'!AG106</f>
        <v>-0.83878170253559459</v>
      </c>
      <c r="AN106" s="11">
        <f>'OddsRatio_working_3-way'!AB106+'OddsRatio_working_3-way'!AH106</f>
        <v>-0.27667993425125137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1.1154616367868466</v>
      </c>
      <c r="AS106" s="11">
        <f>IF(('OddsRatio_working_3-way'!X106=0),IF(Q106&gt;0,-Q106^(1/3),(-Q106)^(1/3)),'OddsRatio_working_3-way'!AM106-'OddsRatio_working_3-way'!R106/3)</f>
        <v>-0.83878170253559459</v>
      </c>
      <c r="AT106" s="11">
        <f>IF(('OddsRatio_working_3-way'!X106=0),IF(Q106&gt;0,-Q106^(1/3),(-Q106)^(1/3)),'OddsRatio_working_3-way'!AN106-'OddsRatio_working_3-way'!R106/3)</f>
        <v>-0.27667993425125137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2.34</v>
      </c>
      <c r="B107" s="4">
        <f>IF('True_Odds_Calculator_3-way'!B108="","",'True_Odds_Calculator_3-way'!B108)</f>
        <v>3.59</v>
      </c>
      <c r="C107" s="4">
        <f>IF('True_Odds_Calculator_3-way'!C108="","",'True_Odds_Calculator_3-way'!C108)</f>
        <v>2.78</v>
      </c>
      <c r="D107" s="9">
        <f t="shared" si="26"/>
        <v>0.40344186804545795</v>
      </c>
      <c r="E107" s="9">
        <f t="shared" si="27"/>
        <v>0.25919964924333455</v>
      </c>
      <c r="F107" s="9">
        <f t="shared" si="28"/>
        <v>0.33735848271120766</v>
      </c>
      <c r="G107" s="9">
        <f t="shared" si="29"/>
        <v>1.103486452568204</v>
      </c>
      <c r="H107" s="9">
        <f t="shared" si="30"/>
        <v>2.4786718464413928</v>
      </c>
      <c r="I107" s="9">
        <f t="shared" si="31"/>
        <v>3.8580299121516481</v>
      </c>
      <c r="J107" s="9">
        <f t="shared" si="32"/>
        <v>2.9642058855714026</v>
      </c>
      <c r="K107" s="11">
        <f t="shared" si="33"/>
        <v>0.42735042735042739</v>
      </c>
      <c r="L107" s="11">
        <f t="shared" si="34"/>
        <v>0.2785515320334262</v>
      </c>
      <c r="M107" s="11">
        <f t="shared" si="35"/>
        <v>0.35971223021582738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-0.26452666878710451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0.24450120640577747</v>
      </c>
      <c r="Q107" s="11">
        <f>2*'OddsRatio_working_3-way'!K107*'OddsRatio_working_3-way'!L107*'OddsRatio_working_3-way'!M107</f>
        <v>8.5639651981007883E-2</v>
      </c>
      <c r="R107" s="11">
        <f t="shared" si="36"/>
        <v>0</v>
      </c>
      <c r="S107" s="11">
        <f t="shared" si="37"/>
        <v>-0.92429700009777138</v>
      </c>
      <c r="T107" s="11">
        <f t="shared" si="38"/>
        <v>-0.32374676010429826</v>
      </c>
      <c r="U107" s="11">
        <f>'OddsRatio_working_3-way'!S107-'OddsRatio_working_3-way'!R107^2/3</f>
        <v>-0.92429700009777138</v>
      </c>
      <c r="V107" s="11">
        <f>'OddsRatio_working_3-way'!S107*'OddsRatio_working_3-way'!R107/3-2*'OddsRatio_working_3-way'!R107^3/27-'OddsRatio_working_3-way'!T107</f>
        <v>0.32374676010429826</v>
      </c>
      <c r="W107" s="11">
        <f>'OddsRatio_working_3-way'!V107^2+4*'OddsRatio_working_3-way'!U107^3/27</f>
        <v>-1.2173218019470938E-2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0.17101548372698669</v>
      </c>
      <c r="Y107" s="11">
        <f>IF('OddsRatio_working_3-way'!W107&gt;=0,IF('OddsRatio_working_3-way'!V107+SQRT('OddsRatio_working_3-way'!W107)&gt;0,0,PI()),ACOS('OddsRatio_working_3-way'!V107/(2*'OddsRatio_working_3-way'!X107)))</f>
        <v>0.32845380583579531</v>
      </c>
      <c r="Z107" s="11">
        <f>'OddsRatio_working_3-way'!X107^(1/3)*COS('OddsRatio_working_3-way'!Y107/3)</f>
        <v>0.551743226284102</v>
      </c>
      <c r="AA107" s="11">
        <f>'OddsRatio_working_3-way'!X107^(1/3)*COS(('OddsRatio_working_3-way'!Y107+2*PI())/3)</f>
        <v>-0.32839598093120714</v>
      </c>
      <c r="AB107" s="11">
        <f>'OddsRatio_working_3-way'!X107^(1/3)*COS(('OddsRatio_working_3-way'!Y107+4*PI())/3)</f>
        <v>-0.22334724535289499</v>
      </c>
      <c r="AC107" s="11">
        <f>'OddsRatio_working_3-way'!X107^(1/3)*SIN('OddsRatio_working_3-way'!Y107/3)</f>
        <v>6.064991576416838E-2</v>
      </c>
      <c r="AD107" s="11">
        <f>'OddsRatio_working_3-way'!X107^(1/3)*SIN(('OddsRatio_working_3-way'!Y107+2*PI())/3)</f>
        <v>0.44749869244593415</v>
      </c>
      <c r="AE107" s="11">
        <f>'OddsRatio_working_3-way'!X107^(1/3)*SIN(('OddsRatio_working_3-way'!Y107+4*PI())/3)</f>
        <v>-0.50814860821010244</v>
      </c>
      <c r="AF107" s="11">
        <f>-'OddsRatio_working_3-way'!U107/(3*'OddsRatio_working_3-way'!X107^(1/3))*COS(('OddsRatio_working_3-way'!Y107)/3)</f>
        <v>0.551743226284102</v>
      </c>
      <c r="AG107" s="11">
        <f>-'OddsRatio_working_3-way'!U107/(3*'OddsRatio_working_3-way'!X107^(1/3))*COS(('OddsRatio_working_3-way'!Y107+2*PI())/3)</f>
        <v>-0.32839598093120714</v>
      </c>
      <c r="AH107" s="11">
        <f>-'OddsRatio_working_3-way'!U107/(3*'OddsRatio_working_3-way'!X107^(1/3))*COS(('OddsRatio_working_3-way'!Y107+4*PI())/3)</f>
        <v>-0.22334724535289499</v>
      </c>
      <c r="AI107" s="11">
        <f>'OddsRatio_working_3-way'!U107/(3*'OddsRatio_working_3-way'!X107^(1/3))*SIN(('OddsRatio_working_3-way'!Y107)/3)</f>
        <v>-6.064991576416838E-2</v>
      </c>
      <c r="AJ107" s="11">
        <f>'OddsRatio_working_3-way'!U107/(3*'OddsRatio_working_3-way'!X107^(1/3))*SIN(('OddsRatio_working_3-way'!Y107+2*PI())/3)</f>
        <v>-0.44749869244593415</v>
      </c>
      <c r="AK107" s="11">
        <f>'OddsRatio_working_3-way'!U107/(3*'OddsRatio_working_3-way'!X107^(1/3))*SIN(('OddsRatio_working_3-way'!Y107+4*PI())/3)</f>
        <v>0.50814860821010244</v>
      </c>
      <c r="AL107" s="11">
        <f>'OddsRatio_working_3-way'!Z107+'OddsRatio_working_3-way'!AF107</f>
        <v>1.103486452568204</v>
      </c>
      <c r="AM107" s="11">
        <f>'OddsRatio_working_3-way'!AA107+'OddsRatio_working_3-way'!AG107</f>
        <v>-0.65679196186241429</v>
      </c>
      <c r="AN107" s="11">
        <f>'OddsRatio_working_3-way'!AB107+'OddsRatio_working_3-way'!AH107</f>
        <v>-0.44669449070578998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1.103486452568204</v>
      </c>
      <c r="AS107" s="11">
        <f>IF(('OddsRatio_working_3-way'!X107=0),IF(Q107&gt;0,-Q107^(1/3),(-Q107)^(1/3)),'OddsRatio_working_3-way'!AM107-'OddsRatio_working_3-way'!R107/3)</f>
        <v>-0.65679196186241429</v>
      </c>
      <c r="AT107" s="11">
        <f>IF(('OddsRatio_working_3-way'!X107=0),IF(Q107&gt;0,-Q107^(1/3),(-Q107)^(1/3)),'OddsRatio_working_3-way'!AN107-'OddsRatio_working_3-way'!R107/3)</f>
        <v>-0.44669449070578998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2.58</v>
      </c>
      <c r="B108" s="4">
        <f>IF('True_Odds_Calculator_3-way'!B109="","",'True_Odds_Calculator_3-way'!B109)</f>
        <v>3.52</v>
      </c>
      <c r="C108" s="4">
        <f>IF('True_Odds_Calculator_3-way'!C109="","",'True_Odds_Calculator_3-way'!C109)</f>
        <v>2.5499999999999998</v>
      </c>
      <c r="D108" s="9">
        <f t="shared" si="26"/>
        <v>0.36522053275321603</v>
      </c>
      <c r="E108" s="9">
        <f t="shared" si="27"/>
        <v>0.26510331107325763</v>
      </c>
      <c r="F108" s="9">
        <f t="shared" si="28"/>
        <v>0.36967615617352639</v>
      </c>
      <c r="G108" s="9">
        <f t="shared" si="29"/>
        <v>1.1000453710985076</v>
      </c>
      <c r="H108" s="9">
        <f t="shared" si="30"/>
        <v>2.7380716863356427</v>
      </c>
      <c r="I108" s="9">
        <f t="shared" si="31"/>
        <v>3.7721143351682387</v>
      </c>
      <c r="J108" s="9">
        <f t="shared" si="32"/>
        <v>2.7050703252026862</v>
      </c>
      <c r="K108" s="11">
        <f t="shared" si="33"/>
        <v>0.38759689922480617</v>
      </c>
      <c r="L108" s="11">
        <f t="shared" si="34"/>
        <v>0.28409090909090912</v>
      </c>
      <c r="M108" s="11">
        <f t="shared" si="35"/>
        <v>0.39215686274509809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-0.26649359532396477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0.24397532092470536</v>
      </c>
      <c r="Q108" s="11">
        <f>2*'OddsRatio_working_3-way'!K108*'OddsRatio_working_3-way'!L108*'OddsRatio_working_3-way'!M108</f>
        <v>8.6362945460072699E-2</v>
      </c>
      <c r="R108" s="11">
        <f t="shared" si="36"/>
        <v>0</v>
      </c>
      <c r="S108" s="11">
        <f t="shared" si="37"/>
        <v>-0.91550163007900842</v>
      </c>
      <c r="T108" s="11">
        <f t="shared" si="38"/>
        <v>-0.32407137347929504</v>
      </c>
      <c r="U108" s="11">
        <f>'OddsRatio_working_3-way'!S108-'OddsRatio_working_3-way'!R108^2/3</f>
        <v>-0.91550163007900842</v>
      </c>
      <c r="V108" s="11">
        <f>'OddsRatio_working_3-way'!S108*'OddsRatio_working_3-way'!R108/3-2*'OddsRatio_working_3-way'!R108^3/27-'OddsRatio_working_3-way'!T108</f>
        <v>0.32407137347929504</v>
      </c>
      <c r="W108" s="11">
        <f>'OddsRatio_working_3-way'!V108^2+4*'OddsRatio_working_3-way'!U108^3/27</f>
        <v>-8.655003792988572E-3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0.16858029162816254</v>
      </c>
      <c r="Y108" s="11">
        <f>IF('OddsRatio_working_3-way'!W108&gt;=0,IF('OddsRatio_working_3-way'!V108+SQRT('OddsRatio_working_3-way'!W108)&gt;0,0,PI()),ACOS('OddsRatio_working_3-way'!V108/(2*'OddsRatio_working_3-way'!X108)))</f>
        <v>0.2795557522337635</v>
      </c>
      <c r="Z108" s="11">
        <f>'OddsRatio_working_3-way'!X108^(1/3)*COS('OddsRatio_working_3-way'!Y108/3)</f>
        <v>0.55002268554925382</v>
      </c>
      <c r="AA108" s="11">
        <f>'OddsRatio_working_3-way'!X108^(1/3)*COS(('OddsRatio_working_3-way'!Y108+2*PI())/3)</f>
        <v>-0.31952753708234077</v>
      </c>
      <c r="AB108" s="11">
        <f>'OddsRatio_working_3-way'!X108^(1/3)*COS(('OddsRatio_working_3-way'!Y108+4*PI())/3)</f>
        <v>-0.23049514846691321</v>
      </c>
      <c r="AC108" s="11">
        <f>'OddsRatio_working_3-way'!X108^(1/3)*SIN('OddsRatio_working_3-way'!Y108/3)</f>
        <v>5.1402873533712659E-2</v>
      </c>
      <c r="AD108" s="11">
        <f>'OddsRatio_working_3-way'!X108^(1/3)*SIN(('OddsRatio_working_3-way'!Y108+2*PI())/3)</f>
        <v>0.45063218157653756</v>
      </c>
      <c r="AE108" s="11">
        <f>'OddsRatio_working_3-way'!X108^(1/3)*SIN(('OddsRatio_working_3-way'!Y108+4*PI())/3)</f>
        <v>-0.50203505511025004</v>
      </c>
      <c r="AF108" s="11">
        <f>-'OddsRatio_working_3-way'!U108/(3*'OddsRatio_working_3-way'!X108^(1/3))*COS(('OddsRatio_working_3-way'!Y108)/3)</f>
        <v>0.55002268554925371</v>
      </c>
      <c r="AG108" s="11">
        <f>-'OddsRatio_working_3-way'!U108/(3*'OddsRatio_working_3-way'!X108^(1/3))*COS(('OddsRatio_working_3-way'!Y108+2*PI())/3)</f>
        <v>-0.31952753708234072</v>
      </c>
      <c r="AH108" s="11">
        <f>-'OddsRatio_working_3-way'!U108/(3*'OddsRatio_working_3-way'!X108^(1/3))*COS(('OddsRatio_working_3-way'!Y108+4*PI())/3)</f>
        <v>-0.23049514846691316</v>
      </c>
      <c r="AI108" s="11">
        <f>'OddsRatio_working_3-way'!U108/(3*'OddsRatio_working_3-way'!X108^(1/3))*SIN(('OddsRatio_working_3-way'!Y108)/3)</f>
        <v>-5.1402873533712652E-2</v>
      </c>
      <c r="AJ108" s="11">
        <f>'OddsRatio_working_3-way'!U108/(3*'OddsRatio_working_3-way'!X108^(1/3))*SIN(('OddsRatio_working_3-way'!Y108+2*PI())/3)</f>
        <v>-0.4506321815765375</v>
      </c>
      <c r="AK108" s="11">
        <f>'OddsRatio_working_3-way'!U108/(3*'OddsRatio_working_3-way'!X108^(1/3))*SIN(('OddsRatio_working_3-way'!Y108+4*PI())/3)</f>
        <v>0.50203505511024993</v>
      </c>
      <c r="AL108" s="11">
        <f>'OddsRatio_working_3-way'!Z108+'OddsRatio_working_3-way'!AF108</f>
        <v>1.1000453710985076</v>
      </c>
      <c r="AM108" s="11">
        <f>'OddsRatio_working_3-way'!AA108+'OddsRatio_working_3-way'!AG108</f>
        <v>-0.63905507416468144</v>
      </c>
      <c r="AN108" s="11">
        <f>'OddsRatio_working_3-way'!AB108+'OddsRatio_working_3-way'!AH108</f>
        <v>-0.46099029693382637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1.1000453710985076</v>
      </c>
      <c r="AS108" s="11">
        <f>IF(('OddsRatio_working_3-way'!X108=0),IF(Q108&gt;0,-Q108^(1/3),(-Q108)^(1/3)),'OddsRatio_working_3-way'!AM108-'OddsRatio_working_3-way'!R108/3)</f>
        <v>-0.63905507416468144</v>
      </c>
      <c r="AT108" s="11">
        <f>IF(('OddsRatio_working_3-way'!X108=0),IF(Q108&gt;0,-Q108^(1/3),(-Q108)^(1/3)),'OddsRatio_working_3-way'!AN108-'OddsRatio_working_3-way'!R108/3)</f>
        <v>-0.46099029693382637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1.97</v>
      </c>
      <c r="B109" s="4">
        <f>IF('True_Odds_Calculator_3-way'!B110="","",'True_Odds_Calculator_3-way'!B110)</f>
        <v>3.22</v>
      </c>
      <c r="C109" s="4">
        <f>IF('True_Odds_Calculator_3-way'!C110="","",'True_Odds_Calculator_3-way'!C110)</f>
        <v>4.9000000000000004</v>
      </c>
      <c r="D109" s="9">
        <f t="shared" si="26"/>
        <v>0.49868932933754084</v>
      </c>
      <c r="E109" s="9">
        <f t="shared" si="27"/>
        <v>0.30296695115310396</v>
      </c>
      <c r="F109" s="9">
        <f t="shared" si="28"/>
        <v>0.19834371950935517</v>
      </c>
      <c r="G109" s="9">
        <f t="shared" si="29"/>
        <v>1.0363468676597214</v>
      </c>
      <c r="H109" s="9">
        <f t="shared" si="30"/>
        <v>2.00525646162993</v>
      </c>
      <c r="I109" s="9">
        <f t="shared" si="31"/>
        <v>3.3006900462045818</v>
      </c>
      <c r="J109" s="9">
        <f t="shared" si="32"/>
        <v>5.0417527838729148</v>
      </c>
      <c r="K109" s="11">
        <f t="shared" si="33"/>
        <v>0.50761421319796951</v>
      </c>
      <c r="L109" s="11">
        <f t="shared" si="34"/>
        <v>0.3105590062111801</v>
      </c>
      <c r="M109" s="11">
        <f t="shared" si="35"/>
        <v>0.2040816326530612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-0.27019116124553055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0.22810145592429987</v>
      </c>
      <c r="Q109" s="11">
        <f>2*'OddsRatio_working_3-way'!K109*'OddsRatio_working_3-way'!L109*'OddsRatio_working_3-way'!M109</f>
        <v>6.4344557383441428E-2</v>
      </c>
      <c r="R109" s="11">
        <f t="shared" si="36"/>
        <v>0</v>
      </c>
      <c r="S109" s="11">
        <f t="shared" si="37"/>
        <v>-0.84422249370702929</v>
      </c>
      <c r="T109" s="11">
        <f t="shared" si="38"/>
        <v>-0.23814456804147513</v>
      </c>
      <c r="U109" s="11">
        <f>'OddsRatio_working_3-way'!S109-'OddsRatio_working_3-way'!R109^2/3</f>
        <v>-0.84422249370702929</v>
      </c>
      <c r="V109" s="11">
        <f>'OddsRatio_working_3-way'!S109*'OddsRatio_working_3-way'!R109/3-2*'OddsRatio_working_3-way'!R109^3/27-'OddsRatio_working_3-way'!T109</f>
        <v>0.23814456804147513</v>
      </c>
      <c r="W109" s="11">
        <f>'OddsRatio_working_3-way'!V109^2+4*'OddsRatio_working_3-way'!U109^3/27</f>
        <v>-3.2426006221319949E-2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0.14928064300921665</v>
      </c>
      <c r="Y109" s="11">
        <f>IF('OddsRatio_working_3-way'!W109&gt;=0,IF('OddsRatio_working_3-way'!V109+SQRT('OddsRatio_working_3-way'!W109)&gt;0,0,PI()),ACOS('OddsRatio_working_3-way'!V109/(2*'OddsRatio_working_3-way'!X109)))</f>
        <v>0.64742339290506257</v>
      </c>
      <c r="Z109" s="11">
        <f>'OddsRatio_working_3-way'!X109^(1/3)*COS('OddsRatio_working_3-way'!Y109/3)</f>
        <v>0.5181734338298607</v>
      </c>
      <c r="AA109" s="11">
        <f>'OddsRatio_working_3-way'!X109^(1/3)*COS(('OddsRatio_working_3-way'!Y109+2*PI())/3)</f>
        <v>-0.3574627443885256</v>
      </c>
      <c r="AB109" s="11">
        <f>'OddsRatio_working_3-way'!X109^(1/3)*COS(('OddsRatio_working_3-way'!Y109+4*PI())/3)</f>
        <v>-0.16071068944133521</v>
      </c>
      <c r="AC109" s="11">
        <f>'OddsRatio_working_3-way'!X109^(1/3)*SIN('OddsRatio_working_3-way'!Y109/3)</f>
        <v>0.11359485188737252</v>
      </c>
      <c r="AD109" s="11">
        <f>'OddsRatio_working_3-way'!X109^(1/3)*SIN(('OddsRatio_working_3-way'!Y109+2*PI())/3)</f>
        <v>0.39195393131918799</v>
      </c>
      <c r="AE109" s="11">
        <f>'OddsRatio_working_3-way'!X109^(1/3)*SIN(('OddsRatio_working_3-way'!Y109+4*PI())/3)</f>
        <v>-0.50554878320656038</v>
      </c>
      <c r="AF109" s="11">
        <f>-'OddsRatio_working_3-way'!U109/(3*'OddsRatio_working_3-way'!X109^(1/3))*COS(('OddsRatio_working_3-way'!Y109)/3)</f>
        <v>0.5181734338298607</v>
      </c>
      <c r="AG109" s="11">
        <f>-'OddsRatio_working_3-way'!U109/(3*'OddsRatio_working_3-way'!X109^(1/3))*COS(('OddsRatio_working_3-way'!Y109+2*PI())/3)</f>
        <v>-0.3574627443885256</v>
      </c>
      <c r="AH109" s="11">
        <f>-'OddsRatio_working_3-way'!U109/(3*'OddsRatio_working_3-way'!X109^(1/3))*COS(('OddsRatio_working_3-way'!Y109+4*PI())/3)</f>
        <v>-0.16071068944133521</v>
      </c>
      <c r="AI109" s="11">
        <f>'OddsRatio_working_3-way'!U109/(3*'OddsRatio_working_3-way'!X109^(1/3))*SIN(('OddsRatio_working_3-way'!Y109)/3)</f>
        <v>-0.11359485188737252</v>
      </c>
      <c r="AJ109" s="11">
        <f>'OddsRatio_working_3-way'!U109/(3*'OddsRatio_working_3-way'!X109^(1/3))*SIN(('OddsRatio_working_3-way'!Y109+2*PI())/3)</f>
        <v>-0.39195393131918799</v>
      </c>
      <c r="AK109" s="11">
        <f>'OddsRatio_working_3-way'!U109/(3*'OddsRatio_working_3-way'!X109^(1/3))*SIN(('OddsRatio_working_3-way'!Y109+4*PI())/3)</f>
        <v>0.50554878320656038</v>
      </c>
      <c r="AL109" s="11">
        <f>'OddsRatio_working_3-way'!Z109+'OddsRatio_working_3-way'!AF109</f>
        <v>1.0363468676597214</v>
      </c>
      <c r="AM109" s="11">
        <f>'OddsRatio_working_3-way'!AA109+'OddsRatio_working_3-way'!AG109</f>
        <v>-0.7149254887770512</v>
      </c>
      <c r="AN109" s="11">
        <f>'OddsRatio_working_3-way'!AB109+'OddsRatio_working_3-way'!AH109</f>
        <v>-0.32142137888267042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1.0363468676597214</v>
      </c>
      <c r="AS109" s="11">
        <f>IF(('OddsRatio_working_3-way'!X109=0),IF(Q109&gt;0,-Q109^(1/3),(-Q109)^(1/3)),'OddsRatio_working_3-way'!AM109-'OddsRatio_working_3-way'!R109/3)</f>
        <v>-0.7149254887770512</v>
      </c>
      <c r="AT109" s="11">
        <f>IF(('OddsRatio_working_3-way'!X109=0),IF(Q109&gt;0,-Q109^(1/3),(-Q109)^(1/3)),'OddsRatio_working_3-way'!AN109-'OddsRatio_working_3-way'!R109/3)</f>
        <v>-0.32142137888267042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1.42</v>
      </c>
      <c r="B110" s="4">
        <f>IF('True_Odds_Calculator_3-way'!B111="","",'True_Odds_Calculator_3-way'!B111)</f>
        <v>4.9800000000000004</v>
      </c>
      <c r="C110" s="4">
        <f>IF('True_Odds_Calculator_3-way'!C111="","",'True_Odds_Calculator_3-way'!C111)</f>
        <v>8.4</v>
      </c>
      <c r="D110" s="9">
        <f t="shared" si="26"/>
        <v>0.69347558422849187</v>
      </c>
      <c r="E110" s="9">
        <f t="shared" si="27"/>
        <v>0.19273064917856159</v>
      </c>
      <c r="F110" s="9">
        <f t="shared" si="28"/>
        <v>0.11379376659294645</v>
      </c>
      <c r="G110" s="9">
        <f t="shared" si="29"/>
        <v>1.0524091318415372</v>
      </c>
      <c r="H110" s="9">
        <f t="shared" si="30"/>
        <v>1.4420118353734455</v>
      </c>
      <c r="I110" s="9">
        <f t="shared" si="31"/>
        <v>5.1885883447293191</v>
      </c>
      <c r="J110" s="9">
        <f t="shared" si="32"/>
        <v>8.7878275756273752</v>
      </c>
      <c r="K110" s="11">
        <f t="shared" si="33"/>
        <v>0.70422535211267612</v>
      </c>
      <c r="L110" s="11">
        <f t="shared" si="34"/>
        <v>0.20080321285140559</v>
      </c>
      <c r="M110" s="11">
        <f t="shared" si="35"/>
        <v>0.11904761904761904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-0.20824141636970406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0.19864838293482448</v>
      </c>
      <c r="Q110" s="11">
        <f>2*'OddsRatio_working_3-way'!K110*'OddsRatio_working_3-way'!L110*'OddsRatio_working_3-way'!M110</f>
        <v>3.3669217446580413E-2</v>
      </c>
      <c r="R110" s="11">
        <f t="shared" si="36"/>
        <v>0</v>
      </c>
      <c r="S110" s="11">
        <f t="shared" si="37"/>
        <v>-0.95393311473713538</v>
      </c>
      <c r="T110" s="11">
        <f t="shared" si="38"/>
        <v>-0.16168357876900596</v>
      </c>
      <c r="U110" s="11">
        <f>'OddsRatio_working_3-way'!S110-'OddsRatio_working_3-way'!R110^2/3</f>
        <v>-0.95393311473713538</v>
      </c>
      <c r="V110" s="11">
        <f>'OddsRatio_working_3-way'!S110*'OddsRatio_working_3-way'!R110/3-2*'OddsRatio_working_3-way'!R110^3/27-'OddsRatio_working_3-way'!T110</f>
        <v>0.16168357876900596</v>
      </c>
      <c r="W110" s="11">
        <f>'OddsRatio_working_3-way'!V110^2+4*'OddsRatio_working_3-way'!U110^3/27</f>
        <v>-0.10246109543193729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0.17930607566078921</v>
      </c>
      <c r="Y110" s="11">
        <f>IF('OddsRatio_working_3-way'!W110&gt;=0,IF('OddsRatio_working_3-way'!V110+SQRT('OddsRatio_working_3-way'!W110)&gt;0,0,PI()),ACOS('OddsRatio_working_3-way'!V110/(2*'OddsRatio_working_3-way'!X110)))</f>
        <v>1.103068662730927</v>
      </c>
      <c r="Z110" s="11">
        <f>'OddsRatio_working_3-way'!X110^(1/3)*COS('OddsRatio_working_3-way'!Y110/3)</f>
        <v>0.5262045659207687</v>
      </c>
      <c r="AA110" s="11">
        <f>'OddsRatio_working_3-way'!X110^(1/3)*COS(('OddsRatio_working_3-way'!Y110+2*PI())/3)</f>
        <v>-0.43864385862662192</v>
      </c>
      <c r="AB110" s="11">
        <f>'OddsRatio_working_3-way'!X110^(1/3)*COS(('OddsRatio_working_3-way'!Y110+4*PI())/3)</f>
        <v>-8.7560707294146889E-2</v>
      </c>
      <c r="AC110" s="11">
        <f>'OddsRatio_working_3-way'!X110^(1/3)*SIN('OddsRatio_working_3-way'!Y110/3)</f>
        <v>0.20269795192974671</v>
      </c>
      <c r="AD110" s="11">
        <f>'OddsRatio_working_3-way'!X110^(1/3)*SIN(('OddsRatio_working_3-way'!Y110+2*PI())/3)</f>
        <v>0.35435754570987565</v>
      </c>
      <c r="AE110" s="11">
        <f>'OddsRatio_working_3-way'!X110^(1/3)*SIN(('OddsRatio_working_3-way'!Y110+4*PI())/3)</f>
        <v>-0.55705549763962225</v>
      </c>
      <c r="AF110" s="11">
        <f>-'OddsRatio_working_3-way'!U110/(3*'OddsRatio_working_3-way'!X110^(1/3))*COS(('OddsRatio_working_3-way'!Y110)/3)</f>
        <v>0.52620456592076859</v>
      </c>
      <c r="AG110" s="11">
        <f>-'OddsRatio_working_3-way'!U110/(3*'OddsRatio_working_3-way'!X110^(1/3))*COS(('OddsRatio_working_3-way'!Y110+2*PI())/3)</f>
        <v>-0.43864385862662181</v>
      </c>
      <c r="AH110" s="11">
        <f>-'OddsRatio_working_3-way'!U110/(3*'OddsRatio_working_3-way'!X110^(1/3))*COS(('OddsRatio_working_3-way'!Y110+4*PI())/3)</f>
        <v>-8.7560707294146875E-2</v>
      </c>
      <c r="AI110" s="11">
        <f>'OddsRatio_working_3-way'!U110/(3*'OddsRatio_working_3-way'!X110^(1/3))*SIN(('OddsRatio_working_3-way'!Y110)/3)</f>
        <v>-0.20269795192974666</v>
      </c>
      <c r="AJ110" s="11">
        <f>'OddsRatio_working_3-way'!U110/(3*'OddsRatio_working_3-way'!X110^(1/3))*SIN(('OddsRatio_working_3-way'!Y110+2*PI())/3)</f>
        <v>-0.35435754570987554</v>
      </c>
      <c r="AK110" s="11">
        <f>'OddsRatio_working_3-way'!U110/(3*'OddsRatio_working_3-way'!X110^(1/3))*SIN(('OddsRatio_working_3-way'!Y110+4*PI())/3)</f>
        <v>0.55705549763962214</v>
      </c>
      <c r="AL110" s="11">
        <f>'OddsRatio_working_3-way'!Z110+'OddsRatio_working_3-way'!AF110</f>
        <v>1.0524091318415372</v>
      </c>
      <c r="AM110" s="11">
        <f>'OddsRatio_working_3-way'!AA110+'OddsRatio_working_3-way'!AG110</f>
        <v>-0.87728771725324373</v>
      </c>
      <c r="AN110" s="11">
        <f>'OddsRatio_working_3-way'!AB110+'OddsRatio_working_3-way'!AH110</f>
        <v>-0.17512141458829378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1.0524091318415372</v>
      </c>
      <c r="AS110" s="11">
        <f>IF(('OddsRatio_working_3-way'!X110=0),IF(Q110&gt;0,-Q110^(1/3),(-Q110)^(1/3)),'OddsRatio_working_3-way'!AM110-'OddsRatio_working_3-way'!R110/3)</f>
        <v>-0.87728771725324373</v>
      </c>
      <c r="AT110" s="11">
        <f>IF(('OddsRatio_working_3-way'!X110=0),IF(Q110&gt;0,-Q110^(1/3),(-Q110)^(1/3)),'OddsRatio_working_3-way'!AN110-'OddsRatio_working_3-way'!R110/3)</f>
        <v>-0.17512141458829378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2.95</v>
      </c>
      <c r="B111" s="4">
        <f>IF('True_Odds_Calculator_3-way'!B112="","",'True_Odds_Calculator_3-way'!B112)</f>
        <v>3.14</v>
      </c>
      <c r="C111" s="4">
        <f>IF('True_Odds_Calculator_3-way'!C112="","",'True_Odds_Calculator_3-way'!C112)</f>
        <v>2.74</v>
      </c>
      <c r="D111" s="9">
        <f t="shared" si="26"/>
        <v>0.33151839273275502</v>
      </c>
      <c r="E111" s="9">
        <f t="shared" si="27"/>
        <v>0.31124568359594007</v>
      </c>
      <c r="F111" s="9">
        <f t="shared" si="28"/>
        <v>0.35723592367130502</v>
      </c>
      <c r="G111" s="9">
        <f t="shared" si="29"/>
        <v>1.0340635336218509</v>
      </c>
      <c r="H111" s="9">
        <f t="shared" si="30"/>
        <v>3.0164238905626095</v>
      </c>
      <c r="I111" s="9">
        <f t="shared" si="31"/>
        <v>3.2128959619507609</v>
      </c>
      <c r="J111" s="9">
        <f t="shared" si="32"/>
        <v>2.7992705485020206</v>
      </c>
      <c r="K111" s="11">
        <f t="shared" si="33"/>
        <v>0.33898305084745761</v>
      </c>
      <c r="L111" s="11">
        <f t="shared" si="34"/>
        <v>0.31847133757961782</v>
      </c>
      <c r="M111" s="11">
        <f t="shared" si="35"/>
        <v>0.36496350364963503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-0.28608520989636987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0.22970282049847479</v>
      </c>
      <c r="Q111" s="11">
        <f>2*'OddsRatio_working_3-way'!K111*'OddsRatio_working_3-way'!L111*'OddsRatio_working_3-way'!M111</f>
        <v>7.8800281474605424E-2</v>
      </c>
      <c r="R111" s="11">
        <f t="shared" si="36"/>
        <v>0</v>
      </c>
      <c r="S111" s="11">
        <f t="shared" si="37"/>
        <v>-0.80291749643989363</v>
      </c>
      <c r="T111" s="11">
        <f t="shared" si="38"/>
        <v>-0.27544339500510934</v>
      </c>
      <c r="U111" s="11">
        <f>'OddsRatio_working_3-way'!S111-'OddsRatio_working_3-way'!R111^2/3</f>
        <v>-0.80291749643989363</v>
      </c>
      <c r="V111" s="11">
        <f>'OddsRatio_working_3-way'!S111*'OddsRatio_working_3-way'!R111/3-2*'OddsRatio_working_3-way'!R111^3/27-'OddsRatio_working_3-way'!T111</f>
        <v>0.27544339500510934</v>
      </c>
      <c r="W111" s="11">
        <f>'OddsRatio_working_3-way'!V111^2+4*'OddsRatio_working_3-way'!U111^3/27</f>
        <v>-8.1568374551767298E-4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0.13846005524830832</v>
      </c>
      <c r="Y111" s="11">
        <f>IF('OddsRatio_working_3-way'!W111&gt;=0,IF('OddsRatio_working_3-way'!V111+SQRT('OddsRatio_working_3-way'!W111)&gt;0,0,PI()),ACOS('OddsRatio_working_3-way'!V111/(2*'OddsRatio_working_3-way'!X111)))</f>
        <v>0.10331879891048112</v>
      </c>
      <c r="Z111" s="11">
        <f>'OddsRatio_working_3-way'!X111^(1/3)*COS('OddsRatio_working_3-way'!Y111/3)</f>
        <v>0.51703176681092544</v>
      </c>
      <c r="AA111" s="11">
        <f>'OddsRatio_working_3-way'!X111^(1/3)*COS(('OddsRatio_working_3-way'!Y111+2*PI())/3)</f>
        <v>-0.27394274929756929</v>
      </c>
      <c r="AB111" s="11">
        <f>'OddsRatio_working_3-way'!X111^(1/3)*COS(('OddsRatio_working_3-way'!Y111+4*PI())/3)</f>
        <v>-0.24308901751335626</v>
      </c>
      <c r="AC111" s="11">
        <f>'OddsRatio_working_3-way'!X111^(1/3)*SIN('OddsRatio_working_3-way'!Y111/3)</f>
        <v>1.7813410351119989E-2</v>
      </c>
      <c r="AD111" s="11">
        <f>'OddsRatio_working_3-way'!X111^(1/3)*SIN(('OddsRatio_working_3-way'!Y111+2*PI())/3)</f>
        <v>0.43885593944625345</v>
      </c>
      <c r="AE111" s="11">
        <f>'OddsRatio_working_3-way'!X111^(1/3)*SIN(('OddsRatio_working_3-way'!Y111+4*PI())/3)</f>
        <v>-0.45666934979737334</v>
      </c>
      <c r="AF111" s="11">
        <f>-'OddsRatio_working_3-way'!U111/(3*'OddsRatio_working_3-way'!X111^(1/3))*COS(('OddsRatio_working_3-way'!Y111)/3)</f>
        <v>0.51703176681092544</v>
      </c>
      <c r="AG111" s="11">
        <f>-'OddsRatio_working_3-way'!U111/(3*'OddsRatio_working_3-way'!X111^(1/3))*COS(('OddsRatio_working_3-way'!Y111+2*PI())/3)</f>
        <v>-0.27394274929756929</v>
      </c>
      <c r="AH111" s="11">
        <f>-'OddsRatio_working_3-way'!U111/(3*'OddsRatio_working_3-way'!X111^(1/3))*COS(('OddsRatio_working_3-way'!Y111+4*PI())/3)</f>
        <v>-0.24308901751335626</v>
      </c>
      <c r="AI111" s="11">
        <f>'OddsRatio_working_3-way'!U111/(3*'OddsRatio_working_3-way'!X111^(1/3))*SIN(('OddsRatio_working_3-way'!Y111)/3)</f>
        <v>-1.7813410351119989E-2</v>
      </c>
      <c r="AJ111" s="11">
        <f>'OddsRatio_working_3-way'!U111/(3*'OddsRatio_working_3-way'!X111^(1/3))*SIN(('OddsRatio_working_3-way'!Y111+2*PI())/3)</f>
        <v>-0.43885593944625345</v>
      </c>
      <c r="AK111" s="11">
        <f>'OddsRatio_working_3-way'!U111/(3*'OddsRatio_working_3-way'!X111^(1/3))*SIN(('OddsRatio_working_3-way'!Y111+4*PI())/3)</f>
        <v>0.45666934979737334</v>
      </c>
      <c r="AL111" s="11">
        <f>'OddsRatio_working_3-way'!Z111+'OddsRatio_working_3-way'!AF111</f>
        <v>1.0340635336218509</v>
      </c>
      <c r="AM111" s="11">
        <f>'OddsRatio_working_3-way'!AA111+'OddsRatio_working_3-way'!AG111</f>
        <v>-0.54788549859513858</v>
      </c>
      <c r="AN111" s="11">
        <f>'OddsRatio_working_3-way'!AB111+'OddsRatio_working_3-way'!AH111</f>
        <v>-0.48617803502671253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1.0340635336218509</v>
      </c>
      <c r="AS111" s="11">
        <f>IF(('OddsRatio_working_3-way'!X111=0),IF(Q111&gt;0,-Q111^(1/3),(-Q111)^(1/3)),'OddsRatio_working_3-way'!AM111-'OddsRatio_working_3-way'!R111/3)</f>
        <v>-0.54788549859513858</v>
      </c>
      <c r="AT111" s="11">
        <f>IF(('OddsRatio_working_3-way'!X111=0),IF(Q111&gt;0,-Q111^(1/3),(-Q111)^(1/3)),'OddsRatio_working_3-way'!AN111-'OddsRatio_working_3-way'!R111/3)</f>
        <v>-0.48617803502671253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2.48</v>
      </c>
      <c r="B112" s="4">
        <f>IF('True_Odds_Calculator_3-way'!B113="","",'True_Odds_Calculator_3-way'!B113)</f>
        <v>3.31</v>
      </c>
      <c r="C112" s="4">
        <f>IF('True_Odds_Calculator_3-way'!C113="","",'True_Odds_Calculator_3-way'!C113)</f>
        <v>3.17</v>
      </c>
      <c r="D112" s="9">
        <f t="shared" si="26"/>
        <v>0.39571308090973445</v>
      </c>
      <c r="E112" s="9">
        <f t="shared" si="27"/>
        <v>0.29555295253945085</v>
      </c>
      <c r="F112" s="9">
        <f t="shared" si="28"/>
        <v>0.3087339665508147</v>
      </c>
      <c r="G112" s="9">
        <f t="shared" si="29"/>
        <v>1.0318131799424257</v>
      </c>
      <c r="H112" s="9">
        <f t="shared" si="30"/>
        <v>2.5270835063147903</v>
      </c>
      <c r="I112" s="9">
        <f t="shared" si="31"/>
        <v>3.3834884456670027</v>
      </c>
      <c r="J112" s="9">
        <f t="shared" si="32"/>
        <v>3.2390346004750645</v>
      </c>
      <c r="K112" s="11">
        <f t="shared" si="33"/>
        <v>0.40322580645161293</v>
      </c>
      <c r="L112" s="11">
        <f t="shared" si="34"/>
        <v>0.30211480362537763</v>
      </c>
      <c r="M112" s="11">
        <f t="shared" si="35"/>
        <v>0.31545741324921134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-0.28509821113726685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0.22903788409576303</v>
      </c>
      <c r="Q112" s="11">
        <f>2*'OddsRatio_working_3-way'!K112*'OddsRatio_working_3-way'!L112*'OddsRatio_working_3-way'!M112</f>
        <v>7.6858350367705719E-2</v>
      </c>
      <c r="R112" s="11">
        <f t="shared" si="36"/>
        <v>0</v>
      </c>
      <c r="S112" s="11">
        <f t="shared" si="37"/>
        <v>-0.80336485866439777</v>
      </c>
      <c r="T112" s="11">
        <f t="shared" si="38"/>
        <v>-0.26958552304174427</v>
      </c>
      <c r="U112" s="11">
        <f>'OddsRatio_working_3-way'!S112-'OddsRatio_working_3-way'!R112^2/3</f>
        <v>-0.80336485866439777</v>
      </c>
      <c r="V112" s="11">
        <f>'OddsRatio_working_3-way'!S112*'OddsRatio_working_3-way'!R112/3-2*'OddsRatio_working_3-way'!R112^3/27-'OddsRatio_working_3-way'!T112</f>
        <v>0.26958552304174427</v>
      </c>
      <c r="W112" s="11">
        <f>'OddsRatio_working_3-way'!V112^2+4*'OddsRatio_working_3-way'!U112^3/27</f>
        <v>-4.1366443130780861E-3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0.1385757902257542</v>
      </c>
      <c r="Y112" s="11">
        <f>IF('OddsRatio_working_3-way'!W112&gt;=0,IF('OddsRatio_working_3-way'!V112+SQRT('OddsRatio_working_3-way'!W112)&gt;0,0,PI()),ACOS('OddsRatio_working_3-way'!V112/(2*'OddsRatio_working_3-way'!X112)))</f>
        <v>0.23419850203029857</v>
      </c>
      <c r="Z112" s="11">
        <f>'OddsRatio_working_3-way'!X112^(1/3)*COS('OddsRatio_working_3-way'!Y112/3)</f>
        <v>0.51590658997121286</v>
      </c>
      <c r="AA112" s="11">
        <f>'OddsRatio_working_3-way'!X112^(1/3)*COS(('OddsRatio_working_3-way'!Y112+2*PI())/3)</f>
        <v>-0.29290336629176505</v>
      </c>
      <c r="AB112" s="11">
        <f>'OddsRatio_working_3-way'!X112^(1/3)*COS(('OddsRatio_working_3-way'!Y112+4*PI())/3)</f>
        <v>-0.22300322367944789</v>
      </c>
      <c r="AC112" s="11">
        <f>'OddsRatio_working_3-way'!X112^(1/3)*SIN('OddsRatio_working_3-way'!Y112/3)</f>
        <v>4.035686615361464E-2</v>
      </c>
      <c r="AD112" s="11">
        <f>'OddsRatio_working_3-way'!X112^(1/3)*SIN(('OddsRatio_working_3-way'!Y112+2*PI())/3)</f>
        <v>0.42660977981806514</v>
      </c>
      <c r="AE112" s="11">
        <f>'OddsRatio_working_3-way'!X112^(1/3)*SIN(('OddsRatio_working_3-way'!Y112+4*PI())/3)</f>
        <v>-0.46696664597167969</v>
      </c>
      <c r="AF112" s="11">
        <f>-'OddsRatio_working_3-way'!U112/(3*'OddsRatio_working_3-way'!X112^(1/3))*COS(('OddsRatio_working_3-way'!Y112)/3)</f>
        <v>0.51590658997121286</v>
      </c>
      <c r="AG112" s="11">
        <f>-'OddsRatio_working_3-way'!U112/(3*'OddsRatio_working_3-way'!X112^(1/3))*COS(('OddsRatio_working_3-way'!Y112+2*PI())/3)</f>
        <v>-0.29290336629176505</v>
      </c>
      <c r="AH112" s="11">
        <f>-'OddsRatio_working_3-way'!U112/(3*'OddsRatio_working_3-way'!X112^(1/3))*COS(('OddsRatio_working_3-way'!Y112+4*PI())/3)</f>
        <v>-0.22300322367944789</v>
      </c>
      <c r="AI112" s="11">
        <f>'OddsRatio_working_3-way'!U112/(3*'OddsRatio_working_3-way'!X112^(1/3))*SIN(('OddsRatio_working_3-way'!Y112)/3)</f>
        <v>-4.035686615361464E-2</v>
      </c>
      <c r="AJ112" s="11">
        <f>'OddsRatio_working_3-way'!U112/(3*'OddsRatio_working_3-way'!X112^(1/3))*SIN(('OddsRatio_working_3-way'!Y112+2*PI())/3)</f>
        <v>-0.42660977981806514</v>
      </c>
      <c r="AK112" s="11">
        <f>'OddsRatio_working_3-way'!U112/(3*'OddsRatio_working_3-way'!X112^(1/3))*SIN(('OddsRatio_working_3-way'!Y112+4*PI())/3)</f>
        <v>0.46696664597167969</v>
      </c>
      <c r="AL112" s="11">
        <f>'OddsRatio_working_3-way'!Z112+'OddsRatio_working_3-way'!AF112</f>
        <v>1.0318131799424257</v>
      </c>
      <c r="AM112" s="11">
        <f>'OddsRatio_working_3-way'!AA112+'OddsRatio_working_3-way'!AG112</f>
        <v>-0.58580673258353011</v>
      </c>
      <c r="AN112" s="11">
        <f>'OddsRatio_working_3-way'!AB112+'OddsRatio_working_3-way'!AH112</f>
        <v>-0.44600644735889577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1.0318131799424257</v>
      </c>
      <c r="AS112" s="11">
        <f>IF(('OddsRatio_working_3-way'!X112=0),IF(Q112&gt;0,-Q112^(1/3),(-Q112)^(1/3)),'OddsRatio_working_3-way'!AM112-'OddsRatio_working_3-way'!R112/3)</f>
        <v>-0.58580673258353011</v>
      </c>
      <c r="AT112" s="11">
        <f>IF(('OddsRatio_working_3-way'!X112=0),IF(Q112&gt;0,-Q112^(1/3),(-Q112)^(1/3)),'OddsRatio_working_3-way'!AN112-'OddsRatio_working_3-way'!R112/3)</f>
        <v>-0.44600644735889577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2.85</v>
      </c>
      <c r="B113" s="4">
        <f>IF('True_Odds_Calculator_3-way'!B114="","",'True_Odds_Calculator_3-way'!B114)</f>
        <v>3.12</v>
      </c>
      <c r="C113" s="4">
        <f>IF('True_Odds_Calculator_3-way'!C114="","",'True_Odds_Calculator_3-way'!C114)</f>
        <v>2.76</v>
      </c>
      <c r="D113" s="9">
        <f t="shared" si="26"/>
        <v>0.33952638858679668</v>
      </c>
      <c r="E113" s="9">
        <f t="shared" si="27"/>
        <v>0.30967568241910354</v>
      </c>
      <c r="F113" s="9">
        <f t="shared" si="28"/>
        <v>0.35079792899409973</v>
      </c>
      <c r="G113" s="9">
        <f t="shared" si="29"/>
        <v>1.0515022541017867</v>
      </c>
      <c r="H113" s="9">
        <f t="shared" si="30"/>
        <v>2.9452791700883054</v>
      </c>
      <c r="I113" s="9">
        <f t="shared" si="31"/>
        <v>3.2291847786957879</v>
      </c>
      <c r="J113" s="9">
        <f t="shared" si="32"/>
        <v>2.8506439672191437</v>
      </c>
      <c r="K113" s="11">
        <f t="shared" si="33"/>
        <v>0.35087719298245612</v>
      </c>
      <c r="L113" s="11">
        <f t="shared" si="34"/>
        <v>0.32051282051282048</v>
      </c>
      <c r="M113" s="11">
        <f t="shared" si="35"/>
        <v>0.3623188405797102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-0.28126242771551691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0.23347806528584558</v>
      </c>
      <c r="Q113" s="11">
        <f>2*'OddsRatio_working_3-way'!K113*'OddsRatio_working_3-way'!L113*'OddsRatio_working_3-way'!M113</f>
        <v>8.1493216504658156E-2</v>
      </c>
      <c r="R113" s="11">
        <f t="shared" si="36"/>
        <v>0</v>
      </c>
      <c r="S113" s="11">
        <f t="shared" si="37"/>
        <v>-0.83010755180566509</v>
      </c>
      <c r="T113" s="11">
        <f t="shared" si="38"/>
        <v>-0.28974085577859171</v>
      </c>
      <c r="U113" s="11">
        <f>'OddsRatio_working_3-way'!S113-'OddsRatio_working_3-way'!R113^2/3</f>
        <v>-0.83010755180566509</v>
      </c>
      <c r="V113" s="11">
        <f>'OddsRatio_working_3-way'!S113*'OddsRatio_working_3-way'!R113/3-2*'OddsRatio_working_3-way'!R113^3/27-'OddsRatio_working_3-way'!T113</f>
        <v>0.28974085577859171</v>
      </c>
      <c r="W113" s="11">
        <f>'OddsRatio_working_3-way'!V113^2+4*'OddsRatio_working_3-way'!U113^3/27</f>
        <v>-7.9235591799531324E-4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0.14555249862618813</v>
      </c>
      <c r="Y113" s="11">
        <f>IF('OddsRatio_working_3-way'!W113&gt;=0,IF('OddsRatio_working_3-way'!V113+SQRT('OddsRatio_working_3-way'!W113)&gt;0,0,PI()),ACOS('OddsRatio_working_3-way'!V113/(2*'OddsRatio_working_3-way'!X113)))</f>
        <v>9.6847767658823303E-2</v>
      </c>
      <c r="Z113" s="11">
        <f>'OddsRatio_working_3-way'!X113^(1/3)*COS('OddsRatio_working_3-way'!Y113/3)</f>
        <v>0.52575112705089333</v>
      </c>
      <c r="AA113" s="11">
        <f>'OddsRatio_working_3-way'!X113^(1/3)*COS(('OddsRatio_working_3-way'!Y113+2*PI())/3)</f>
        <v>-0.27757938122537967</v>
      </c>
      <c r="AB113" s="11">
        <f>'OddsRatio_working_3-way'!X113^(1/3)*COS(('OddsRatio_working_3-way'!Y113+4*PI())/3)</f>
        <v>-0.24817174582551327</v>
      </c>
      <c r="AC113" s="11">
        <f>'OddsRatio_working_3-way'!X113^(1/3)*SIN('OddsRatio_working_3-way'!Y113/3)</f>
        <v>1.6978506214343238E-2</v>
      </c>
      <c r="AD113" s="11">
        <f>'OddsRatio_working_3-way'!X113^(1/3)*SIN(('OddsRatio_working_3-way'!Y113+2*PI())/3)</f>
        <v>0.44682457898720201</v>
      </c>
      <c r="AE113" s="11">
        <f>'OddsRatio_working_3-way'!X113^(1/3)*SIN(('OddsRatio_working_3-way'!Y113+4*PI())/3)</f>
        <v>-0.46380308520154523</v>
      </c>
      <c r="AF113" s="11">
        <f>-'OddsRatio_working_3-way'!U113/(3*'OddsRatio_working_3-way'!X113^(1/3))*COS(('OddsRatio_working_3-way'!Y113)/3)</f>
        <v>0.52575112705089333</v>
      </c>
      <c r="AG113" s="11">
        <f>-'OddsRatio_working_3-way'!U113/(3*'OddsRatio_working_3-way'!X113^(1/3))*COS(('OddsRatio_working_3-way'!Y113+2*PI())/3)</f>
        <v>-0.27757938122537967</v>
      </c>
      <c r="AH113" s="11">
        <f>-'OddsRatio_working_3-way'!U113/(3*'OddsRatio_working_3-way'!X113^(1/3))*COS(('OddsRatio_working_3-way'!Y113+4*PI())/3)</f>
        <v>-0.24817174582551327</v>
      </c>
      <c r="AI113" s="11">
        <f>'OddsRatio_working_3-way'!U113/(3*'OddsRatio_working_3-way'!X113^(1/3))*SIN(('OddsRatio_working_3-way'!Y113)/3)</f>
        <v>-1.6978506214343238E-2</v>
      </c>
      <c r="AJ113" s="11">
        <f>'OddsRatio_working_3-way'!U113/(3*'OddsRatio_working_3-way'!X113^(1/3))*SIN(('OddsRatio_working_3-way'!Y113+2*PI())/3)</f>
        <v>-0.44682457898720201</v>
      </c>
      <c r="AK113" s="11">
        <f>'OddsRatio_working_3-way'!U113/(3*'OddsRatio_working_3-way'!X113^(1/3))*SIN(('OddsRatio_working_3-way'!Y113+4*PI())/3)</f>
        <v>0.46380308520154523</v>
      </c>
      <c r="AL113" s="11">
        <f>'OddsRatio_working_3-way'!Z113+'OddsRatio_working_3-way'!AF113</f>
        <v>1.0515022541017867</v>
      </c>
      <c r="AM113" s="11">
        <f>'OddsRatio_working_3-way'!AA113+'OddsRatio_working_3-way'!AG113</f>
        <v>-0.55515876245075935</v>
      </c>
      <c r="AN113" s="11">
        <f>'OddsRatio_working_3-way'!AB113+'OddsRatio_working_3-way'!AH113</f>
        <v>-0.49634349165102654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1.0515022541017867</v>
      </c>
      <c r="AS113" s="11">
        <f>IF(('OddsRatio_working_3-way'!X113=0),IF(Q113&gt;0,-Q113^(1/3),(-Q113)^(1/3)),'OddsRatio_working_3-way'!AM113-'OddsRatio_working_3-way'!R113/3)</f>
        <v>-0.55515876245075935</v>
      </c>
      <c r="AT113" s="11">
        <f>IF(('OddsRatio_working_3-way'!X113=0),IF(Q113&gt;0,-Q113^(1/3),(-Q113)^(1/3)),'OddsRatio_working_3-way'!AN113-'OddsRatio_working_3-way'!R113/3)</f>
        <v>-0.49634349165102654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1.8</v>
      </c>
      <c r="B114" s="4">
        <f>IF('True_Odds_Calculator_3-way'!B115="","",'True_Odds_Calculator_3-way'!B115)</f>
        <v>3.6</v>
      </c>
      <c r="C114" s="4">
        <f>IF('True_Odds_Calculator_3-way'!C115="","",'True_Odds_Calculator_3-way'!C115)</f>
        <v>4.93</v>
      </c>
      <c r="D114" s="9">
        <f t="shared" si="26"/>
        <v>0.54073333347769503</v>
      </c>
      <c r="E114" s="9">
        <f t="shared" si="27"/>
        <v>0.2659322465704741</v>
      </c>
      <c r="F114" s="9">
        <f t="shared" si="28"/>
        <v>0.1933344199518309</v>
      </c>
      <c r="G114" s="9">
        <f t="shared" si="29"/>
        <v>1.0616755017869852</v>
      </c>
      <c r="H114" s="9">
        <f t="shared" si="30"/>
        <v>1.8493404014295884</v>
      </c>
      <c r="I114" s="9">
        <f t="shared" si="31"/>
        <v>3.7603563046461623</v>
      </c>
      <c r="J114" s="9">
        <f t="shared" si="32"/>
        <v>5.1723847220228514</v>
      </c>
      <c r="K114" s="11">
        <f t="shared" si="33"/>
        <v>0.55555555555555558</v>
      </c>
      <c r="L114" s="11">
        <f t="shared" si="34"/>
        <v>0.27777777777777779</v>
      </c>
      <c r="M114" s="11">
        <f t="shared" si="35"/>
        <v>0.20283975659229211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-0.25587859664938783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0.229446823429244</v>
      </c>
      <c r="Q114" s="11">
        <f>2*'OddsRatio_working_3-way'!K114*'OddsRatio_working_3-way'!L114*'OddsRatio_working_3-way'!M114</f>
        <v>6.2604863145769185E-2</v>
      </c>
      <c r="R114" s="11">
        <f t="shared" si="36"/>
        <v>0</v>
      </c>
      <c r="S114" s="11">
        <f t="shared" si="37"/>
        <v>-0.89670189861029526</v>
      </c>
      <c r="T114" s="11">
        <f t="shared" si="38"/>
        <v>-0.24466627520062634</v>
      </c>
      <c r="U114" s="11">
        <f>'OddsRatio_working_3-way'!S114-'OddsRatio_working_3-way'!R114^2/3</f>
        <v>-0.89670189861029526</v>
      </c>
      <c r="V114" s="11">
        <f>'OddsRatio_working_3-way'!S114*'OddsRatio_working_3-way'!R114/3-2*'OddsRatio_working_3-way'!R114^3/27-'OddsRatio_working_3-way'!T114</f>
        <v>0.24466627520062634</v>
      </c>
      <c r="W114" s="11">
        <f>'OddsRatio_working_3-way'!V114^2+4*'OddsRatio_working_3-way'!U114^3/27</f>
        <v>-4.6955442953452366E-2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0.16341437297098516</v>
      </c>
      <c r="Y114" s="11">
        <f>IF('OddsRatio_working_3-way'!W114&gt;=0,IF('OddsRatio_working_3-way'!V114+SQRT('OddsRatio_working_3-way'!W114)&gt;0,0,PI()),ACOS('OddsRatio_working_3-way'!V114/(2*'OddsRatio_working_3-way'!X114)))</f>
        <v>0.72483781332095076</v>
      </c>
      <c r="Z114" s="11">
        <f>'OddsRatio_working_3-way'!X114^(1/3)*COS('OddsRatio_working_3-way'!Y114/3)</f>
        <v>0.53083775089349261</v>
      </c>
      <c r="AA114" s="11">
        <f>'OddsRatio_working_3-way'!X114^(1/3)*COS(('OddsRatio_working_3-way'!Y114+2*PI())/3)</f>
        <v>-0.37870583993219598</v>
      </c>
      <c r="AB114" s="11">
        <f>'OddsRatio_working_3-way'!X114^(1/3)*COS(('OddsRatio_working_3-way'!Y114+4*PI())/3)</f>
        <v>-0.15213191096129677</v>
      </c>
      <c r="AC114" s="11">
        <f>'OddsRatio_working_3-way'!X114^(1/3)*SIN('OddsRatio_working_3-way'!Y114/3)</f>
        <v>0.13081251888269982</v>
      </c>
      <c r="AD114" s="11">
        <f>'OddsRatio_working_3-way'!X114^(1/3)*SIN(('OddsRatio_working_3-way'!Y114+2*PI())/3)</f>
        <v>0.39431271812021024</v>
      </c>
      <c r="AE114" s="11">
        <f>'OddsRatio_working_3-way'!X114^(1/3)*SIN(('OddsRatio_working_3-way'!Y114+4*PI())/3)</f>
        <v>-0.52512523700291014</v>
      </c>
      <c r="AF114" s="11">
        <f>-'OddsRatio_working_3-way'!U114/(3*'OddsRatio_working_3-way'!X114^(1/3))*COS(('OddsRatio_working_3-way'!Y114)/3)</f>
        <v>0.53083775089349261</v>
      </c>
      <c r="AG114" s="11">
        <f>-'OddsRatio_working_3-way'!U114/(3*'OddsRatio_working_3-way'!X114^(1/3))*COS(('OddsRatio_working_3-way'!Y114+2*PI())/3)</f>
        <v>-0.37870583993219598</v>
      </c>
      <c r="AH114" s="11">
        <f>-'OddsRatio_working_3-way'!U114/(3*'OddsRatio_working_3-way'!X114^(1/3))*COS(('OddsRatio_working_3-way'!Y114+4*PI())/3)</f>
        <v>-0.15213191096129677</v>
      </c>
      <c r="AI114" s="11">
        <f>'OddsRatio_working_3-way'!U114/(3*'OddsRatio_working_3-way'!X114^(1/3))*SIN(('OddsRatio_working_3-way'!Y114)/3)</f>
        <v>-0.13081251888269982</v>
      </c>
      <c r="AJ114" s="11">
        <f>'OddsRatio_working_3-way'!U114/(3*'OddsRatio_working_3-way'!X114^(1/3))*SIN(('OddsRatio_working_3-way'!Y114+2*PI())/3)</f>
        <v>-0.39431271812021024</v>
      </c>
      <c r="AK114" s="11">
        <f>'OddsRatio_working_3-way'!U114/(3*'OddsRatio_working_3-way'!X114^(1/3))*SIN(('OddsRatio_working_3-way'!Y114+4*PI())/3)</f>
        <v>0.52512523700291014</v>
      </c>
      <c r="AL114" s="11">
        <f>'OddsRatio_working_3-way'!Z114+'OddsRatio_working_3-way'!AF114</f>
        <v>1.0616755017869852</v>
      </c>
      <c r="AM114" s="11">
        <f>'OddsRatio_working_3-way'!AA114+'OddsRatio_working_3-way'!AG114</f>
        <v>-0.75741167986439195</v>
      </c>
      <c r="AN114" s="11">
        <f>'OddsRatio_working_3-way'!AB114+'OddsRatio_working_3-way'!AH114</f>
        <v>-0.30426382192259355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1.0616755017869852</v>
      </c>
      <c r="AS114" s="11">
        <f>IF(('OddsRatio_working_3-way'!X114=0),IF(Q114&gt;0,-Q114^(1/3),(-Q114)^(1/3)),'OddsRatio_working_3-way'!AM114-'OddsRatio_working_3-way'!R114/3)</f>
        <v>-0.75741167986439195</v>
      </c>
      <c r="AT114" s="11">
        <f>IF(('OddsRatio_working_3-way'!X114=0),IF(Q114&gt;0,-Q114^(1/3),(-Q114)^(1/3)),'OddsRatio_working_3-way'!AN114-'OddsRatio_working_3-way'!R114/3)</f>
        <v>-0.30426382192259355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2.2999999999999998</v>
      </c>
      <c r="B115" s="4">
        <f>IF('True_Odds_Calculator_3-way'!B116="","",'True_Odds_Calculator_3-way'!B116)</f>
        <v>3.15</v>
      </c>
      <c r="C115" s="4">
        <f>IF('True_Odds_Calculator_3-way'!C116="","",'True_Odds_Calculator_3-way'!C116)</f>
        <v>3.56</v>
      </c>
      <c r="D115" s="9">
        <f t="shared" si="26"/>
        <v>0.42247249504854445</v>
      </c>
      <c r="E115" s="9">
        <f t="shared" si="27"/>
        <v>0.30666968597389876</v>
      </c>
      <c r="F115" s="9">
        <f t="shared" si="28"/>
        <v>0.2708578189775569</v>
      </c>
      <c r="G115" s="9">
        <f t="shared" si="29"/>
        <v>1.0515523071737203</v>
      </c>
      <c r="H115" s="9">
        <f t="shared" si="30"/>
        <v>2.3670179993258365</v>
      </c>
      <c r="I115" s="9">
        <f t="shared" si="31"/>
        <v>3.2608374604234989</v>
      </c>
      <c r="J115" s="9">
        <f t="shared" si="32"/>
        <v>3.6919739063647241</v>
      </c>
      <c r="K115" s="11">
        <f t="shared" si="33"/>
        <v>0.43478260869565222</v>
      </c>
      <c r="L115" s="11">
        <f t="shared" si="34"/>
        <v>0.31746031746031744</v>
      </c>
      <c r="M115" s="11">
        <f t="shared" si="35"/>
        <v>0.2808988764044944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-0.27741720365071632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0.2330161831871651</v>
      </c>
      <c r="Q115" s="11">
        <f>2*'OddsRatio_working_3-way'!K115*'OddsRatio_working_3-way'!L115*'OddsRatio_working_3-way'!M115</f>
        <v>7.7542823024015023E-2</v>
      </c>
      <c r="R115" s="11">
        <f t="shared" si="36"/>
        <v>0</v>
      </c>
      <c r="S115" s="11">
        <f t="shared" si="37"/>
        <v>-0.83994856887298686</v>
      </c>
      <c r="T115" s="11">
        <f t="shared" si="38"/>
        <v>-0.27951699463327351</v>
      </c>
      <c r="U115" s="11">
        <f>'OddsRatio_working_3-way'!S115-'OddsRatio_working_3-way'!R115^2/3</f>
        <v>-0.83994856887298686</v>
      </c>
      <c r="V115" s="11">
        <f>'OddsRatio_working_3-way'!S115*'OddsRatio_working_3-way'!R115/3-2*'OddsRatio_working_3-way'!R115^3/27-'OddsRatio_working_3-way'!T115</f>
        <v>0.27951699463327351</v>
      </c>
      <c r="W115" s="11">
        <f>'OddsRatio_working_3-way'!V115^2+4*'OddsRatio_working_3-way'!U115^3/27</f>
        <v>-9.6621218972577638E-3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0.14814846623073358</v>
      </c>
      <c r="Y115" s="11">
        <f>IF('OddsRatio_working_3-way'!W115&gt;=0,IF('OddsRatio_working_3-way'!V115+SQRT('OddsRatio_working_3-way'!W115)&gt;0,0,PI()),ACOS('OddsRatio_working_3-way'!V115/(2*'OddsRatio_working_3-way'!X115)))</f>
        <v>0.33815654593948974</v>
      </c>
      <c r="Z115" s="11">
        <f>'OddsRatio_working_3-way'!X115^(1/3)*COS('OddsRatio_working_3-way'!Y115/3)</f>
        <v>0.52577615358686014</v>
      </c>
      <c r="AA115" s="11">
        <f>'OddsRatio_working_3-way'!X115^(1/3)*COS(('OddsRatio_working_3-way'!Y115+2*PI())/3)</f>
        <v>-0.31443145132208877</v>
      </c>
      <c r="AB115" s="11">
        <f>'OddsRatio_working_3-way'!X115^(1/3)*COS(('OddsRatio_working_3-way'!Y115+4*PI())/3)</f>
        <v>-0.21134470226477126</v>
      </c>
      <c r="AC115" s="11">
        <f>'OddsRatio_working_3-way'!X115^(1/3)*SIN('OddsRatio_working_3-way'!Y115/3)</f>
        <v>5.9517162318125635E-2</v>
      </c>
      <c r="AD115" s="11">
        <f>'OddsRatio_working_3-way'!X115^(1/3)*SIN(('OddsRatio_working_3-way'!Y115+2*PI())/3)</f>
        <v>0.42557692455122675</v>
      </c>
      <c r="AE115" s="11">
        <f>'OddsRatio_working_3-way'!X115^(1/3)*SIN(('OddsRatio_working_3-way'!Y115+4*PI())/3)</f>
        <v>-0.4850940868693524</v>
      </c>
      <c r="AF115" s="11">
        <f>-'OddsRatio_working_3-way'!U115/(3*'OddsRatio_working_3-way'!X115^(1/3))*COS(('OddsRatio_working_3-way'!Y115)/3)</f>
        <v>0.52577615358686003</v>
      </c>
      <c r="AG115" s="11">
        <f>-'OddsRatio_working_3-way'!U115/(3*'OddsRatio_working_3-way'!X115^(1/3))*COS(('OddsRatio_working_3-way'!Y115+2*PI())/3)</f>
        <v>-0.31443145132208872</v>
      </c>
      <c r="AH115" s="11">
        <f>-'OddsRatio_working_3-way'!U115/(3*'OddsRatio_working_3-way'!X115^(1/3))*COS(('OddsRatio_working_3-way'!Y115+4*PI())/3)</f>
        <v>-0.21134470226477123</v>
      </c>
      <c r="AI115" s="11">
        <f>'OddsRatio_working_3-way'!U115/(3*'OddsRatio_working_3-way'!X115^(1/3))*SIN(('OddsRatio_working_3-way'!Y115)/3)</f>
        <v>-5.9517162318125622E-2</v>
      </c>
      <c r="AJ115" s="11">
        <f>'OddsRatio_working_3-way'!U115/(3*'OddsRatio_working_3-way'!X115^(1/3))*SIN(('OddsRatio_working_3-way'!Y115+2*PI())/3)</f>
        <v>-0.4255769245512267</v>
      </c>
      <c r="AK115" s="11">
        <f>'OddsRatio_working_3-way'!U115/(3*'OddsRatio_working_3-way'!X115^(1/3))*SIN(('OddsRatio_working_3-way'!Y115+4*PI())/3)</f>
        <v>0.48509408686935235</v>
      </c>
      <c r="AL115" s="11">
        <f>'OddsRatio_working_3-way'!Z115+'OddsRatio_working_3-way'!AF115</f>
        <v>1.0515523071737203</v>
      </c>
      <c r="AM115" s="11">
        <f>'OddsRatio_working_3-way'!AA115+'OddsRatio_working_3-way'!AG115</f>
        <v>-0.62886290264417744</v>
      </c>
      <c r="AN115" s="11">
        <f>'OddsRatio_working_3-way'!AB115+'OddsRatio_working_3-way'!AH115</f>
        <v>-0.42268940452954251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1.0515523071737203</v>
      </c>
      <c r="AS115" s="11">
        <f>IF(('OddsRatio_working_3-way'!X115=0),IF(Q115&gt;0,-Q115^(1/3),(-Q115)^(1/3)),'OddsRatio_working_3-way'!AM115-'OddsRatio_working_3-way'!R115/3)</f>
        <v>-0.62886290264417744</v>
      </c>
      <c r="AT115" s="11">
        <f>IF(('OddsRatio_working_3-way'!X115=0),IF(Q115&gt;0,-Q115^(1/3),(-Q115)^(1/3)),'OddsRatio_working_3-way'!AN115-'OddsRatio_working_3-way'!R115/3)</f>
        <v>-0.42268940452954251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3.21</v>
      </c>
      <c r="C116" s="4">
        <f>IF('True_Odds_Calculator_3-way'!C117="","",'True_Odds_Calculator_3-way'!C117)</f>
        <v>2.42</v>
      </c>
      <c r="D116" s="9">
        <f t="shared" si="26"/>
        <v>0.29803316763371501</v>
      </c>
      <c r="E116" s="9">
        <f t="shared" si="27"/>
        <v>0.30086167094803395</v>
      </c>
      <c r="F116" s="9">
        <f t="shared" si="28"/>
        <v>0.40110516141825092</v>
      </c>
      <c r="G116" s="9">
        <f t="shared" si="29"/>
        <v>1.0514871638336041</v>
      </c>
      <c r="H116" s="9">
        <f t="shared" si="30"/>
        <v>3.3553312469872729</v>
      </c>
      <c r="I116" s="9">
        <f t="shared" si="31"/>
        <v>3.3237866320722658</v>
      </c>
      <c r="J116" s="9">
        <f t="shared" si="32"/>
        <v>2.4931117726437173</v>
      </c>
      <c r="K116" s="11">
        <f t="shared" si="33"/>
        <v>0.30864197530864196</v>
      </c>
      <c r="L116" s="11">
        <f t="shared" si="34"/>
        <v>0.3115264797507788</v>
      </c>
      <c r="M116" s="11">
        <f t="shared" si="35"/>
        <v>0.41322314049586778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-0.27929504300692809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0.23322370627194566</v>
      </c>
      <c r="Q116" s="11">
        <f>2*'OddsRatio_working_3-way'!K116*'OddsRatio_working_3-way'!L116*'OddsRatio_working_3-way'!M116</f>
        <v>7.9462932290271085E-2</v>
      </c>
      <c r="R116" s="11">
        <f t="shared" si="36"/>
        <v>0</v>
      </c>
      <c r="S116" s="11">
        <f t="shared" si="37"/>
        <v>-0.83504420186276063</v>
      </c>
      <c r="T116" s="11">
        <f t="shared" si="38"/>
        <v>-0.28451250489361518</v>
      </c>
      <c r="U116" s="11">
        <f>'OddsRatio_working_3-way'!S116-'OddsRatio_working_3-way'!R116^2/3</f>
        <v>-0.83504420186276063</v>
      </c>
      <c r="V116" s="11">
        <f>'OddsRatio_working_3-way'!S116*'OddsRatio_working_3-way'!R116/3-2*'OddsRatio_working_3-way'!R116^3/27-'OddsRatio_working_3-way'!T116</f>
        <v>0.28451250489361518</v>
      </c>
      <c r="W116" s="11">
        <f>'OddsRatio_working_3-way'!V116^2+4*'OddsRatio_working_3-way'!U116^3/27</f>
        <v>-5.3156472740727156E-3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0.14685282829665908</v>
      </c>
      <c r="Y116" s="11">
        <f>IF('OddsRatio_working_3-way'!W116&gt;=0,IF('OddsRatio_working_3-way'!V116+SQRT('OddsRatio_working_3-way'!W116)&gt;0,0,PI()),ACOS('OddsRatio_working_3-way'!V116/(2*'OddsRatio_working_3-way'!X116)))</f>
        <v>0.25085942239723025</v>
      </c>
      <c r="Z116" s="11">
        <f>'OddsRatio_working_3-way'!X116^(1/3)*COS('OddsRatio_working_3-way'!Y116/3)</f>
        <v>0.52574358191680204</v>
      </c>
      <c r="AA116" s="11">
        <f>'OddsRatio_working_3-way'!X116^(1/3)*COS(('OddsRatio_working_3-way'!Y116+2*PI())/3)</f>
        <v>-0.30103348668406671</v>
      </c>
      <c r="AB116" s="11">
        <f>'OddsRatio_working_3-way'!X116^(1/3)*COS(('OddsRatio_working_3-way'!Y116+4*PI())/3)</f>
        <v>-0.22471009523273547</v>
      </c>
      <c r="AC116" s="11">
        <f>'OddsRatio_working_3-way'!X116^(1/3)*SIN('OddsRatio_working_3-way'!Y116/3)</f>
        <v>4.406533059989131E-2</v>
      </c>
      <c r="AD116" s="11">
        <f>'OddsRatio_working_3-way'!X116^(1/3)*SIN(('OddsRatio_working_3-way'!Y116+2*PI())/3)</f>
        <v>0.4332746325166299</v>
      </c>
      <c r="AE116" s="11">
        <f>'OddsRatio_working_3-way'!X116^(1/3)*SIN(('OddsRatio_working_3-way'!Y116+4*PI())/3)</f>
        <v>-0.47733996311652122</v>
      </c>
      <c r="AF116" s="11">
        <f>-'OddsRatio_working_3-way'!U116/(3*'OddsRatio_working_3-way'!X116^(1/3))*COS(('OddsRatio_working_3-way'!Y116)/3)</f>
        <v>0.52574358191680204</v>
      </c>
      <c r="AG116" s="11">
        <f>-'OddsRatio_working_3-way'!U116/(3*'OddsRatio_working_3-way'!X116^(1/3))*COS(('OddsRatio_working_3-way'!Y116+2*PI())/3)</f>
        <v>-0.30103348668406671</v>
      </c>
      <c r="AH116" s="11">
        <f>-'OddsRatio_working_3-way'!U116/(3*'OddsRatio_working_3-way'!X116^(1/3))*COS(('OddsRatio_working_3-way'!Y116+4*PI())/3)</f>
        <v>-0.22471009523273547</v>
      </c>
      <c r="AI116" s="11">
        <f>'OddsRatio_working_3-way'!U116/(3*'OddsRatio_working_3-way'!X116^(1/3))*SIN(('OddsRatio_working_3-way'!Y116)/3)</f>
        <v>-4.406533059989131E-2</v>
      </c>
      <c r="AJ116" s="11">
        <f>'OddsRatio_working_3-way'!U116/(3*'OddsRatio_working_3-way'!X116^(1/3))*SIN(('OddsRatio_working_3-way'!Y116+2*PI())/3)</f>
        <v>-0.4332746325166299</v>
      </c>
      <c r="AK116" s="11">
        <f>'OddsRatio_working_3-way'!U116/(3*'OddsRatio_working_3-way'!X116^(1/3))*SIN(('OddsRatio_working_3-way'!Y116+4*PI())/3)</f>
        <v>0.47733996311652122</v>
      </c>
      <c r="AL116" s="11">
        <f>'OddsRatio_working_3-way'!Z116+'OddsRatio_working_3-way'!AF116</f>
        <v>1.0514871638336041</v>
      </c>
      <c r="AM116" s="11">
        <f>'OddsRatio_working_3-way'!AA116+'OddsRatio_working_3-way'!AG116</f>
        <v>-0.60206697336813342</v>
      </c>
      <c r="AN116" s="11">
        <f>'OddsRatio_working_3-way'!AB116+'OddsRatio_working_3-way'!AH116</f>
        <v>-0.44942019046547094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1.0514871638336041</v>
      </c>
      <c r="AS116" s="11">
        <f>IF(('OddsRatio_working_3-way'!X116=0),IF(Q116&gt;0,-Q116^(1/3),(-Q116)^(1/3)),'OddsRatio_working_3-way'!AM116-'OddsRatio_working_3-way'!R116/3)</f>
        <v>-0.60206697336813342</v>
      </c>
      <c r="AT116" s="11">
        <f>IF(('OddsRatio_working_3-way'!X116=0),IF(Q116&gt;0,-Q116^(1/3),(-Q116)^(1/3)),'OddsRatio_working_3-way'!AN116-'OddsRatio_working_3-way'!R116/3)</f>
        <v>-0.44942019046547094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2.54</v>
      </c>
      <c r="B117" s="4">
        <f>IF('True_Odds_Calculator_3-way'!B118="","",'True_Odds_Calculator_3-way'!B118)</f>
        <v>2.99</v>
      </c>
      <c r="C117" s="4">
        <f>IF('True_Odds_Calculator_3-way'!C118="","",'True_Odds_Calculator_3-way'!C118)</f>
        <v>3.27</v>
      </c>
      <c r="D117" s="9">
        <f t="shared" si="26"/>
        <v>0.38163776483197542</v>
      </c>
      <c r="E117" s="9">
        <f t="shared" si="27"/>
        <v>0.3232327534345768</v>
      </c>
      <c r="F117" s="9">
        <f t="shared" si="28"/>
        <v>0.2951294817334475</v>
      </c>
      <c r="G117" s="9">
        <f t="shared" si="29"/>
        <v>1.0521336092539477</v>
      </c>
      <c r="H117" s="9">
        <f t="shared" si="30"/>
        <v>2.6202857582510797</v>
      </c>
      <c r="I117" s="9">
        <f t="shared" si="31"/>
        <v>3.0937458824153561</v>
      </c>
      <c r="J117" s="9">
        <f t="shared" si="32"/>
        <v>3.3883432930064621</v>
      </c>
      <c r="K117" s="11">
        <f t="shared" si="33"/>
        <v>0.39370078740157477</v>
      </c>
      <c r="L117" s="11">
        <f t="shared" si="34"/>
        <v>0.33444816053511706</v>
      </c>
      <c r="M117" s="11">
        <f t="shared" si="35"/>
        <v>0.3058103975535168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-0.28012185706389947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0.23354756087356771</v>
      </c>
      <c r="Q117" s="11">
        <f>2*'OddsRatio_working_3-way'!K117*'OddsRatio_working_3-way'!L117*'OddsRatio_working_3-way'!M117</f>
        <v>8.0533641680540585E-2</v>
      </c>
      <c r="R117" s="11">
        <f t="shared" si="36"/>
        <v>0</v>
      </c>
      <c r="S117" s="11">
        <f t="shared" si="37"/>
        <v>-0.83373558679604376</v>
      </c>
      <c r="T117" s="11">
        <f t="shared" si="38"/>
        <v>-0.28749502992967024</v>
      </c>
      <c r="U117" s="11">
        <f>'OddsRatio_working_3-way'!S117-'OddsRatio_working_3-way'!R117^2/3</f>
        <v>-0.83373558679604376</v>
      </c>
      <c r="V117" s="11">
        <f>'OddsRatio_working_3-way'!S117*'OddsRatio_working_3-way'!R117/3-2*'OddsRatio_working_3-way'!R117^3/27-'OddsRatio_working_3-way'!T117</f>
        <v>0.28749502992967024</v>
      </c>
      <c r="W117" s="11">
        <f>'OddsRatio_working_3-way'!V117^2+4*'OddsRatio_working_3-way'!U117^3/27</f>
        <v>-3.2047020376973351E-3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0.14650775941222305</v>
      </c>
      <c r="Y117" s="11">
        <f>IF('OddsRatio_working_3-way'!W117&gt;=0,IF('OddsRatio_working_3-way'!V117+SQRT('OddsRatio_working_3-way'!W117)&gt;0,0,PI()),ACOS('OddsRatio_working_3-way'!V117/(2*'OddsRatio_working_3-way'!X117)))</f>
        <v>0.1944207777949869</v>
      </c>
      <c r="Z117" s="11">
        <f>'OddsRatio_working_3-way'!X117^(1/3)*COS('OddsRatio_working_3-way'!Y117/3)</f>
        <v>0.52606680462697386</v>
      </c>
      <c r="AA117" s="11">
        <f>'OddsRatio_working_3-way'!X117^(1/3)*COS(('OddsRatio_working_3-way'!Y117+2*PI())/3)</f>
        <v>-0.29260001356985033</v>
      </c>
      <c r="AB117" s="11">
        <f>'OddsRatio_working_3-way'!X117^(1/3)*COS(('OddsRatio_working_3-way'!Y117+4*PI())/3)</f>
        <v>-0.23346679105712345</v>
      </c>
      <c r="AC117" s="11">
        <f>'OddsRatio_working_3-way'!X117^(1/3)*SIN('OddsRatio_working_3-way'!Y117/3)</f>
        <v>3.4140581935772907E-2</v>
      </c>
      <c r="AD117" s="11">
        <f>'OddsRatio_working_3-way'!X117^(1/3)*SIN(('OddsRatio_working_3-way'!Y117+2*PI())/3)</f>
        <v>0.43851692592677805</v>
      </c>
      <c r="AE117" s="11">
        <f>'OddsRatio_working_3-way'!X117^(1/3)*SIN(('OddsRatio_working_3-way'!Y117+4*PI())/3)</f>
        <v>-0.47265750786255095</v>
      </c>
      <c r="AF117" s="11">
        <f>-'OddsRatio_working_3-way'!U117/(3*'OddsRatio_working_3-way'!X117^(1/3))*COS(('OddsRatio_working_3-way'!Y117)/3)</f>
        <v>0.52606680462697375</v>
      </c>
      <c r="AG117" s="11">
        <f>-'OddsRatio_working_3-way'!U117/(3*'OddsRatio_working_3-way'!X117^(1/3))*COS(('OddsRatio_working_3-way'!Y117+2*PI())/3)</f>
        <v>-0.29260001356985027</v>
      </c>
      <c r="AH117" s="11">
        <f>-'OddsRatio_working_3-way'!U117/(3*'OddsRatio_working_3-way'!X117^(1/3))*COS(('OddsRatio_working_3-way'!Y117+4*PI())/3)</f>
        <v>-0.23346679105712342</v>
      </c>
      <c r="AI117" s="11">
        <f>'OddsRatio_working_3-way'!U117/(3*'OddsRatio_working_3-way'!X117^(1/3))*SIN(('OddsRatio_working_3-way'!Y117)/3)</f>
        <v>-3.41405819357729E-2</v>
      </c>
      <c r="AJ117" s="11">
        <f>'OddsRatio_working_3-way'!U117/(3*'OddsRatio_working_3-way'!X117^(1/3))*SIN(('OddsRatio_working_3-way'!Y117+2*PI())/3)</f>
        <v>-0.43851692592677793</v>
      </c>
      <c r="AK117" s="11">
        <f>'OddsRatio_working_3-way'!U117/(3*'OddsRatio_working_3-way'!X117^(1/3))*SIN(('OddsRatio_working_3-way'!Y117+4*PI())/3)</f>
        <v>0.47265750786255084</v>
      </c>
      <c r="AL117" s="11">
        <f>'OddsRatio_working_3-way'!Z117+'OddsRatio_working_3-way'!AF117</f>
        <v>1.0521336092539477</v>
      </c>
      <c r="AM117" s="11">
        <f>'OddsRatio_working_3-way'!AA117+'OddsRatio_working_3-way'!AG117</f>
        <v>-0.58520002713970065</v>
      </c>
      <c r="AN117" s="11">
        <f>'OddsRatio_working_3-way'!AB117+'OddsRatio_working_3-way'!AH117</f>
        <v>-0.46693358211424685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1.0521336092539477</v>
      </c>
      <c r="AS117" s="11">
        <f>IF(('OddsRatio_working_3-way'!X117=0),IF(Q117&gt;0,-Q117^(1/3),(-Q117)^(1/3)),'OddsRatio_working_3-way'!AM117-'OddsRatio_working_3-way'!R117/3)</f>
        <v>-0.58520002713970065</v>
      </c>
      <c r="AT117" s="11">
        <f>IF(('OddsRatio_working_3-way'!X117=0),IF(Q117&gt;0,-Q117^(1/3),(-Q117)^(1/3)),'OddsRatio_working_3-way'!AN117-'OddsRatio_working_3-way'!R117/3)</f>
        <v>-0.46693358211424685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1.97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3.82</v>
      </c>
      <c r="D118" s="9">
        <f t="shared" si="26"/>
        <v>0.49581255690026937</v>
      </c>
      <c r="E118" s="9">
        <f t="shared" si="27"/>
        <v>0.25142749214715626</v>
      </c>
      <c r="F118" s="9">
        <f t="shared" si="28"/>
        <v>0.25275995095257409</v>
      </c>
      <c r="G118" s="9">
        <f t="shared" si="29"/>
        <v>1.0483414789342085</v>
      </c>
      <c r="H118" s="9">
        <f t="shared" si="30"/>
        <v>2.0168912345661827</v>
      </c>
      <c r="I118" s="9">
        <f t="shared" si="31"/>
        <v>3.9772898001731525</v>
      </c>
      <c r="J118" s="9">
        <f t="shared" si="32"/>
        <v>3.956322970594468</v>
      </c>
      <c r="K118" s="11">
        <f t="shared" si="33"/>
        <v>0.50761421319796951</v>
      </c>
      <c r="L118" s="11">
        <f t="shared" si="34"/>
        <v>0.26041666666666669</v>
      </c>
      <c r="M118" s="11">
        <f t="shared" si="35"/>
        <v>0.26178010471204188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-0.26883039439764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0.22943132590958623</v>
      </c>
      <c r="Q118" s="11">
        <f>2*'OddsRatio_working_3-way'!K118*'OddsRatio_working_3-way'!L118*'OddsRatio_working_3-way'!M118</f>
        <v>6.921005306473188E-2</v>
      </c>
      <c r="R118" s="11">
        <f t="shared" si="36"/>
        <v>0</v>
      </c>
      <c r="S118" s="11">
        <f t="shared" si="37"/>
        <v>-0.85344265637695449</v>
      </c>
      <c r="T118" s="11">
        <f t="shared" si="38"/>
        <v>-0.2574487651212532</v>
      </c>
      <c r="U118" s="11">
        <f>'OddsRatio_working_3-way'!S118-'OddsRatio_working_3-way'!R118^2/3</f>
        <v>-0.85344265637695449</v>
      </c>
      <c r="V118" s="11">
        <f>'OddsRatio_working_3-way'!S118*'OddsRatio_working_3-way'!R118/3-2*'OddsRatio_working_3-way'!R118^3/27-'OddsRatio_working_3-way'!T118</f>
        <v>0.2574487651212532</v>
      </c>
      <c r="W118" s="11">
        <f>'OddsRatio_working_3-way'!V118^2+4*'OddsRatio_working_3-way'!U118^3/27</f>
        <v>-2.581157345613147E-2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0.1517328574490292</v>
      </c>
      <c r="Y118" s="11">
        <f>IF('OddsRatio_working_3-way'!W118&gt;=0,IF('OddsRatio_working_3-way'!V118+SQRT('OddsRatio_working_3-way'!W118)&gt;0,0,PI()),ACOS('OddsRatio_working_3-way'!V118/(2*'OddsRatio_working_3-way'!X118)))</f>
        <v>0.55791281565488804</v>
      </c>
      <c r="Z118" s="11">
        <f>'OddsRatio_working_3-way'!X118^(1/3)*COS('OddsRatio_working_3-way'!Y118/3)</f>
        <v>0.52417073946710413</v>
      </c>
      <c r="AA118" s="11">
        <f>'OddsRatio_working_3-way'!X118^(1/3)*COS(('OddsRatio_working_3-way'!Y118+2*PI())/3)</f>
        <v>-0.34749286945764263</v>
      </c>
      <c r="AB118" s="11">
        <f>'OddsRatio_working_3-way'!X118^(1/3)*COS(('OddsRatio_working_3-way'!Y118+4*PI())/3)</f>
        <v>-0.17667787000946161</v>
      </c>
      <c r="AC118" s="11">
        <f>'OddsRatio_working_3-way'!X118^(1/3)*SIN('OddsRatio_working_3-way'!Y118/3)</f>
        <v>9.8620085913033201E-2</v>
      </c>
      <c r="AD118" s="11">
        <f>'OddsRatio_working_3-way'!X118^(1/3)*SIN(('OddsRatio_working_3-way'!Y118+2*PI())/3)</f>
        <v>0.40463513334247003</v>
      </c>
      <c r="AE118" s="11">
        <f>'OddsRatio_working_3-way'!X118^(1/3)*SIN(('OddsRatio_working_3-way'!Y118+4*PI())/3)</f>
        <v>-0.50325521925550309</v>
      </c>
      <c r="AF118" s="11">
        <f>-'OddsRatio_working_3-way'!U118/(3*'OddsRatio_working_3-way'!X118^(1/3))*COS(('OddsRatio_working_3-way'!Y118)/3)</f>
        <v>0.52417073946710424</v>
      </c>
      <c r="AG118" s="11">
        <f>-'OddsRatio_working_3-way'!U118/(3*'OddsRatio_working_3-way'!X118^(1/3))*COS(('OddsRatio_working_3-way'!Y118+2*PI())/3)</f>
        <v>-0.34749286945764274</v>
      </c>
      <c r="AH118" s="11">
        <f>-'OddsRatio_working_3-way'!U118/(3*'OddsRatio_working_3-way'!X118^(1/3))*COS(('OddsRatio_working_3-way'!Y118+4*PI())/3)</f>
        <v>-0.17667787000946164</v>
      </c>
      <c r="AI118" s="11">
        <f>'OddsRatio_working_3-way'!U118/(3*'OddsRatio_working_3-way'!X118^(1/3))*SIN(('OddsRatio_working_3-way'!Y118)/3)</f>
        <v>-9.8620085913033229E-2</v>
      </c>
      <c r="AJ118" s="11">
        <f>'OddsRatio_working_3-way'!U118/(3*'OddsRatio_working_3-way'!X118^(1/3))*SIN(('OddsRatio_working_3-way'!Y118+2*PI())/3)</f>
        <v>-0.40463513334247014</v>
      </c>
      <c r="AK118" s="11">
        <f>'OddsRatio_working_3-way'!U118/(3*'OddsRatio_working_3-way'!X118^(1/3))*SIN(('OddsRatio_working_3-way'!Y118+4*PI())/3)</f>
        <v>0.50325521925550321</v>
      </c>
      <c r="AL118" s="11">
        <f>'OddsRatio_working_3-way'!Z118+'OddsRatio_working_3-way'!AF118</f>
        <v>1.0483414789342085</v>
      </c>
      <c r="AM118" s="11">
        <f>'OddsRatio_working_3-way'!AA118+'OddsRatio_working_3-way'!AG118</f>
        <v>-0.69498573891528537</v>
      </c>
      <c r="AN118" s="11">
        <f>'OddsRatio_working_3-way'!AB118+'OddsRatio_working_3-way'!AH118</f>
        <v>-0.35335574001892323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1.0483414789342085</v>
      </c>
      <c r="AS118" s="11">
        <f>IF(('OddsRatio_working_3-way'!X118=0),IF(Q118&gt;0,-Q118^(1/3),(-Q118)^(1/3)),'OddsRatio_working_3-way'!AM118-'OddsRatio_working_3-way'!R118/3)</f>
        <v>-0.69498573891528537</v>
      </c>
      <c r="AT118" s="11">
        <f>IF(('OddsRatio_working_3-way'!X118=0),IF(Q118&gt;0,-Q118^(1/3),(-Q118)^(1/3)),'OddsRatio_working_3-way'!AN118-'OddsRatio_working_3-way'!R118/3)</f>
        <v>-0.35335574001892323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3.18</v>
      </c>
      <c r="B119" s="4">
        <f>IF('True_Odds_Calculator_3-way'!B120="","",'True_Odds_Calculator_3-way'!B120)</f>
        <v>3.69</v>
      </c>
      <c r="C119" s="4">
        <f>IF('True_Odds_Calculator_3-way'!C120="","",'True_Odds_Calculator_3-way'!C120)</f>
        <v>2.2599999999999998</v>
      </c>
      <c r="D119" s="9">
        <f t="shared" si="26"/>
        <v>0.30534853200955386</v>
      </c>
      <c r="E119" s="9">
        <f t="shared" si="27"/>
        <v>0.26266309790860976</v>
      </c>
      <c r="F119" s="9">
        <f t="shared" si="28"/>
        <v>0.43198837008183644</v>
      </c>
      <c r="G119" s="9">
        <f t="shared" si="29"/>
        <v>1.0435532808488126</v>
      </c>
      <c r="H119" s="9">
        <f t="shared" si="30"/>
        <v>3.2749461522504113</v>
      </c>
      <c r="I119" s="9">
        <f t="shared" si="31"/>
        <v>3.8071583254833046</v>
      </c>
      <c r="J119" s="9">
        <f t="shared" si="32"/>
        <v>2.3148771338695036</v>
      </c>
      <c r="K119" s="11">
        <f t="shared" si="33"/>
        <v>0.31446540880503143</v>
      </c>
      <c r="L119" s="11">
        <f t="shared" si="34"/>
        <v>0.2710027100271003</v>
      </c>
      <c r="M119" s="11">
        <f t="shared" si="35"/>
        <v>0.44247787610619471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-0.27862327546301002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0.23115247571466091</v>
      </c>
      <c r="Q119" s="11">
        <f>2*'OddsRatio_working_3-way'!K119*'OddsRatio_working_3-way'!L119*'OddsRatio_working_3-way'!M119</f>
        <v>7.5416794686675656E-2</v>
      </c>
      <c r="R119" s="11">
        <f t="shared" si="36"/>
        <v>0</v>
      </c>
      <c r="S119" s="11">
        <f t="shared" si="37"/>
        <v>-0.82962371083512965</v>
      </c>
      <c r="T119" s="11">
        <f t="shared" si="38"/>
        <v>-0.27067657776023801</v>
      </c>
      <c r="U119" s="11">
        <f>'OddsRatio_working_3-way'!S119-'OddsRatio_working_3-way'!R119^2/3</f>
        <v>-0.82962371083512965</v>
      </c>
      <c r="V119" s="11">
        <f>'OddsRatio_working_3-way'!S119*'OddsRatio_working_3-way'!R119/3-2*'OddsRatio_working_3-way'!R119^3/27-'OddsRatio_working_3-way'!T119</f>
        <v>0.27067657776023801</v>
      </c>
      <c r="W119" s="11">
        <f>'OddsRatio_working_3-way'!V119^2+4*'OddsRatio_working_3-way'!U119^3/27</f>
        <v>-1.1328216281277823E-2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0.1454252608982291</v>
      </c>
      <c r="Y119" s="11">
        <f>IF('OddsRatio_working_3-way'!W119&gt;=0,IF('OddsRatio_working_3-way'!V119+SQRT('OddsRatio_working_3-way'!W119)&gt;0,0,PI()),ACOS('OddsRatio_working_3-way'!V119/(2*'OddsRatio_working_3-way'!X119)))</f>
        <v>0.37464359915044665</v>
      </c>
      <c r="Z119" s="11">
        <f>'OddsRatio_working_3-way'!X119^(1/3)*COS('OddsRatio_working_3-way'!Y119/3)</f>
        <v>0.5217766404244063</v>
      </c>
      <c r="AA119" s="11">
        <f>'OddsRatio_working_3-way'!X119^(1/3)*COS(('OddsRatio_working_3-way'!Y119+2*PI())/3)</f>
        <v>-0.31761380689453356</v>
      </c>
      <c r="AB119" s="11">
        <f>'OddsRatio_working_3-way'!X119^(1/3)*COS(('OddsRatio_working_3-way'!Y119+4*PI())/3)</f>
        <v>-0.20416283352987288</v>
      </c>
      <c r="AC119" s="11">
        <f>'OddsRatio_working_3-way'!X119^(1/3)*SIN('OddsRatio_working_3-way'!Y119/3)</f>
        <v>6.5500950011911988E-2</v>
      </c>
      <c r="AD119" s="11">
        <f>'OddsRatio_working_3-way'!X119^(1/3)*SIN(('OddsRatio_working_3-way'!Y119+2*PI())/3)</f>
        <v>0.41912135070287837</v>
      </c>
      <c r="AE119" s="11">
        <f>'OddsRatio_working_3-way'!X119^(1/3)*SIN(('OddsRatio_working_3-way'!Y119+4*PI())/3)</f>
        <v>-0.48462230071479029</v>
      </c>
      <c r="AF119" s="11">
        <f>-'OddsRatio_working_3-way'!U119/(3*'OddsRatio_working_3-way'!X119^(1/3))*COS(('OddsRatio_working_3-way'!Y119)/3)</f>
        <v>0.5217766404244063</v>
      </c>
      <c r="AG119" s="11">
        <f>-'OddsRatio_working_3-way'!U119/(3*'OddsRatio_working_3-way'!X119^(1/3))*COS(('OddsRatio_working_3-way'!Y119+2*PI())/3)</f>
        <v>-0.31761380689453356</v>
      </c>
      <c r="AH119" s="11">
        <f>-'OddsRatio_working_3-way'!U119/(3*'OddsRatio_working_3-way'!X119^(1/3))*COS(('OddsRatio_working_3-way'!Y119+4*PI())/3)</f>
        <v>-0.20416283352987288</v>
      </c>
      <c r="AI119" s="11">
        <f>'OddsRatio_working_3-way'!U119/(3*'OddsRatio_working_3-way'!X119^(1/3))*SIN(('OddsRatio_working_3-way'!Y119)/3)</f>
        <v>-6.5500950011911988E-2</v>
      </c>
      <c r="AJ119" s="11">
        <f>'OddsRatio_working_3-way'!U119/(3*'OddsRatio_working_3-way'!X119^(1/3))*SIN(('OddsRatio_working_3-way'!Y119+2*PI())/3)</f>
        <v>-0.41912135070287837</v>
      </c>
      <c r="AK119" s="11">
        <f>'OddsRatio_working_3-way'!U119/(3*'OddsRatio_working_3-way'!X119^(1/3))*SIN(('OddsRatio_working_3-way'!Y119+4*PI())/3)</f>
        <v>0.48462230071479029</v>
      </c>
      <c r="AL119" s="11">
        <f>'OddsRatio_working_3-way'!Z119+'OddsRatio_working_3-way'!AF119</f>
        <v>1.0435532808488126</v>
      </c>
      <c r="AM119" s="11">
        <f>'OddsRatio_working_3-way'!AA119+'OddsRatio_working_3-way'!AG119</f>
        <v>-0.63522761378906711</v>
      </c>
      <c r="AN119" s="11">
        <f>'OddsRatio_working_3-way'!AB119+'OddsRatio_working_3-way'!AH119</f>
        <v>-0.40832566705974577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1.0435532808488126</v>
      </c>
      <c r="AS119" s="11">
        <f>IF(('OddsRatio_working_3-way'!X119=0),IF(Q119&gt;0,-Q119^(1/3),(-Q119)^(1/3)),'OddsRatio_working_3-way'!AM119-'OddsRatio_working_3-way'!R119/3)</f>
        <v>-0.63522761378906711</v>
      </c>
      <c r="AT119" s="11">
        <f>IF(('OddsRatio_working_3-way'!X119=0),IF(Q119&gt;0,-Q119^(1/3),(-Q119)^(1/3)),'OddsRatio_working_3-way'!AN119-'OddsRatio_working_3-way'!R119/3)</f>
        <v>-0.40832566705974577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4.26</v>
      </c>
      <c r="B120" s="4">
        <f>IF('True_Odds_Calculator_3-way'!B121="","",'True_Odds_Calculator_3-way'!B121)</f>
        <v>3.85</v>
      </c>
      <c r="C120" s="4">
        <f>IF('True_Odds_Calculator_3-way'!C121="","",'True_Odds_Calculator_3-way'!C121)</f>
        <v>1.87</v>
      </c>
      <c r="D120" s="9">
        <f t="shared" si="26"/>
        <v>0.22633013286727249</v>
      </c>
      <c r="E120" s="9">
        <f t="shared" si="27"/>
        <v>0.25072631436133064</v>
      </c>
      <c r="F120" s="9">
        <f t="shared" si="28"/>
        <v>0.52294355277139704</v>
      </c>
      <c r="G120" s="9">
        <f t="shared" si="29"/>
        <v>1.0485658366661768</v>
      </c>
      <c r="H120" s="9">
        <f t="shared" si="30"/>
        <v>4.418324627531736</v>
      </c>
      <c r="I120" s="9">
        <f t="shared" si="31"/>
        <v>3.9884126344986046</v>
      </c>
      <c r="J120" s="9">
        <f t="shared" si="32"/>
        <v>1.9122522778995739</v>
      </c>
      <c r="K120" s="11">
        <f t="shared" si="33"/>
        <v>0.23474178403755869</v>
      </c>
      <c r="L120" s="11">
        <f t="shared" si="34"/>
        <v>0.25974025974025972</v>
      </c>
      <c r="M120" s="11">
        <f t="shared" si="35"/>
        <v>0.53475935828876997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-0.2635541004901556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0.22758492292272511</v>
      </c>
      <c r="Q120" s="11">
        <f>2*'OddsRatio_working_3-way'!K120*'OddsRatio_working_3-way'!L120*'OddsRatio_working_3-way'!M120</f>
        <v>6.5210579634018648E-2</v>
      </c>
      <c r="R120" s="11">
        <f t="shared" si="36"/>
        <v>0</v>
      </c>
      <c r="S120" s="11">
        <f t="shared" si="37"/>
        <v>-0.86352260313713458</v>
      </c>
      <c r="T120" s="11">
        <f t="shared" si="38"/>
        <v>-0.24742767998198695</v>
      </c>
      <c r="U120" s="11">
        <f>'OddsRatio_working_3-way'!S120-'OddsRatio_working_3-way'!R120^2/3</f>
        <v>-0.86352260313713458</v>
      </c>
      <c r="V120" s="11">
        <f>'OddsRatio_working_3-way'!S120*'OddsRatio_working_3-way'!R120/3-2*'OddsRatio_working_3-way'!R120^3/27-'OddsRatio_working_3-way'!T120</f>
        <v>0.24742767998198695</v>
      </c>
      <c r="W120" s="11">
        <f>'OddsRatio_working_3-way'!V120^2+4*'OddsRatio_working_3-way'!U120^3/27</f>
        <v>-3.4172729857620182E-2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0.15442893728094545</v>
      </c>
      <c r="Y120" s="11">
        <f>IF('OddsRatio_working_3-way'!W120&gt;=0,IF('OddsRatio_working_3-way'!V120+SQRT('OddsRatio_working_3-way'!W120)&gt;0,0,PI()),ACOS('OddsRatio_working_3-way'!V120/(2*'OddsRatio_working_3-way'!X120)))</f>
        <v>0.64165667461405529</v>
      </c>
      <c r="Z120" s="11">
        <f>'OddsRatio_working_3-way'!X120^(1/3)*COS('OddsRatio_working_3-way'!Y120/3)</f>
        <v>0.52428291833308838</v>
      </c>
      <c r="AA120" s="11">
        <f>'OddsRatio_working_3-way'!X120^(1/3)*COS(('OddsRatio_working_3-way'!Y120+2*PI())/3)</f>
        <v>-0.36076304373295071</v>
      </c>
      <c r="AB120" s="11">
        <f>'OddsRatio_working_3-way'!X120^(1/3)*COS(('OddsRatio_working_3-way'!Y120+4*PI())/3)</f>
        <v>-0.16351987460013775</v>
      </c>
      <c r="AC120" s="11">
        <f>'OddsRatio_working_3-way'!X120^(1/3)*SIN('OddsRatio_working_3-way'!Y120/3)</f>
        <v>0.11387839679464441</v>
      </c>
      <c r="AD120" s="11">
        <f>'OddsRatio_working_3-way'!X120^(1/3)*SIN(('OddsRatio_working_3-way'!Y120+2*PI())/3)</f>
        <v>0.39710312764937444</v>
      </c>
      <c r="AE120" s="11">
        <f>'OddsRatio_working_3-way'!X120^(1/3)*SIN(('OddsRatio_working_3-way'!Y120+4*PI())/3)</f>
        <v>-0.5109815244440189</v>
      </c>
      <c r="AF120" s="11">
        <f>-'OddsRatio_working_3-way'!U120/(3*'OddsRatio_working_3-way'!X120^(1/3))*COS(('OddsRatio_working_3-way'!Y120)/3)</f>
        <v>0.52428291833308827</v>
      </c>
      <c r="AG120" s="11">
        <f>-'OddsRatio_working_3-way'!U120/(3*'OddsRatio_working_3-way'!X120^(1/3))*COS(('OddsRatio_working_3-way'!Y120+2*PI())/3)</f>
        <v>-0.36076304373295059</v>
      </c>
      <c r="AH120" s="11">
        <f>-'OddsRatio_working_3-way'!U120/(3*'OddsRatio_working_3-way'!X120^(1/3))*COS(('OddsRatio_working_3-way'!Y120+4*PI())/3)</f>
        <v>-0.16351987460013773</v>
      </c>
      <c r="AI120" s="11">
        <f>'OddsRatio_working_3-way'!U120/(3*'OddsRatio_working_3-way'!X120^(1/3))*SIN(('OddsRatio_working_3-way'!Y120)/3)</f>
        <v>-0.11387839679464438</v>
      </c>
      <c r="AJ120" s="11">
        <f>'OddsRatio_working_3-way'!U120/(3*'OddsRatio_working_3-way'!X120^(1/3))*SIN(('OddsRatio_working_3-way'!Y120+2*PI())/3)</f>
        <v>-0.39710312764937433</v>
      </c>
      <c r="AK120" s="11">
        <f>'OddsRatio_working_3-way'!U120/(3*'OddsRatio_working_3-way'!X120^(1/3))*SIN(('OddsRatio_working_3-way'!Y120+4*PI())/3)</f>
        <v>0.51098152444401879</v>
      </c>
      <c r="AL120" s="11">
        <f>'OddsRatio_working_3-way'!Z120+'OddsRatio_working_3-way'!AF120</f>
        <v>1.0485658366661768</v>
      </c>
      <c r="AM120" s="11">
        <f>'OddsRatio_working_3-way'!AA120+'OddsRatio_working_3-way'!AG120</f>
        <v>-0.7215260874659013</v>
      </c>
      <c r="AN120" s="11">
        <f>'OddsRatio_working_3-way'!AB120+'OddsRatio_working_3-way'!AH120</f>
        <v>-0.32703974920027545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1.0485658366661768</v>
      </c>
      <c r="AS120" s="11">
        <f>IF(('OddsRatio_working_3-way'!X120=0),IF(Q120&gt;0,-Q120^(1/3),(-Q120)^(1/3)),'OddsRatio_working_3-way'!AM120-'OddsRatio_working_3-way'!R120/3)</f>
        <v>-0.7215260874659013</v>
      </c>
      <c r="AT120" s="11">
        <f>IF(('OddsRatio_working_3-way'!X120=0),IF(Q120&gt;0,-Q120^(1/3),(-Q120)^(1/3)),'OddsRatio_working_3-way'!AN120-'OddsRatio_working_3-way'!R120/3)</f>
        <v>-0.32703974920027545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1.83</v>
      </c>
      <c r="B121" s="4">
        <f>IF('True_Odds_Calculator_3-way'!B122="","",'True_Odds_Calculator_3-way'!B122)</f>
        <v>3.93</v>
      </c>
      <c r="C121" s="4">
        <f>IF('True_Odds_Calculator_3-way'!C122="","",'True_Odds_Calculator_3-way'!C122)</f>
        <v>4.3499999999999996</v>
      </c>
      <c r="D121" s="9">
        <f t="shared" si="26"/>
        <v>0.53392000134891915</v>
      </c>
      <c r="E121" s="9">
        <f t="shared" si="27"/>
        <v>0.24500300857469298</v>
      </c>
      <c r="F121" s="9">
        <f t="shared" si="28"/>
        <v>0.22107699007638767</v>
      </c>
      <c r="G121" s="9">
        <f t="shared" si="29"/>
        <v>1.051734652440047</v>
      </c>
      <c r="H121" s="9">
        <f t="shared" si="30"/>
        <v>1.8729397615252392</v>
      </c>
      <c r="I121" s="9">
        <f t="shared" si="31"/>
        <v>4.0815825316493388</v>
      </c>
      <c r="J121" s="9">
        <f t="shared" si="32"/>
        <v>4.5233110856741572</v>
      </c>
      <c r="K121" s="11">
        <f t="shared" si="33"/>
        <v>0.54644808743169393</v>
      </c>
      <c r="L121" s="11">
        <f t="shared" si="34"/>
        <v>0.2544529262086514</v>
      </c>
      <c r="M121" s="11">
        <f t="shared" si="35"/>
        <v>0.22988505747126439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-0.26040997910644359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0.22726716981891987</v>
      </c>
      <c r="Q121" s="11">
        <f>2*'OddsRatio_working_3-way'!K121*'OddsRatio_working_3-way'!L121*'OddsRatio_working_3-way'!M121</f>
        <v>6.3928880399133567E-2</v>
      </c>
      <c r="R121" s="11">
        <f t="shared" si="36"/>
        <v>0</v>
      </c>
      <c r="S121" s="11">
        <f t="shared" si="37"/>
        <v>-0.87272834397034971</v>
      </c>
      <c r="T121" s="11">
        <f t="shared" si="38"/>
        <v>-0.24549320505495065</v>
      </c>
      <c r="U121" s="11">
        <f>'OddsRatio_working_3-way'!S121-'OddsRatio_working_3-way'!R121^2/3</f>
        <v>-0.87272834397034971</v>
      </c>
      <c r="V121" s="11">
        <f>'OddsRatio_working_3-way'!S121*'OddsRatio_working_3-way'!R121/3-2*'OddsRatio_working_3-way'!R121^3/27-'OddsRatio_working_3-way'!T121</f>
        <v>0.24549320505495065</v>
      </c>
      <c r="W121" s="11">
        <f>'OddsRatio_working_3-way'!V121^2+4*'OddsRatio_working_3-way'!U121^3/27</f>
        <v>-3.820978248512609E-2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0.15690498415703541</v>
      </c>
      <c r="Y121" s="11">
        <f>IF('OddsRatio_working_3-way'!W121&gt;=0,IF('OddsRatio_working_3-way'!V121+SQRT('OddsRatio_working_3-way'!W121)&gt;0,0,PI()),ACOS('OddsRatio_working_3-way'!V121/(2*'OddsRatio_working_3-way'!X121)))</f>
        <v>0.67244833191520847</v>
      </c>
      <c r="Z121" s="11">
        <f>'OddsRatio_working_3-way'!X121^(1/3)*COS('OddsRatio_working_3-way'!Y121/3)</f>
        <v>0.52586732622002352</v>
      </c>
      <c r="AA121" s="11">
        <f>'OddsRatio_working_3-way'!X121^(1/3)*COS(('OddsRatio_working_3-way'!Y121+2*PI())/3)</f>
        <v>-0.36675924956749323</v>
      </c>
      <c r="AB121" s="11">
        <f>'OddsRatio_working_3-way'!X121^(1/3)*COS(('OddsRatio_working_3-way'!Y121+4*PI())/3)</f>
        <v>-0.15910807665253038</v>
      </c>
      <c r="AC121" s="11">
        <f>'OddsRatio_working_3-way'!X121^(1/3)*SIN('OddsRatio_working_3-way'!Y121/3)</f>
        <v>0.1198874605799954</v>
      </c>
      <c r="AD121" s="11">
        <f>'OddsRatio_working_3-way'!X121^(1/3)*SIN(('OddsRatio_working_3-way'!Y121+2*PI())/3)</f>
        <v>0.39547073323674126</v>
      </c>
      <c r="AE121" s="11">
        <f>'OddsRatio_working_3-way'!X121^(1/3)*SIN(('OddsRatio_working_3-way'!Y121+4*PI())/3)</f>
        <v>-0.51535819381673664</v>
      </c>
      <c r="AF121" s="11">
        <f>-'OddsRatio_working_3-way'!U121/(3*'OddsRatio_working_3-way'!X121^(1/3))*COS(('OddsRatio_working_3-way'!Y121)/3)</f>
        <v>0.52586732622002352</v>
      </c>
      <c r="AG121" s="11">
        <f>-'OddsRatio_working_3-way'!U121/(3*'OddsRatio_working_3-way'!X121^(1/3))*COS(('OddsRatio_working_3-way'!Y121+2*PI())/3)</f>
        <v>-0.36675924956749323</v>
      </c>
      <c r="AH121" s="11">
        <f>-'OddsRatio_working_3-way'!U121/(3*'OddsRatio_working_3-way'!X121^(1/3))*COS(('OddsRatio_working_3-way'!Y121+4*PI())/3)</f>
        <v>-0.15910807665253038</v>
      </c>
      <c r="AI121" s="11">
        <f>'OddsRatio_working_3-way'!U121/(3*'OddsRatio_working_3-way'!X121^(1/3))*SIN(('OddsRatio_working_3-way'!Y121)/3)</f>
        <v>-0.1198874605799954</v>
      </c>
      <c r="AJ121" s="11">
        <f>'OddsRatio_working_3-way'!U121/(3*'OddsRatio_working_3-way'!X121^(1/3))*SIN(('OddsRatio_working_3-way'!Y121+2*PI())/3)</f>
        <v>-0.39547073323674126</v>
      </c>
      <c r="AK121" s="11">
        <f>'OddsRatio_working_3-way'!U121/(3*'OddsRatio_working_3-way'!X121^(1/3))*SIN(('OddsRatio_working_3-way'!Y121+4*PI())/3)</f>
        <v>0.51535819381673664</v>
      </c>
      <c r="AL121" s="11">
        <f>'OddsRatio_working_3-way'!Z121+'OddsRatio_working_3-way'!AF121</f>
        <v>1.051734652440047</v>
      </c>
      <c r="AM121" s="11">
        <f>'OddsRatio_working_3-way'!AA121+'OddsRatio_working_3-way'!AG121</f>
        <v>-0.73351849913498646</v>
      </c>
      <c r="AN121" s="11">
        <f>'OddsRatio_working_3-way'!AB121+'OddsRatio_working_3-way'!AH121</f>
        <v>-0.31821615330506076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1.051734652440047</v>
      </c>
      <c r="AS121" s="11">
        <f>IF(('OddsRatio_working_3-way'!X121=0),IF(Q121&gt;0,-Q121^(1/3),(-Q121)^(1/3)),'OddsRatio_working_3-way'!AM121-'OddsRatio_working_3-way'!R121/3)</f>
        <v>-0.73351849913498646</v>
      </c>
      <c r="AT121" s="11">
        <f>IF(('OddsRatio_working_3-way'!X121=0),IF(Q121&gt;0,-Q121^(1/3),(-Q121)^(1/3)),'OddsRatio_working_3-way'!AN121-'OddsRatio_working_3-way'!R121/3)</f>
        <v>-0.31821615330506076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2.93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2.3199999999999998</v>
      </c>
      <c r="D122" s="9">
        <f t="shared" si="26"/>
        <v>0.32647644340259574</v>
      </c>
      <c r="E122" s="9">
        <f t="shared" si="27"/>
        <v>0.25875261609511069</v>
      </c>
      <c r="F122" s="9">
        <f t="shared" si="28"/>
        <v>0.41477094050229346</v>
      </c>
      <c r="G122" s="9">
        <f t="shared" si="29"/>
        <v>1.0689161289057847</v>
      </c>
      <c r="H122" s="9">
        <f t="shared" si="30"/>
        <v>3.063008128788165</v>
      </c>
      <c r="I122" s="9">
        <f t="shared" si="31"/>
        <v>3.8646952254675027</v>
      </c>
      <c r="J122" s="9">
        <f t="shared" si="32"/>
        <v>2.4109692901556361</v>
      </c>
      <c r="K122" s="11">
        <f t="shared" si="33"/>
        <v>0.34129692832764502</v>
      </c>
      <c r="L122" s="11">
        <f t="shared" si="34"/>
        <v>0.27173913043478259</v>
      </c>
      <c r="M122" s="11">
        <f t="shared" si="35"/>
        <v>0.43103448275862072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-0.27293712358837652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0.23705617327854844</v>
      </c>
      <c r="Q122" s="11">
        <f>2*'OddsRatio_working_3-way'!K122*'OddsRatio_working_3-way'!L122*'OddsRatio_working_3-way'!M122</f>
        <v>7.9951491830876367E-2</v>
      </c>
      <c r="R122" s="11">
        <f t="shared" si="36"/>
        <v>0</v>
      </c>
      <c r="S122" s="11">
        <f t="shared" si="37"/>
        <v>-0.8685376696358057</v>
      </c>
      <c r="T122" s="11">
        <f t="shared" si="38"/>
        <v>-0.29293007407615707</v>
      </c>
      <c r="U122" s="11">
        <f>'OddsRatio_working_3-way'!S122-'OddsRatio_working_3-way'!R122^2/3</f>
        <v>-0.8685376696358057</v>
      </c>
      <c r="V122" s="11">
        <f>'OddsRatio_working_3-way'!S122*'OddsRatio_working_3-way'!R122/3-2*'OddsRatio_working_3-way'!R122^3/27-'OddsRatio_working_3-way'!T122</f>
        <v>0.29293007407615707</v>
      </c>
      <c r="W122" s="11">
        <f>'OddsRatio_working_3-way'!V122^2+4*'OddsRatio_working_3-way'!U122^3/27</f>
        <v>-1.1256870155856746E-2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0.15577620040792464</v>
      </c>
      <c r="Y122" s="11">
        <f>IF('OddsRatio_working_3-way'!W122&gt;=0,IF('OddsRatio_working_3-way'!V122+SQRT('OddsRatio_working_3-way'!W122)&gt;0,0,PI()),ACOS('OddsRatio_working_3-way'!V122/(2*'OddsRatio_working_3-way'!X122)))</f>
        <v>0.34749916688782756</v>
      </c>
      <c r="Z122" s="11">
        <f>'OddsRatio_working_3-way'!X122^(1/3)*COS('OddsRatio_working_3-way'!Y122/3)</f>
        <v>0.53445806445289235</v>
      </c>
      <c r="AA122" s="11">
        <f>'OddsRatio_working_3-way'!X122^(1/3)*COS(('OddsRatio_working_3-way'!Y122+2*PI())/3)</f>
        <v>-0.32108393372020483</v>
      </c>
      <c r="AB122" s="11">
        <f>'OddsRatio_working_3-way'!X122^(1/3)*COS(('OddsRatio_working_3-way'!Y122+4*PI())/3)</f>
        <v>-0.21337413073268763</v>
      </c>
      <c r="AC122" s="11">
        <f>'OddsRatio_working_3-way'!X122^(1/3)*SIN('OddsRatio_working_3-way'!Y122/3)</f>
        <v>6.218628374920486E-2</v>
      </c>
      <c r="AD122" s="11">
        <f>'OddsRatio_working_3-way'!X122^(1/3)*SIN(('OddsRatio_working_3-way'!Y122+2*PI())/3)</f>
        <v>0.43176111919906329</v>
      </c>
      <c r="AE122" s="11">
        <f>'OddsRatio_working_3-way'!X122^(1/3)*SIN(('OddsRatio_working_3-way'!Y122+4*PI())/3)</f>
        <v>-0.49394740294826789</v>
      </c>
      <c r="AF122" s="11">
        <f>-'OddsRatio_working_3-way'!U122/(3*'OddsRatio_working_3-way'!X122^(1/3))*COS(('OddsRatio_working_3-way'!Y122)/3)</f>
        <v>0.53445806445289235</v>
      </c>
      <c r="AG122" s="11">
        <f>-'OddsRatio_working_3-way'!U122/(3*'OddsRatio_working_3-way'!X122^(1/3))*COS(('OddsRatio_working_3-way'!Y122+2*PI())/3)</f>
        <v>-0.32108393372020483</v>
      </c>
      <c r="AH122" s="11">
        <f>-'OddsRatio_working_3-way'!U122/(3*'OddsRatio_working_3-way'!X122^(1/3))*COS(('OddsRatio_working_3-way'!Y122+4*PI())/3)</f>
        <v>-0.21337413073268763</v>
      </c>
      <c r="AI122" s="11">
        <f>'OddsRatio_working_3-way'!U122/(3*'OddsRatio_working_3-way'!X122^(1/3))*SIN(('OddsRatio_working_3-way'!Y122)/3)</f>
        <v>-6.218628374920486E-2</v>
      </c>
      <c r="AJ122" s="11">
        <f>'OddsRatio_working_3-way'!U122/(3*'OddsRatio_working_3-way'!X122^(1/3))*SIN(('OddsRatio_working_3-way'!Y122+2*PI())/3)</f>
        <v>-0.43176111919906329</v>
      </c>
      <c r="AK122" s="11">
        <f>'OddsRatio_working_3-way'!U122/(3*'OddsRatio_working_3-way'!X122^(1/3))*SIN(('OddsRatio_working_3-way'!Y122+4*PI())/3)</f>
        <v>0.49394740294826789</v>
      </c>
      <c r="AL122" s="11">
        <f>'OddsRatio_working_3-way'!Z122+'OddsRatio_working_3-way'!AF122</f>
        <v>1.0689161289057847</v>
      </c>
      <c r="AM122" s="11">
        <f>'OddsRatio_working_3-way'!AA122+'OddsRatio_working_3-way'!AG122</f>
        <v>-0.64216786744040966</v>
      </c>
      <c r="AN122" s="11">
        <f>'OddsRatio_working_3-way'!AB122+'OddsRatio_working_3-way'!AH122</f>
        <v>-0.42674826146537526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1.0689161289057847</v>
      </c>
      <c r="AS122" s="11">
        <f>IF(('OddsRatio_working_3-way'!X122=0),IF(Q122&gt;0,-Q122^(1/3),(-Q122)^(1/3)),'OddsRatio_working_3-way'!AM122-'OddsRatio_working_3-way'!R122/3)</f>
        <v>-0.64216786744040966</v>
      </c>
      <c r="AT122" s="11">
        <f>IF(('OddsRatio_working_3-way'!X122=0),IF(Q122&gt;0,-Q122^(1/3),(-Q122)^(1/3)),'OddsRatio_working_3-way'!AN122-'OddsRatio_working_3-way'!R122/3)</f>
        <v>-0.42674826146537526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1.5</v>
      </c>
      <c r="B123" s="4">
        <f>IF('True_Odds_Calculator_3-way'!B124="","",'True_Odds_Calculator_3-way'!B124)</f>
        <v>4.59</v>
      </c>
      <c r="C123" s="4">
        <f>IF('True_Odds_Calculator_3-way'!C124="","",'True_Odds_Calculator_3-way'!C124)</f>
        <v>6.07</v>
      </c>
      <c r="D123" s="9">
        <f t="shared" si="26"/>
        <v>0.64548429916794847</v>
      </c>
      <c r="E123" s="9">
        <f t="shared" si="27"/>
        <v>0.20228865738432969</v>
      </c>
      <c r="F123" s="9">
        <f t="shared" si="28"/>
        <v>0.15222704344772178</v>
      </c>
      <c r="G123" s="9">
        <f t="shared" si="29"/>
        <v>1.0984487191680246</v>
      </c>
      <c r="H123" s="9">
        <f t="shared" si="30"/>
        <v>1.5492243595840123</v>
      </c>
      <c r="I123" s="9">
        <f t="shared" si="31"/>
        <v>4.9434309018132083</v>
      </c>
      <c r="J123" s="9">
        <f t="shared" si="32"/>
        <v>6.5691350061818854</v>
      </c>
      <c r="K123" s="11">
        <f t="shared" si="33"/>
        <v>0.66666666666666663</v>
      </c>
      <c r="L123" s="11">
        <f t="shared" si="34"/>
        <v>0.2178649237472767</v>
      </c>
      <c r="M123" s="11">
        <f t="shared" si="35"/>
        <v>0.16474464579901152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-0.21776083671616187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0.21918096666941839</v>
      </c>
      <c r="Q123" s="11">
        <f>2*'OddsRatio_working_3-way'!K123*'OddsRatio_working_3-way'!L123*'OddsRatio_working_3-way'!M123</f>
        <v>4.7856106259698335E-2</v>
      </c>
      <c r="R123" s="11">
        <f t="shared" si="36"/>
        <v>0</v>
      </c>
      <c r="S123" s="11">
        <f t="shared" si="37"/>
        <v>-1.006521512199678</v>
      </c>
      <c r="T123" s="11">
        <f t="shared" si="38"/>
        <v>-0.21976452231434015</v>
      </c>
      <c r="U123" s="11">
        <f>'OddsRatio_working_3-way'!S123-'OddsRatio_working_3-way'!R123^2/3</f>
        <v>-1.006521512199678</v>
      </c>
      <c r="V123" s="11">
        <f>'OddsRatio_working_3-way'!S123*'OddsRatio_working_3-way'!R123/3-2*'OddsRatio_working_3-way'!R123^3/27-'OddsRatio_working_3-way'!T123</f>
        <v>0.21976452231434015</v>
      </c>
      <c r="W123" s="11">
        <f>'OddsRatio_working_3-way'!V123^2+4*'OddsRatio_working_3-way'!U123^3/27</f>
        <v>-0.10276909611326113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0.19433575416100818</v>
      </c>
      <c r="Y123" s="11">
        <f>IF('OddsRatio_working_3-way'!W123&gt;=0,IF('OddsRatio_working_3-way'!V123+SQRT('OddsRatio_working_3-way'!W123)&gt;0,0,PI()),ACOS('OddsRatio_working_3-way'!V123/(2*'OddsRatio_working_3-way'!X123)))</f>
        <v>0.96984809118720705</v>
      </c>
      <c r="Z123" s="11">
        <f>'OddsRatio_working_3-way'!X123^(1/3)*COS('OddsRatio_working_3-way'!Y123/3)</f>
        <v>0.54922435958401228</v>
      </c>
      <c r="AA123" s="11">
        <f>'OddsRatio_working_3-way'!X123^(1/3)*COS(('OddsRatio_working_3-way'!Y123+2*PI())/3)</f>
        <v>-0.4339697343025099</v>
      </c>
      <c r="AB123" s="11">
        <f>'OddsRatio_working_3-way'!X123^(1/3)*COS(('OddsRatio_working_3-way'!Y123+4*PI())/3)</f>
        <v>-0.1152546252815021</v>
      </c>
      <c r="AC123" s="11">
        <f>'OddsRatio_working_3-way'!X123^(1/3)*SIN('OddsRatio_working_3-way'!Y123/3)</f>
        <v>0.18401025398807969</v>
      </c>
      <c r="AD123" s="11">
        <f>'OddsRatio_working_3-way'!X123^(1/3)*SIN(('OddsRatio_working_3-way'!Y123+2*PI())/3)</f>
        <v>0.38363712078295426</v>
      </c>
      <c r="AE123" s="11">
        <f>'OddsRatio_working_3-way'!X123^(1/3)*SIN(('OddsRatio_working_3-way'!Y123+4*PI())/3)</f>
        <v>-0.56764737477103389</v>
      </c>
      <c r="AF123" s="11">
        <f>-'OddsRatio_working_3-way'!U123/(3*'OddsRatio_working_3-way'!X123^(1/3))*COS(('OddsRatio_working_3-way'!Y123)/3)</f>
        <v>0.54922435958401217</v>
      </c>
      <c r="AG123" s="11">
        <f>-'OddsRatio_working_3-way'!U123/(3*'OddsRatio_working_3-way'!X123^(1/3))*COS(('OddsRatio_working_3-way'!Y123+2*PI())/3)</f>
        <v>-0.43396973430250979</v>
      </c>
      <c r="AH123" s="11">
        <f>-'OddsRatio_working_3-way'!U123/(3*'OddsRatio_working_3-way'!X123^(1/3))*COS(('OddsRatio_working_3-way'!Y123+4*PI())/3)</f>
        <v>-0.11525462528150208</v>
      </c>
      <c r="AI123" s="11">
        <f>'OddsRatio_working_3-way'!U123/(3*'OddsRatio_working_3-way'!X123^(1/3))*SIN(('OddsRatio_working_3-way'!Y123)/3)</f>
        <v>-0.18401025398807966</v>
      </c>
      <c r="AJ123" s="11">
        <f>'OddsRatio_working_3-way'!U123/(3*'OddsRatio_working_3-way'!X123^(1/3))*SIN(('OddsRatio_working_3-way'!Y123+2*PI())/3)</f>
        <v>-0.3836371207829542</v>
      </c>
      <c r="AK123" s="11">
        <f>'OddsRatio_working_3-way'!U123/(3*'OddsRatio_working_3-way'!X123^(1/3))*SIN(('OddsRatio_working_3-way'!Y123+4*PI())/3)</f>
        <v>0.56764737477103377</v>
      </c>
      <c r="AL123" s="11">
        <f>'OddsRatio_working_3-way'!Z123+'OddsRatio_working_3-way'!AF123</f>
        <v>1.0984487191680246</v>
      </c>
      <c r="AM123" s="11">
        <f>'OddsRatio_working_3-way'!AA123+'OddsRatio_working_3-way'!AG123</f>
        <v>-0.86793946860501969</v>
      </c>
      <c r="AN123" s="11">
        <f>'OddsRatio_working_3-way'!AB123+'OddsRatio_working_3-way'!AH123</f>
        <v>-0.2305092505630042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1.0984487191680246</v>
      </c>
      <c r="AS123" s="11">
        <f>IF(('OddsRatio_working_3-way'!X123=0),IF(Q123&gt;0,-Q123^(1/3),(-Q123)^(1/3)),'OddsRatio_working_3-way'!AM123-'OddsRatio_working_3-way'!R123/3)</f>
        <v>-0.86793946860501969</v>
      </c>
      <c r="AT123" s="11">
        <f>IF(('OddsRatio_working_3-way'!X123=0),IF(Q123&gt;0,-Q123^(1/3),(-Q123)^(1/3)),'OddsRatio_working_3-way'!AN123-'OddsRatio_working_3-way'!R123/3)</f>
        <v>-0.2305092505630042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2.56</v>
      </c>
      <c r="B124" s="4">
        <f>IF('True_Odds_Calculator_3-way'!B125="","",'True_Odds_Calculator_3-way'!B125)</f>
        <v>3.8</v>
      </c>
      <c r="C124" s="4">
        <f>IF('True_Odds_Calculator_3-way'!C125="","",'True_Odds_Calculator_3-way'!C125)</f>
        <v>2.56</v>
      </c>
      <c r="D124" s="9">
        <f t="shared" si="26"/>
        <v>0.3748088823523501</v>
      </c>
      <c r="E124" s="9">
        <f t="shared" si="27"/>
        <v>0.25038223529530007</v>
      </c>
      <c r="F124" s="9">
        <f t="shared" si="28"/>
        <v>0.3748088823523501</v>
      </c>
      <c r="G124" s="9">
        <f t="shared" si="29"/>
        <v>1.0692477041589217</v>
      </c>
      <c r="H124" s="9">
        <f t="shared" si="30"/>
        <v>2.6680264184879179</v>
      </c>
      <c r="I124" s="9">
        <f t="shared" si="31"/>
        <v>3.993893571644981</v>
      </c>
      <c r="J124" s="9">
        <f t="shared" si="32"/>
        <v>2.6680264184879179</v>
      </c>
      <c r="K124" s="11">
        <f t="shared" si="33"/>
        <v>0.390625</v>
      </c>
      <c r="L124" s="11">
        <f t="shared" si="34"/>
        <v>0.26315789473684209</v>
      </c>
      <c r="M124" s="11">
        <f t="shared" si="35"/>
        <v>0.390625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-0.27361739309210542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0.23771587171052627</v>
      </c>
      <c r="Q124" s="11">
        <f>2*'OddsRatio_working_3-way'!K124*'OddsRatio_working_3-way'!L124*'OddsRatio_working_3-way'!M124</f>
        <v>8.0309416118421045E-2</v>
      </c>
      <c r="R124" s="11">
        <f t="shared" si="36"/>
        <v>0</v>
      </c>
      <c r="S124" s="11">
        <f t="shared" si="37"/>
        <v>-0.86878933032779115</v>
      </c>
      <c r="T124" s="11">
        <f t="shared" si="38"/>
        <v>-0.29350990889452411</v>
      </c>
      <c r="U124" s="11">
        <f>'OddsRatio_working_3-way'!S124-'OddsRatio_working_3-way'!R124^2/3</f>
        <v>-0.86878933032779115</v>
      </c>
      <c r="V124" s="11">
        <f>'OddsRatio_working_3-way'!S124*'OddsRatio_working_3-way'!R124/3-2*'OddsRatio_working_3-way'!R124^3/27-'OddsRatio_working_3-way'!T124</f>
        <v>0.29350990889452411</v>
      </c>
      <c r="W124" s="11">
        <f>'OddsRatio_working_3-way'!V124^2+4*'OddsRatio_working_3-way'!U124^3/27</f>
        <v>-1.1001230585582306E-2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0.15584391005494419</v>
      </c>
      <c r="Y124" s="11">
        <f>IF('OddsRatio_working_3-way'!W124&gt;=0,IF('OddsRatio_working_3-way'!V124+SQRT('OddsRatio_working_3-way'!W124)&gt;0,0,PI()),ACOS('OddsRatio_working_3-way'!V124/(2*'OddsRatio_working_3-way'!X124)))</f>
        <v>0.34321061557778809</v>
      </c>
      <c r="Z124" s="11">
        <f>'OddsRatio_working_3-way'!X124^(1/3)*COS('OddsRatio_working_3-way'!Y124/3)</f>
        <v>0.53462385207946095</v>
      </c>
      <c r="AA124" s="11">
        <f>'OddsRatio_working_3-way'!X124^(1/3)*COS(('OddsRatio_working_3-way'!Y124+2*PI())/3)</f>
        <v>-0.3205128205128201</v>
      </c>
      <c r="AB124" s="11">
        <f>'OddsRatio_working_3-way'!X124^(1/3)*COS(('OddsRatio_working_3-way'!Y124+4*PI())/3)</f>
        <v>-0.21411103156664077</v>
      </c>
      <c r="AC124" s="11">
        <f>'OddsRatio_working_3-way'!X124^(1/3)*SIN('OddsRatio_working_3-way'!Y124/3)</f>
        <v>6.14311014903344E-2</v>
      </c>
      <c r="AD124" s="11">
        <f>'OddsRatio_working_3-way'!X124^(1/3)*SIN(('OddsRatio_working_3-way'!Y124+2*PI())/3)</f>
        <v>0.43228228662474</v>
      </c>
      <c r="AE124" s="11">
        <f>'OddsRatio_working_3-way'!X124^(1/3)*SIN(('OddsRatio_working_3-way'!Y124+4*PI())/3)</f>
        <v>-0.49371338811507431</v>
      </c>
      <c r="AF124" s="11">
        <f>-'OddsRatio_working_3-way'!U124/(3*'OddsRatio_working_3-way'!X124^(1/3))*COS(('OddsRatio_working_3-way'!Y124)/3)</f>
        <v>0.53462385207946084</v>
      </c>
      <c r="AG124" s="11">
        <f>-'OddsRatio_working_3-way'!U124/(3*'OddsRatio_working_3-way'!X124^(1/3))*COS(('OddsRatio_working_3-way'!Y124+2*PI())/3)</f>
        <v>-0.32051282051281998</v>
      </c>
      <c r="AH124" s="11">
        <f>-'OddsRatio_working_3-way'!U124/(3*'OddsRatio_working_3-way'!X124^(1/3))*COS(('OddsRatio_working_3-way'!Y124+4*PI())/3)</f>
        <v>-0.21411103156664074</v>
      </c>
      <c r="AI124" s="11">
        <f>'OddsRatio_working_3-way'!U124/(3*'OddsRatio_working_3-way'!X124^(1/3))*SIN(('OddsRatio_working_3-way'!Y124)/3)</f>
        <v>-6.1431101490334386E-2</v>
      </c>
      <c r="AJ124" s="11">
        <f>'OddsRatio_working_3-way'!U124/(3*'OddsRatio_working_3-way'!X124^(1/3))*SIN(('OddsRatio_working_3-way'!Y124+2*PI())/3)</f>
        <v>-0.43228228662473989</v>
      </c>
      <c r="AK124" s="11">
        <f>'OddsRatio_working_3-way'!U124/(3*'OddsRatio_working_3-way'!X124^(1/3))*SIN(('OddsRatio_working_3-way'!Y124+4*PI())/3)</f>
        <v>0.49371338811507426</v>
      </c>
      <c r="AL124" s="11">
        <f>'OddsRatio_working_3-way'!Z124+'OddsRatio_working_3-way'!AF124</f>
        <v>1.0692477041589217</v>
      </c>
      <c r="AM124" s="11">
        <f>'OddsRatio_working_3-way'!AA124+'OddsRatio_working_3-way'!AG124</f>
        <v>-0.64102564102564008</v>
      </c>
      <c r="AN124" s="11">
        <f>'OddsRatio_working_3-way'!AB124+'OddsRatio_working_3-way'!AH124</f>
        <v>-0.42822206313328148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1.0692477041589217</v>
      </c>
      <c r="AS124" s="11">
        <f>IF(('OddsRatio_working_3-way'!X124=0),IF(Q124&gt;0,-Q124^(1/3),(-Q124)^(1/3)),'OddsRatio_working_3-way'!AM124-'OddsRatio_working_3-way'!R124/3)</f>
        <v>-0.64102564102564008</v>
      </c>
      <c r="AT124" s="11">
        <f>IF(('OddsRatio_working_3-way'!X124=0),IF(Q124&gt;0,-Q124^(1/3),(-Q124)^(1/3)),'OddsRatio_working_3-way'!AN124-'OddsRatio_working_3-way'!R124/3)</f>
        <v>-0.42822206313328148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4.29</v>
      </c>
      <c r="B125" s="4">
        <f>IF('True_Odds_Calculator_3-way'!B126="","",'True_Odds_Calculator_3-way'!B126)</f>
        <v>3.87</v>
      </c>
      <c r="C125" s="4">
        <f>IF('True_Odds_Calculator_3-way'!C126="","",'True_Odds_Calculator_3-way'!C126)</f>
        <v>1.8</v>
      </c>
      <c r="D125" s="9">
        <f t="shared" si="26"/>
        <v>0.21961649167774458</v>
      </c>
      <c r="E125" s="9">
        <f t="shared" si="27"/>
        <v>0.24391626588755683</v>
      </c>
      <c r="F125" s="9">
        <f t="shared" si="28"/>
        <v>0.53646724243469845</v>
      </c>
      <c r="G125" s="9">
        <f t="shared" si="29"/>
        <v>1.0800583915003092</v>
      </c>
      <c r="H125" s="9">
        <f t="shared" si="30"/>
        <v>4.553392108036018</v>
      </c>
      <c r="I125" s="9">
        <f t="shared" si="31"/>
        <v>4.0997675836058871</v>
      </c>
      <c r="J125" s="9">
        <f t="shared" si="32"/>
        <v>1.8640467132002476</v>
      </c>
      <c r="K125" s="11">
        <f t="shared" si="33"/>
        <v>0.23310023310023309</v>
      </c>
      <c r="L125" s="11">
        <f t="shared" si="34"/>
        <v>0.25839793281653745</v>
      </c>
      <c r="M125" s="11">
        <f t="shared" si="35"/>
        <v>0.55555555555555558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-0.25277086775794788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0.23289945770565923</v>
      </c>
      <c r="Q125" s="11">
        <f>2*'OddsRatio_working_3-way'!K125*'OddsRatio_working_3-way'!L125*'OddsRatio_working_3-way'!M125</f>
        <v>6.6925131524614725E-2</v>
      </c>
      <c r="R125" s="11">
        <f t="shared" si="36"/>
        <v>0</v>
      </c>
      <c r="S125" s="11">
        <f t="shared" si="37"/>
        <v>-0.92138567933660209</v>
      </c>
      <c r="T125" s="11">
        <f t="shared" si="38"/>
        <v>-0.26476599980936844</v>
      </c>
      <c r="U125" s="11">
        <f>'OddsRatio_working_3-way'!S125-'OddsRatio_working_3-way'!R125^2/3</f>
        <v>-0.92138567933660209</v>
      </c>
      <c r="V125" s="11">
        <f>'OddsRatio_working_3-way'!S125*'OddsRatio_working_3-way'!R125/3-2*'OddsRatio_working_3-way'!R125^3/27-'OddsRatio_working_3-way'!T125</f>
        <v>0.26476599980936844</v>
      </c>
      <c r="W125" s="11">
        <f>'OddsRatio_working_3-way'!V125^2+4*'OddsRatio_working_3-way'!U125^3/27</f>
        <v>-4.5782197808366384E-2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0.17020813175596289</v>
      </c>
      <c r="Y125" s="11">
        <f>IF('OddsRatio_working_3-way'!W125&gt;=0,IF('OddsRatio_working_3-way'!V125+SQRT('OddsRatio_working_3-way'!W125)&gt;0,0,PI()),ACOS('OddsRatio_working_3-way'!V125/(2*'OddsRatio_working_3-way'!X125)))</f>
        <v>0.67968412493996222</v>
      </c>
      <c r="Z125" s="11">
        <f>'OddsRatio_working_3-way'!X125^(1/3)*COS('OddsRatio_working_3-way'!Y125/3)</f>
        <v>0.54002919575015462</v>
      </c>
      <c r="AA125" s="11">
        <f>'OddsRatio_working_3-way'!X125^(1/3)*COS(('OddsRatio_working_3-way'!Y125+2*PI())/3)</f>
        <v>-0.37782355222132591</v>
      </c>
      <c r="AB125" s="11">
        <f>'OddsRatio_working_3-way'!X125^(1/3)*COS(('OddsRatio_working_3-way'!Y125+4*PI())/3)</f>
        <v>-0.16220564352882871</v>
      </c>
      <c r="AC125" s="11">
        <f>'OddsRatio_working_3-way'!X125^(1/3)*SIN('OddsRatio_working_3-way'!Y125/3)</f>
        <v>0.12448705762571743</v>
      </c>
      <c r="AD125" s="11">
        <f>'OddsRatio_working_3-way'!X125^(1/3)*SIN(('OddsRatio_working_3-way'!Y125+2*PI())/3)</f>
        <v>0.4054354734920545</v>
      </c>
      <c r="AE125" s="11">
        <f>'OddsRatio_working_3-way'!X125^(1/3)*SIN(('OddsRatio_working_3-way'!Y125+4*PI())/3)</f>
        <v>-0.52992253111777188</v>
      </c>
      <c r="AF125" s="11">
        <f>-'OddsRatio_working_3-way'!U125/(3*'OddsRatio_working_3-way'!X125^(1/3))*COS(('OddsRatio_working_3-way'!Y125)/3)</f>
        <v>0.54002919575015451</v>
      </c>
      <c r="AG125" s="11">
        <f>-'OddsRatio_working_3-way'!U125/(3*'OddsRatio_working_3-way'!X125^(1/3))*COS(('OddsRatio_working_3-way'!Y125+2*PI())/3)</f>
        <v>-0.37782355222132585</v>
      </c>
      <c r="AH125" s="11">
        <f>-'OddsRatio_working_3-way'!U125/(3*'OddsRatio_working_3-way'!X125^(1/3))*COS(('OddsRatio_working_3-way'!Y125+4*PI())/3)</f>
        <v>-0.16220564352882869</v>
      </c>
      <c r="AI125" s="11">
        <f>'OddsRatio_working_3-way'!U125/(3*'OddsRatio_working_3-way'!X125^(1/3))*SIN(('OddsRatio_working_3-way'!Y125)/3)</f>
        <v>-0.12448705762571742</v>
      </c>
      <c r="AJ125" s="11">
        <f>'OddsRatio_working_3-way'!U125/(3*'OddsRatio_working_3-way'!X125^(1/3))*SIN(('OddsRatio_working_3-way'!Y125+2*PI())/3)</f>
        <v>-0.40543547349205444</v>
      </c>
      <c r="AK125" s="11">
        <f>'OddsRatio_working_3-way'!U125/(3*'OddsRatio_working_3-way'!X125^(1/3))*SIN(('OddsRatio_working_3-way'!Y125+4*PI())/3)</f>
        <v>0.52992253111777177</v>
      </c>
      <c r="AL125" s="11">
        <f>'OddsRatio_working_3-way'!Z125+'OddsRatio_working_3-way'!AF125</f>
        <v>1.0800583915003092</v>
      </c>
      <c r="AM125" s="11">
        <f>'OddsRatio_working_3-way'!AA125+'OddsRatio_working_3-way'!AG125</f>
        <v>-0.75564710444265182</v>
      </c>
      <c r="AN125" s="11">
        <f>'OddsRatio_working_3-way'!AB125+'OddsRatio_working_3-way'!AH125</f>
        <v>-0.32441128705765743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1.0800583915003092</v>
      </c>
      <c r="AS125" s="11">
        <f>IF(('OddsRatio_working_3-way'!X125=0),IF(Q125&gt;0,-Q125^(1/3),(-Q125)^(1/3)),'OddsRatio_working_3-way'!AM125-'OddsRatio_working_3-way'!R125/3)</f>
        <v>-0.75564710444265182</v>
      </c>
      <c r="AT125" s="11">
        <f>IF(('OddsRatio_working_3-way'!X125=0),IF(Q125&gt;0,-Q125^(1/3),(-Q125)^(1/3)),'OddsRatio_working_3-way'!AN125-'OddsRatio_working_3-way'!R125/3)</f>
        <v>-0.32441128705765743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1.71</v>
      </c>
      <c r="B126" s="4">
        <f>IF('True_Odds_Calculator_3-way'!B127="","",'True_Odds_Calculator_3-way'!B127)</f>
        <v>4.2699999999999996</v>
      </c>
      <c r="C126" s="4">
        <f>IF('True_Odds_Calculator_3-way'!C127="","",'True_Odds_Calculator_3-way'!C127)</f>
        <v>4.84</v>
      </c>
      <c r="D126" s="9">
        <f t="shared" si="26"/>
        <v>0.57409084942243982</v>
      </c>
      <c r="E126" s="9">
        <f t="shared" si="27"/>
        <v>0.22640576226381987</v>
      </c>
      <c r="F126" s="9">
        <f t="shared" si="28"/>
        <v>0.19950338831374004</v>
      </c>
      <c r="G126" s="9">
        <f t="shared" si="29"/>
        <v>1.0449078637474942</v>
      </c>
      <c r="H126" s="9">
        <f t="shared" si="30"/>
        <v>1.741884583260721</v>
      </c>
      <c r="I126" s="9">
        <f t="shared" si="31"/>
        <v>4.4168487144543063</v>
      </c>
      <c r="J126" s="9">
        <f t="shared" si="32"/>
        <v>5.0124461967903766</v>
      </c>
      <c r="K126" s="11">
        <f t="shared" si="33"/>
        <v>0.58479532163742687</v>
      </c>
      <c r="L126" s="11">
        <f t="shared" si="34"/>
        <v>0.23419203747072601</v>
      </c>
      <c r="M126" s="11">
        <f t="shared" si="35"/>
        <v>0.20661157024793389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-0.25227137753610407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0.22127757636424986</v>
      </c>
      <c r="Q126" s="11">
        <f>2*'OddsRatio_working_3-way'!K126*'OddsRatio_working_3-way'!L126*'OddsRatio_working_3-way'!M126</f>
        <v>5.6592730527941129E-2</v>
      </c>
      <c r="R126" s="11">
        <f t="shared" si="36"/>
        <v>0</v>
      </c>
      <c r="S126" s="11">
        <f t="shared" si="37"/>
        <v>-0.87714103171526658</v>
      </c>
      <c r="T126" s="11">
        <f t="shared" si="38"/>
        <v>-0.22433274468421135</v>
      </c>
      <c r="U126" s="11">
        <f>'OddsRatio_working_3-way'!S126-'OddsRatio_working_3-way'!R126^2/3</f>
        <v>-0.87714103171526658</v>
      </c>
      <c r="V126" s="11">
        <f>'OddsRatio_working_3-way'!S126*'OddsRatio_working_3-way'!R126/3-2*'OddsRatio_working_3-way'!R126^3/27-'OddsRatio_working_3-way'!T126</f>
        <v>0.22433274468421135</v>
      </c>
      <c r="W126" s="11">
        <f>'OddsRatio_working_3-way'!V126^2+4*'OddsRatio_working_3-way'!U126^3/27</f>
        <v>-4.9652834489062277E-2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0.15809650124735039</v>
      </c>
      <c r="Y126" s="11">
        <f>IF('OddsRatio_working_3-way'!W126&gt;=0,IF('OddsRatio_working_3-way'!V126+SQRT('OddsRatio_working_3-way'!W126)&gt;0,0,PI()),ACOS('OddsRatio_working_3-way'!V126/(2*'OddsRatio_working_3-way'!X126)))</f>
        <v>0.78203566956547776</v>
      </c>
      <c r="Z126" s="11">
        <f>'OddsRatio_working_3-way'!X126^(1/3)*COS('OddsRatio_working_3-way'!Y126/3)</f>
        <v>0.522453931873747</v>
      </c>
      <c r="AA126" s="11">
        <f>'OddsRatio_working_3-way'!X126^(1/3)*COS(('OddsRatio_working_3-way'!Y126+2*PI())/3)</f>
        <v>-0.38191944594728344</v>
      </c>
      <c r="AB126" s="11">
        <f>'OddsRatio_working_3-way'!X126^(1/3)*COS(('OddsRatio_working_3-way'!Y126+4*PI())/3)</f>
        <v>-0.14053448592646348</v>
      </c>
      <c r="AC126" s="11">
        <f>'OddsRatio_working_3-way'!X126^(1/3)*SIN('OddsRatio_working_3-way'!Y126/3)</f>
        <v>0.1393636716463475</v>
      </c>
      <c r="AD126" s="11">
        <f>'OddsRatio_working_3-way'!X126^(1/3)*SIN(('OddsRatio_working_3-way'!Y126+2*PI())/3)</f>
        <v>0.38277654148655571</v>
      </c>
      <c r="AE126" s="11">
        <f>'OddsRatio_working_3-way'!X126^(1/3)*SIN(('OddsRatio_working_3-way'!Y126+4*PI())/3)</f>
        <v>-0.52214021313290315</v>
      </c>
      <c r="AF126" s="11">
        <f>-'OddsRatio_working_3-way'!U126/(3*'OddsRatio_working_3-way'!X126^(1/3))*COS(('OddsRatio_working_3-way'!Y126)/3)</f>
        <v>0.52245393187374711</v>
      </c>
      <c r="AG126" s="11">
        <f>-'OddsRatio_working_3-way'!U126/(3*'OddsRatio_working_3-way'!X126^(1/3))*COS(('OddsRatio_working_3-way'!Y126+2*PI())/3)</f>
        <v>-0.3819194459472835</v>
      </c>
      <c r="AH126" s="11">
        <f>-'OddsRatio_working_3-way'!U126/(3*'OddsRatio_working_3-way'!X126^(1/3))*COS(('OddsRatio_working_3-way'!Y126+4*PI())/3)</f>
        <v>-0.1405344859264635</v>
      </c>
      <c r="AI126" s="11">
        <f>'OddsRatio_working_3-way'!U126/(3*'OddsRatio_working_3-way'!X126^(1/3))*SIN(('OddsRatio_working_3-way'!Y126)/3)</f>
        <v>-0.13936367164634753</v>
      </c>
      <c r="AJ126" s="11">
        <f>'OddsRatio_working_3-way'!U126/(3*'OddsRatio_working_3-way'!X126^(1/3))*SIN(('OddsRatio_working_3-way'!Y126+2*PI())/3)</f>
        <v>-0.38277654148655577</v>
      </c>
      <c r="AK126" s="11">
        <f>'OddsRatio_working_3-way'!U126/(3*'OddsRatio_working_3-way'!X126^(1/3))*SIN(('OddsRatio_working_3-way'!Y126+4*PI())/3)</f>
        <v>0.52214021313290326</v>
      </c>
      <c r="AL126" s="11">
        <f>'OddsRatio_working_3-way'!Z126+'OddsRatio_working_3-way'!AF126</f>
        <v>1.0449078637474942</v>
      </c>
      <c r="AM126" s="11">
        <f>'OddsRatio_working_3-way'!AA126+'OddsRatio_working_3-way'!AG126</f>
        <v>-0.76383889189456688</v>
      </c>
      <c r="AN126" s="11">
        <f>'OddsRatio_working_3-way'!AB126+'OddsRatio_working_3-way'!AH126</f>
        <v>-0.28106897185292701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1.0449078637474942</v>
      </c>
      <c r="AS126" s="11">
        <f>IF(('OddsRatio_working_3-way'!X126=0),IF(Q126&gt;0,-Q126^(1/3),(-Q126)^(1/3)),'OddsRatio_working_3-way'!AM126-'OddsRatio_working_3-way'!R126/3)</f>
        <v>-0.76383889189456688</v>
      </c>
      <c r="AT126" s="11">
        <f>IF(('OddsRatio_working_3-way'!X126=0),IF(Q126&gt;0,-Q126^(1/3),(-Q126)^(1/3)),'OddsRatio_working_3-way'!AN126-'OddsRatio_working_3-way'!R126/3)</f>
        <v>-0.28106897185292701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3.06</v>
      </c>
      <c r="B127" s="4">
        <f>IF('True_Odds_Calculator_3-way'!B128="","",'True_Odds_Calculator_3-way'!B128)</f>
        <v>3.51</v>
      </c>
      <c r="C127" s="4">
        <f>IF('True_Odds_Calculator_3-way'!C128="","",'True_Odds_Calculator_3-way'!C128)</f>
        <v>2.44</v>
      </c>
      <c r="D127" s="9">
        <f t="shared" si="26"/>
        <v>0.31968388724732877</v>
      </c>
      <c r="E127" s="9">
        <f t="shared" si="27"/>
        <v>0.27832173130077048</v>
      </c>
      <c r="F127" s="9">
        <f t="shared" si="28"/>
        <v>0.40199438145190081</v>
      </c>
      <c r="G127" s="9">
        <f t="shared" si="29"/>
        <v>1.0330534423078253</v>
      </c>
      <c r="H127" s="9">
        <f t="shared" si="30"/>
        <v>3.1280900911541196</v>
      </c>
      <c r="I127" s="9">
        <f t="shared" si="31"/>
        <v>3.5929641401926409</v>
      </c>
      <c r="J127" s="9">
        <f t="shared" si="32"/>
        <v>2.4875969569232685</v>
      </c>
      <c r="K127" s="11">
        <f t="shared" si="33"/>
        <v>0.32679738562091504</v>
      </c>
      <c r="L127" s="11">
        <f t="shared" si="34"/>
        <v>0.28490028490028491</v>
      </c>
      <c r="M127" s="11">
        <f t="shared" si="35"/>
        <v>0.4098360655737705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-0.28410904785060997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0.22932748208650919</v>
      </c>
      <c r="Q127" s="11">
        <f>2*'OddsRatio_working_3-way'!K127*'OddsRatio_working_3-way'!L127*'OddsRatio_working_3-way'!M127</f>
        <v>7.6315301859071275E-2</v>
      </c>
      <c r="R127" s="11">
        <f t="shared" si="36"/>
        <v>0</v>
      </c>
      <c r="S127" s="11">
        <f t="shared" si="37"/>
        <v>-0.80718119968883917</v>
      </c>
      <c r="T127" s="11">
        <f t="shared" si="38"/>
        <v>-0.26861271204287496</v>
      </c>
      <c r="U127" s="11">
        <f>'OddsRatio_working_3-way'!S127-'OddsRatio_working_3-way'!R127^2/3</f>
        <v>-0.80718119968883917</v>
      </c>
      <c r="V127" s="11">
        <f>'OddsRatio_working_3-way'!S127*'OddsRatio_working_3-way'!R127/3-2*'OddsRatio_working_3-way'!R127^3/27-'OddsRatio_working_3-way'!T127</f>
        <v>0.26861271204287496</v>
      </c>
      <c r="W127" s="11">
        <f>'OddsRatio_working_3-way'!V127^2+4*'OddsRatio_working_3-way'!U127^3/27</f>
        <v>-5.7601058688093315E-3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0.1395644071207249</v>
      </c>
      <c r="Y127" s="11">
        <f>IF('OddsRatio_working_3-way'!W127&gt;=0,IF('OddsRatio_working_3-way'!V127+SQRT('OddsRatio_working_3-way'!W127)&gt;0,0,PI()),ACOS('OddsRatio_working_3-way'!V127/(2*'OddsRatio_working_3-way'!X127)))</f>
        <v>0.27536774752355764</v>
      </c>
      <c r="Z127" s="11">
        <f>'OddsRatio_working_3-way'!X127^(1/3)*COS('OddsRatio_working_3-way'!Y127/3)</f>
        <v>0.51652672115391263</v>
      </c>
      <c r="AA127" s="11">
        <f>'OddsRatio_working_3-way'!X127^(1/3)*COS(('OddsRatio_working_3-way'!Y127+2*PI())/3)</f>
        <v>-0.29943871331012561</v>
      </c>
      <c r="AB127" s="11">
        <f>'OddsRatio_working_3-way'!X127^(1/3)*COS(('OddsRatio_working_3-way'!Y127+4*PI())/3)</f>
        <v>-0.2170880078437871</v>
      </c>
      <c r="AC127" s="11">
        <f>'OddsRatio_working_3-way'!X127^(1/3)*SIN('OddsRatio_working_3-way'!Y127/3)</f>
        <v>4.7545201968946134E-2</v>
      </c>
      <c r="AD127" s="11">
        <f>'OddsRatio_working_3-way'!X127^(1/3)*SIN(('OddsRatio_working_3-way'!Y127+2*PI())/3)</f>
        <v>0.42355266126829622</v>
      </c>
      <c r="AE127" s="11">
        <f>'OddsRatio_working_3-way'!X127^(1/3)*SIN(('OddsRatio_working_3-way'!Y127+4*PI())/3)</f>
        <v>-0.4710978632372424</v>
      </c>
      <c r="AF127" s="11">
        <f>-'OddsRatio_working_3-way'!U127/(3*'OddsRatio_working_3-way'!X127^(1/3))*COS(('OddsRatio_working_3-way'!Y127)/3)</f>
        <v>0.51652672115391263</v>
      </c>
      <c r="AG127" s="11">
        <f>-'OddsRatio_working_3-way'!U127/(3*'OddsRatio_working_3-way'!X127^(1/3))*COS(('OddsRatio_working_3-way'!Y127+2*PI())/3)</f>
        <v>-0.29943871331012561</v>
      </c>
      <c r="AH127" s="11">
        <f>-'OddsRatio_working_3-way'!U127/(3*'OddsRatio_working_3-way'!X127^(1/3))*COS(('OddsRatio_working_3-way'!Y127+4*PI())/3)</f>
        <v>-0.2170880078437871</v>
      </c>
      <c r="AI127" s="11">
        <f>'OddsRatio_working_3-way'!U127/(3*'OddsRatio_working_3-way'!X127^(1/3))*SIN(('OddsRatio_working_3-way'!Y127)/3)</f>
        <v>-4.7545201968946134E-2</v>
      </c>
      <c r="AJ127" s="11">
        <f>'OddsRatio_working_3-way'!U127/(3*'OddsRatio_working_3-way'!X127^(1/3))*SIN(('OddsRatio_working_3-way'!Y127+2*PI())/3)</f>
        <v>-0.42355266126829622</v>
      </c>
      <c r="AK127" s="11">
        <f>'OddsRatio_working_3-way'!U127/(3*'OddsRatio_working_3-way'!X127^(1/3))*SIN(('OddsRatio_working_3-way'!Y127+4*PI())/3)</f>
        <v>0.4710978632372424</v>
      </c>
      <c r="AL127" s="11">
        <f>'OddsRatio_working_3-way'!Z127+'OddsRatio_working_3-way'!AF127</f>
        <v>1.0330534423078253</v>
      </c>
      <c r="AM127" s="11">
        <f>'OddsRatio_working_3-way'!AA127+'OddsRatio_working_3-way'!AG127</f>
        <v>-0.59887742662025123</v>
      </c>
      <c r="AN127" s="11">
        <f>'OddsRatio_working_3-way'!AB127+'OddsRatio_working_3-way'!AH127</f>
        <v>-0.43417601568757419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1.0330534423078253</v>
      </c>
      <c r="AS127" s="11">
        <f>IF(('OddsRatio_working_3-way'!X127=0),IF(Q127&gt;0,-Q127^(1/3),(-Q127)^(1/3)),'OddsRatio_working_3-way'!AM127-'OddsRatio_working_3-way'!R127/3)</f>
        <v>-0.59887742662025123</v>
      </c>
      <c r="AT127" s="11">
        <f>IF(('OddsRatio_working_3-way'!X127=0),IF(Q127&gt;0,-Q127^(1/3),(-Q127)^(1/3)),'OddsRatio_working_3-way'!AN127-'OddsRatio_working_3-way'!R127/3)</f>
        <v>-0.43417601568757419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1.29</v>
      </c>
      <c r="B128" s="4">
        <f>IF('True_Odds_Calculator_3-way'!B129="","",'True_Odds_Calculator_3-way'!B129)</f>
        <v>6.13</v>
      </c>
      <c r="C128" s="4">
        <f>IF('True_Odds_Calculator_3-way'!C129="","",'True_Odds_Calculator_3-way'!C129)</f>
        <v>10.79</v>
      </c>
      <c r="D128" s="9">
        <f t="shared" si="26"/>
        <v>0.761125426764238</v>
      </c>
      <c r="E128" s="9">
        <f t="shared" si="27"/>
        <v>0.15263003552517307</v>
      </c>
      <c r="F128" s="9">
        <f t="shared" si="28"/>
        <v>8.6244537710588737E-2</v>
      </c>
      <c r="G128" s="9">
        <f t="shared" si="29"/>
        <v>1.082220348954456</v>
      </c>
      <c r="H128" s="9">
        <f t="shared" si="30"/>
        <v>1.3138439011967924</v>
      </c>
      <c r="I128" s="9">
        <f t="shared" si="31"/>
        <v>6.5517903901363592</v>
      </c>
      <c r="J128" s="9">
        <f t="shared" si="32"/>
        <v>11.594937216264123</v>
      </c>
      <c r="K128" s="11">
        <f t="shared" si="33"/>
        <v>0.77519379844961234</v>
      </c>
      <c r="L128" s="11">
        <f t="shared" si="34"/>
        <v>0.16313213703099511</v>
      </c>
      <c r="M128" s="11">
        <f t="shared" si="35"/>
        <v>9.267840593141799E-2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-0.17069721100899493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0.17826151146564326</v>
      </c>
      <c r="Q128" s="11">
        <f>2*'OddsRatio_working_3-way'!K128*'OddsRatio_working_3-way'!L128*'OddsRatio_working_3-way'!M128</f>
        <v>2.3440040955377158E-2</v>
      </c>
      <c r="R128" s="11">
        <f t="shared" si="36"/>
        <v>0</v>
      </c>
      <c r="S128" s="11">
        <f t="shared" si="37"/>
        <v>-1.0443141420526767</v>
      </c>
      <c r="T128" s="11">
        <f t="shared" si="38"/>
        <v>-0.13731941381363272</v>
      </c>
      <c r="U128" s="11">
        <f>'OddsRatio_working_3-way'!S128-'OddsRatio_working_3-way'!R128^2/3</f>
        <v>-1.0443141420526767</v>
      </c>
      <c r="V128" s="11">
        <f>'OddsRatio_working_3-way'!S128*'OddsRatio_working_3-way'!R128/3-2*'OddsRatio_working_3-way'!R128^3/27-'OddsRatio_working_3-way'!T128</f>
        <v>0.13731941381363272</v>
      </c>
      <c r="W128" s="11">
        <f>'OddsRatio_working_3-way'!V128^2+4*'OddsRatio_working_3-way'!U128^3/27</f>
        <v>-0.14987236782100888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0.20538317191966374</v>
      </c>
      <c r="Y128" s="11">
        <f>IF('OddsRatio_working_3-way'!W128&gt;=0,IF('OddsRatio_working_3-way'!V128+SQRT('OddsRatio_working_3-way'!W128)&gt;0,0,PI()),ACOS('OddsRatio_working_3-way'!V128/(2*'OddsRatio_working_3-way'!X128)))</f>
        <v>1.2299333450535839</v>
      </c>
      <c r="Z128" s="11">
        <f>'OddsRatio_working_3-way'!X128^(1/3)*COS('OddsRatio_working_3-way'!Y128/3)</f>
        <v>0.54111017447722798</v>
      </c>
      <c r="AA128" s="11">
        <f>'OddsRatio_working_3-way'!X128^(1/3)*COS(('OddsRatio_working_3-way'!Y128+2*PI())/3)</f>
        <v>-0.47421747900765704</v>
      </c>
      <c r="AB128" s="11">
        <f>'OddsRatio_working_3-way'!X128^(1/3)*COS(('OddsRatio_working_3-way'!Y128+4*PI())/3)</f>
        <v>-6.6892695469571023E-2</v>
      </c>
      <c r="AC128" s="11">
        <f>'OddsRatio_working_3-way'!X128^(1/3)*SIN('OddsRatio_working_3-way'!Y128/3)</f>
        <v>0.23516907342332005</v>
      </c>
      <c r="AD128" s="11">
        <f>'OddsRatio_working_3-way'!X128^(1/3)*SIN(('OddsRatio_working_3-way'!Y128+2*PI())/3)</f>
        <v>0.35103062063184931</v>
      </c>
      <c r="AE128" s="11">
        <f>'OddsRatio_working_3-way'!X128^(1/3)*SIN(('OddsRatio_working_3-way'!Y128+4*PI())/3)</f>
        <v>-0.58619969405516936</v>
      </c>
      <c r="AF128" s="11">
        <f>-'OddsRatio_working_3-way'!U128/(3*'OddsRatio_working_3-way'!X128^(1/3))*COS(('OddsRatio_working_3-way'!Y128)/3)</f>
        <v>0.54111017447722787</v>
      </c>
      <c r="AG128" s="11">
        <f>-'OddsRatio_working_3-way'!U128/(3*'OddsRatio_working_3-way'!X128^(1/3))*COS(('OddsRatio_working_3-way'!Y128+2*PI())/3)</f>
        <v>-0.47421747900765693</v>
      </c>
      <c r="AH128" s="11">
        <f>-'OddsRatio_working_3-way'!U128/(3*'OddsRatio_working_3-way'!X128^(1/3))*COS(('OddsRatio_working_3-way'!Y128+4*PI())/3)</f>
        <v>-6.6892695469571009E-2</v>
      </c>
      <c r="AI128" s="11">
        <f>'OddsRatio_working_3-way'!U128/(3*'OddsRatio_working_3-way'!X128^(1/3))*SIN(('OddsRatio_working_3-way'!Y128)/3)</f>
        <v>-0.23516907342332</v>
      </c>
      <c r="AJ128" s="11">
        <f>'OddsRatio_working_3-way'!U128/(3*'OddsRatio_working_3-way'!X128^(1/3))*SIN(('OddsRatio_working_3-way'!Y128+2*PI())/3)</f>
        <v>-0.35103062063184926</v>
      </c>
      <c r="AK128" s="11">
        <f>'OddsRatio_working_3-way'!U128/(3*'OddsRatio_working_3-way'!X128^(1/3))*SIN(('OddsRatio_working_3-way'!Y128+4*PI())/3)</f>
        <v>0.58619969405516925</v>
      </c>
      <c r="AL128" s="11">
        <f>'OddsRatio_working_3-way'!Z128+'OddsRatio_working_3-way'!AF128</f>
        <v>1.082220348954456</v>
      </c>
      <c r="AM128" s="11">
        <f>'OddsRatio_working_3-way'!AA128+'OddsRatio_working_3-way'!AG128</f>
        <v>-0.94843495801531397</v>
      </c>
      <c r="AN128" s="11">
        <f>'OddsRatio_working_3-way'!AB128+'OddsRatio_working_3-way'!AH128</f>
        <v>-0.13378539093914205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1.082220348954456</v>
      </c>
      <c r="AS128" s="11">
        <f>IF(('OddsRatio_working_3-way'!X128=0),IF(Q128&gt;0,-Q128^(1/3),(-Q128)^(1/3)),'OddsRatio_working_3-way'!AM128-'OddsRatio_working_3-way'!R128/3)</f>
        <v>-0.94843495801531397</v>
      </c>
      <c r="AT128" s="11">
        <f>IF(('OddsRatio_working_3-way'!X128=0),IF(Q128&gt;0,-Q128^(1/3),(-Q128)^(1/3)),'OddsRatio_working_3-way'!AN128-'OddsRatio_working_3-way'!R128/3)</f>
        <v>-0.13378539093914205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2.5299999999999998</v>
      </c>
      <c r="B129" s="4">
        <f>IF('True_Odds_Calculator_3-way'!B130="","",'True_Odds_Calculator_3-way'!B130)</f>
        <v>3.5</v>
      </c>
      <c r="C129" s="4">
        <f>IF('True_Odds_Calculator_3-way'!C130="","",'True_Odds_Calculator_3-way'!C130)</f>
        <v>2.89</v>
      </c>
      <c r="D129" s="9">
        <f t="shared" si="26"/>
        <v>0.38559920235154843</v>
      </c>
      <c r="E129" s="9">
        <f t="shared" si="27"/>
        <v>0.27750491300294539</v>
      </c>
      <c r="F129" s="9">
        <f t="shared" si="28"/>
        <v>0.33689588464550607</v>
      </c>
      <c r="G129" s="9">
        <f t="shared" si="29"/>
        <v>1.0414159218714605</v>
      </c>
      <c r="H129" s="9">
        <f t="shared" si="30"/>
        <v>2.5933663604633344</v>
      </c>
      <c r="I129" s="9">
        <f t="shared" si="31"/>
        <v>3.6035398046786513</v>
      </c>
      <c r="J129" s="9">
        <f t="shared" si="32"/>
        <v>2.968276092337061</v>
      </c>
      <c r="K129" s="11">
        <f t="shared" si="33"/>
        <v>0.39525691699604748</v>
      </c>
      <c r="L129" s="11">
        <f t="shared" si="34"/>
        <v>0.2857142857142857</v>
      </c>
      <c r="M129" s="11">
        <f t="shared" si="35"/>
        <v>0.34602076124567471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-0.28249244361776327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0.23133177939857641</v>
      </c>
      <c r="Q129" s="11">
        <f>2*'OddsRatio_working_3-way'!K129*'OddsRatio_working_3-way'!L129*'OddsRatio_working_3-way'!M129</f>
        <v>7.8152628175194749E-2</v>
      </c>
      <c r="R129" s="11">
        <f t="shared" si="36"/>
        <v>0</v>
      </c>
      <c r="S129" s="11">
        <f t="shared" si="37"/>
        <v>-0.81889545941833519</v>
      </c>
      <c r="T129" s="11">
        <f t="shared" si="38"/>
        <v>-0.27665387142511333</v>
      </c>
      <c r="U129" s="11">
        <f>'OddsRatio_working_3-way'!S129-'OddsRatio_working_3-way'!R129^2/3</f>
        <v>-0.81889545941833519</v>
      </c>
      <c r="V129" s="11">
        <f>'OddsRatio_working_3-way'!S129*'OddsRatio_working_3-way'!R129/3-2*'OddsRatio_working_3-way'!R129^3/27-'OddsRatio_working_3-way'!T129</f>
        <v>0.27665387142511333</v>
      </c>
      <c r="W129" s="11">
        <f>'OddsRatio_working_3-way'!V129^2+4*'OddsRatio_working_3-way'!U129^3/27</f>
        <v>-4.8171421833429068E-3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0.14261355717273694</v>
      </c>
      <c r="Y129" s="11">
        <f>IF('OddsRatio_working_3-way'!W129&gt;=0,IF('OddsRatio_working_3-way'!V129+SQRT('OddsRatio_working_3-way'!W129)&gt;0,0,PI()),ACOS('OddsRatio_working_3-way'!V129/(2*'OddsRatio_working_3-way'!X129)))</f>
        <v>0.24580234624810315</v>
      </c>
      <c r="Z129" s="11">
        <f>'OddsRatio_working_3-way'!X129^(1/3)*COS('OddsRatio_working_3-way'!Y129/3)</f>
        <v>0.52070796093573024</v>
      </c>
      <c r="AA129" s="11">
        <f>'OddsRatio_working_3-way'!X129^(1/3)*COS(('OddsRatio_working_3-way'!Y129+2*PI())/3)</f>
        <v>-0.29738477060525381</v>
      </c>
      <c r="AB129" s="11">
        <f>'OddsRatio_working_3-way'!X129^(1/3)*COS(('OddsRatio_working_3-way'!Y129+4*PI())/3)</f>
        <v>-0.22332319033047657</v>
      </c>
      <c r="AC129" s="11">
        <f>'OddsRatio_working_3-way'!X129^(1/3)*SIN('OddsRatio_working_3-way'!Y129/3)</f>
        <v>4.2759473308251875E-2</v>
      </c>
      <c r="AD129" s="11">
        <f>'OddsRatio_working_3-way'!X129^(1/3)*SIN(('OddsRatio_working_3-way'!Y129+2*PI())/3)</f>
        <v>0.42956658546901161</v>
      </c>
      <c r="AE129" s="11">
        <f>'OddsRatio_working_3-way'!X129^(1/3)*SIN(('OddsRatio_working_3-way'!Y129+4*PI())/3)</f>
        <v>-0.47232605877726336</v>
      </c>
      <c r="AF129" s="11">
        <f>-'OddsRatio_working_3-way'!U129/(3*'OddsRatio_working_3-way'!X129^(1/3))*COS(('OddsRatio_working_3-way'!Y129)/3)</f>
        <v>0.52070796093573024</v>
      </c>
      <c r="AG129" s="11">
        <f>-'OddsRatio_working_3-way'!U129/(3*'OddsRatio_working_3-way'!X129^(1/3))*COS(('OddsRatio_working_3-way'!Y129+2*PI())/3)</f>
        <v>-0.29738477060525381</v>
      </c>
      <c r="AH129" s="11">
        <f>-'OddsRatio_working_3-way'!U129/(3*'OddsRatio_working_3-way'!X129^(1/3))*COS(('OddsRatio_working_3-way'!Y129+4*PI())/3)</f>
        <v>-0.22332319033047657</v>
      </c>
      <c r="AI129" s="11">
        <f>'OddsRatio_working_3-way'!U129/(3*'OddsRatio_working_3-way'!X129^(1/3))*SIN(('OddsRatio_working_3-way'!Y129)/3)</f>
        <v>-4.2759473308251875E-2</v>
      </c>
      <c r="AJ129" s="11">
        <f>'OddsRatio_working_3-way'!U129/(3*'OddsRatio_working_3-way'!X129^(1/3))*SIN(('OddsRatio_working_3-way'!Y129+2*PI())/3)</f>
        <v>-0.42956658546901161</v>
      </c>
      <c r="AK129" s="11">
        <f>'OddsRatio_working_3-way'!U129/(3*'OddsRatio_working_3-way'!X129^(1/3))*SIN(('OddsRatio_working_3-way'!Y129+4*PI())/3)</f>
        <v>0.47232605877726336</v>
      </c>
      <c r="AL129" s="11">
        <f>'OddsRatio_working_3-way'!Z129+'OddsRatio_working_3-way'!AF129</f>
        <v>1.0414159218714605</v>
      </c>
      <c r="AM129" s="11">
        <f>'OddsRatio_working_3-way'!AA129+'OddsRatio_working_3-way'!AG129</f>
        <v>-0.59476954121050762</v>
      </c>
      <c r="AN129" s="11">
        <f>'OddsRatio_working_3-way'!AB129+'OddsRatio_working_3-way'!AH129</f>
        <v>-0.44664638066095314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1.0414159218714605</v>
      </c>
      <c r="AS129" s="11">
        <f>IF(('OddsRatio_working_3-way'!X129=0),IF(Q129&gt;0,-Q129^(1/3),(-Q129)^(1/3)),'OddsRatio_working_3-way'!AM129-'OddsRatio_working_3-way'!R129/3)</f>
        <v>-0.59476954121050762</v>
      </c>
      <c r="AT129" s="11">
        <f>IF(('OddsRatio_working_3-way'!X129=0),IF(Q129&gt;0,-Q129^(1/3),(-Q129)^(1/3)),'OddsRatio_working_3-way'!AN129-'OddsRatio_working_3-way'!R129/3)</f>
        <v>-0.44664638066095314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1.81</v>
      </c>
      <c r="B130" s="4">
        <f>IF('True_Odds_Calculator_3-way'!B131="","",'True_Odds_Calculator_3-way'!B131)</f>
        <v>3.94</v>
      </c>
      <c r="C130" s="4">
        <f>IF('True_Odds_Calculator_3-way'!C131="","",'True_Odds_Calculator_3-way'!C131)</f>
        <v>4.51</v>
      </c>
      <c r="D130" s="9">
        <f t="shared" si="26"/>
        <v>0.5410152231436639</v>
      </c>
      <c r="E130" s="9">
        <f t="shared" si="27"/>
        <v>0.24514047866717636</v>
      </c>
      <c r="F130" s="9">
        <f t="shared" si="28"/>
        <v>0.21384429818915973</v>
      </c>
      <c r="G130" s="9">
        <f t="shared" si="29"/>
        <v>1.0473787953128866</v>
      </c>
      <c r="H130" s="9">
        <f t="shared" si="30"/>
        <v>1.8483768242034384</v>
      </c>
      <c r="I130" s="9">
        <f t="shared" si="31"/>
        <v>4.0792936582198864</v>
      </c>
      <c r="J130" s="9">
        <f t="shared" si="32"/>
        <v>4.6762995715482321</v>
      </c>
      <c r="K130" s="11">
        <f t="shared" si="33"/>
        <v>0.5524861878453039</v>
      </c>
      <c r="L130" s="11">
        <f t="shared" si="34"/>
        <v>0.25380710659898476</v>
      </c>
      <c r="M130" s="11">
        <f t="shared" si="35"/>
        <v>0.22172949002217296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-0.25988913712050898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0.22572792124421232</v>
      </c>
      <c r="Q130" s="11">
        <f>2*'OddsRatio_working_3-way'!K130*'OddsRatio_working_3-way'!L130*'OddsRatio_working_3-way'!M130</f>
        <v>6.2184000342758214E-2</v>
      </c>
      <c r="R130" s="11">
        <f t="shared" si="36"/>
        <v>0</v>
      </c>
      <c r="S130" s="11">
        <f t="shared" si="37"/>
        <v>-0.86855466044178553</v>
      </c>
      <c r="T130" s="11">
        <f t="shared" si="38"/>
        <v>-0.23927125632005111</v>
      </c>
      <c r="U130" s="11">
        <f>'OddsRatio_working_3-way'!S130-'OddsRatio_working_3-way'!R130^2/3</f>
        <v>-0.86855466044178553</v>
      </c>
      <c r="V130" s="11">
        <f>'OddsRatio_working_3-way'!S130*'OddsRatio_working_3-way'!R130/3-2*'OddsRatio_working_3-way'!R130^3/27-'OddsRatio_working_3-way'!T130</f>
        <v>0.23927125632005111</v>
      </c>
      <c r="W130" s="11">
        <f>'OddsRatio_working_3-way'!V130^2+4*'OddsRatio_working_3-way'!U130^3/27</f>
        <v>-3.9819860973490079E-2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0.15578077149833486</v>
      </c>
      <c r="Y130" s="11">
        <f>IF('OddsRatio_working_3-way'!W130&gt;=0,IF('OddsRatio_working_3-way'!V130+SQRT('OddsRatio_working_3-way'!W130)&gt;0,0,PI()),ACOS('OddsRatio_working_3-way'!V130/(2*'OddsRatio_working_3-way'!X130)))</f>
        <v>0.69512398927564734</v>
      </c>
      <c r="Z130" s="11">
        <f>'OddsRatio_working_3-way'!X130^(1/3)*COS('OddsRatio_working_3-way'!Y130/3)</f>
        <v>0.52368939765644329</v>
      </c>
      <c r="AA130" s="11">
        <f>'OddsRatio_working_3-way'!X130^(1/3)*COS(('OddsRatio_working_3-way'!Y130+2*PI())/3)</f>
        <v>-0.36885276486588092</v>
      </c>
      <c r="AB130" s="11">
        <f>'OddsRatio_working_3-way'!X130^(1/3)*COS(('OddsRatio_working_3-way'!Y130+4*PI())/3)</f>
        <v>-0.15483663279056231</v>
      </c>
      <c r="AC130" s="11">
        <f>'OddsRatio_working_3-way'!X130^(1/3)*SIN('OddsRatio_working_3-way'!Y130/3)</f>
        <v>0.12356227146460776</v>
      </c>
      <c r="AD130" s="11">
        <f>'OddsRatio_working_3-way'!X130^(1/3)*SIN(('OddsRatio_working_3-way'!Y130+2*PI())/3)</f>
        <v>0.39174718633074695</v>
      </c>
      <c r="AE130" s="11">
        <f>'OddsRatio_working_3-way'!X130^(1/3)*SIN(('OddsRatio_working_3-way'!Y130+4*PI())/3)</f>
        <v>-0.51530945779535464</v>
      </c>
      <c r="AF130" s="11">
        <f>-'OddsRatio_working_3-way'!U130/(3*'OddsRatio_working_3-way'!X130^(1/3))*COS(('OddsRatio_working_3-way'!Y130)/3)</f>
        <v>0.52368939765644329</v>
      </c>
      <c r="AG130" s="11">
        <f>-'OddsRatio_working_3-way'!U130/(3*'OddsRatio_working_3-way'!X130^(1/3))*COS(('OddsRatio_working_3-way'!Y130+2*PI())/3)</f>
        <v>-0.36885276486588092</v>
      </c>
      <c r="AH130" s="11">
        <f>-'OddsRatio_working_3-way'!U130/(3*'OddsRatio_working_3-way'!X130^(1/3))*COS(('OddsRatio_working_3-way'!Y130+4*PI())/3)</f>
        <v>-0.15483663279056231</v>
      </c>
      <c r="AI130" s="11">
        <f>'OddsRatio_working_3-way'!U130/(3*'OddsRatio_working_3-way'!X130^(1/3))*SIN(('OddsRatio_working_3-way'!Y130)/3)</f>
        <v>-0.12356227146460776</v>
      </c>
      <c r="AJ130" s="11">
        <f>'OddsRatio_working_3-way'!U130/(3*'OddsRatio_working_3-way'!X130^(1/3))*SIN(('OddsRatio_working_3-way'!Y130+2*PI())/3)</f>
        <v>-0.39174718633074695</v>
      </c>
      <c r="AK130" s="11">
        <f>'OddsRatio_working_3-way'!U130/(3*'OddsRatio_working_3-way'!X130^(1/3))*SIN(('OddsRatio_working_3-way'!Y130+4*PI())/3)</f>
        <v>0.51530945779535464</v>
      </c>
      <c r="AL130" s="11">
        <f>'OddsRatio_working_3-way'!Z130+'OddsRatio_working_3-way'!AF130</f>
        <v>1.0473787953128866</v>
      </c>
      <c r="AM130" s="11">
        <f>'OddsRatio_working_3-way'!AA130+'OddsRatio_working_3-way'!AG130</f>
        <v>-0.73770552973176184</v>
      </c>
      <c r="AN130" s="11">
        <f>'OddsRatio_working_3-way'!AB130+'OddsRatio_working_3-way'!AH130</f>
        <v>-0.30967326558112462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1.0473787953128866</v>
      </c>
      <c r="AS130" s="11">
        <f>IF(('OddsRatio_working_3-way'!X130=0),IF(Q130&gt;0,-Q130^(1/3),(-Q130)^(1/3)),'OddsRatio_working_3-way'!AM130-'OddsRatio_working_3-way'!R130/3)</f>
        <v>-0.73770552973176184</v>
      </c>
      <c r="AT130" s="11">
        <f>IF(('OddsRatio_working_3-way'!X130=0),IF(Q130&gt;0,-Q130^(1/3),(-Q130)^(1/3)),'OddsRatio_working_3-way'!AN130-'OddsRatio_working_3-way'!R130/3)</f>
        <v>-0.30967326558112462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1.53</v>
      </c>
      <c r="B131" s="4">
        <f>IF('True_Odds_Calculator_3-way'!B132="","",'True_Odds_Calculator_3-way'!B132)</f>
        <v>4.37</v>
      </c>
      <c r="C131" s="4">
        <f>IF('True_Odds_Calculator_3-way'!C132="","",'True_Odds_Calculator_3-way'!C132)</f>
        <v>6.65</v>
      </c>
      <c r="D131" s="9">
        <f t="shared" si="26"/>
        <v>0.63937049438235516</v>
      </c>
      <c r="E131" s="9">
        <f t="shared" si="27"/>
        <v>0.2180343732622215</v>
      </c>
      <c r="F131" s="9">
        <f t="shared" si="28"/>
        <v>0.14259513235542359</v>
      </c>
      <c r="G131" s="9">
        <f t="shared" si="29"/>
        <v>1.0642233813503812</v>
      </c>
      <c r="H131" s="9">
        <f t="shared" si="30"/>
        <v>1.5640383921157017</v>
      </c>
      <c r="I131" s="9">
        <f t="shared" si="31"/>
        <v>4.5864327951507846</v>
      </c>
      <c r="J131" s="9">
        <f t="shared" si="32"/>
        <v>7.0128621046296544</v>
      </c>
      <c r="K131" s="11">
        <f t="shared" si="33"/>
        <v>0.65359477124183007</v>
      </c>
      <c r="L131" s="11">
        <f t="shared" si="34"/>
        <v>0.22883295194508008</v>
      </c>
      <c r="M131" s="11">
        <f t="shared" si="35"/>
        <v>0.15037593984962405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-0.22696542585880952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0.21478742848056559</v>
      </c>
      <c r="Q131" s="11">
        <f>2*'OddsRatio_working_3-way'!K131*'OddsRatio_working_3-way'!L131*'OddsRatio_working_3-way'!M131</f>
        <v>4.4981660414778135E-2</v>
      </c>
      <c r="R131" s="11">
        <f t="shared" si="36"/>
        <v>0</v>
      </c>
      <c r="S131" s="11">
        <f t="shared" si="37"/>
        <v>-0.9463442622057352</v>
      </c>
      <c r="T131" s="11">
        <f t="shared" si="38"/>
        <v>-0.19818728004308592</v>
      </c>
      <c r="U131" s="11">
        <f>'OddsRatio_working_3-way'!S131-'OddsRatio_working_3-way'!R131^2/3</f>
        <v>-0.9463442622057352</v>
      </c>
      <c r="V131" s="11">
        <f>'OddsRatio_working_3-way'!S131*'OddsRatio_working_3-way'!R131/3-2*'OddsRatio_working_3-way'!R131^3/27-'OddsRatio_working_3-way'!T131</f>
        <v>0.19818728004308592</v>
      </c>
      <c r="W131" s="11">
        <f>'OddsRatio_working_3-way'!V131^2+4*'OddsRatio_working_3-way'!U131^3/27</f>
        <v>-8.6279599015620517E-2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0.17717067829249927</v>
      </c>
      <c r="Y131" s="11">
        <f>IF('OddsRatio_working_3-way'!W131&gt;=0,IF('OddsRatio_working_3-way'!V131+SQRT('OddsRatio_working_3-way'!W131)&gt;0,0,PI()),ACOS('OddsRatio_working_3-way'!V131/(2*'OddsRatio_working_3-way'!X131)))</f>
        <v>0.97724103368673298</v>
      </c>
      <c r="Z131" s="11">
        <f>'OddsRatio_working_3-way'!X131^(1/3)*COS('OddsRatio_working_3-way'!Y131/3)</f>
        <v>0.53211169067519071</v>
      </c>
      <c r="AA131" s="11">
        <f>'OddsRatio_working_3-way'!X131^(1/3)*COS(('OddsRatio_working_3-way'!Y131+2*PI())/3)</f>
        <v>-0.42171228444798498</v>
      </c>
      <c r="AB131" s="11">
        <f>'OddsRatio_working_3-way'!X131^(1/3)*COS(('OddsRatio_working_3-way'!Y131+4*PI())/3)</f>
        <v>-0.11039940622720595</v>
      </c>
      <c r="AC131" s="11">
        <f>'OddsRatio_working_3-way'!X131^(1/3)*SIN('OddsRatio_working_3-way'!Y131/3)</f>
        <v>0.17973657404296417</v>
      </c>
      <c r="AD131" s="11">
        <f>'OddsRatio_working_3-way'!X131^(1/3)*SIN(('OddsRatio_working_3-way'!Y131+2*PI())/3)</f>
        <v>0.3709539547539204</v>
      </c>
      <c r="AE131" s="11">
        <f>'OddsRatio_working_3-way'!X131^(1/3)*SIN(('OddsRatio_working_3-way'!Y131+4*PI())/3)</f>
        <v>-0.5506905287968844</v>
      </c>
      <c r="AF131" s="11">
        <f>-'OddsRatio_working_3-way'!U131/(3*'OddsRatio_working_3-way'!X131^(1/3))*COS(('OddsRatio_working_3-way'!Y131)/3)</f>
        <v>0.5321116906751906</v>
      </c>
      <c r="AG131" s="11">
        <f>-'OddsRatio_working_3-way'!U131/(3*'OddsRatio_working_3-way'!X131^(1/3))*COS(('OddsRatio_working_3-way'!Y131+2*PI())/3)</f>
        <v>-0.42171228444798492</v>
      </c>
      <c r="AH131" s="11">
        <f>-'OddsRatio_working_3-way'!U131/(3*'OddsRatio_working_3-way'!X131^(1/3))*COS(('OddsRatio_working_3-way'!Y131+4*PI())/3)</f>
        <v>-0.11039940622720593</v>
      </c>
      <c r="AI131" s="11">
        <f>'OddsRatio_working_3-way'!U131/(3*'OddsRatio_working_3-way'!X131^(1/3))*SIN(('OddsRatio_working_3-way'!Y131)/3)</f>
        <v>-0.17973657404296414</v>
      </c>
      <c r="AJ131" s="11">
        <f>'OddsRatio_working_3-way'!U131/(3*'OddsRatio_working_3-way'!X131^(1/3))*SIN(('OddsRatio_working_3-way'!Y131+2*PI())/3)</f>
        <v>-0.37095395475392035</v>
      </c>
      <c r="AK131" s="11">
        <f>'OddsRatio_working_3-way'!U131/(3*'OddsRatio_working_3-way'!X131^(1/3))*SIN(('OddsRatio_working_3-way'!Y131+4*PI())/3)</f>
        <v>0.55069052879688429</v>
      </c>
      <c r="AL131" s="11">
        <f>'OddsRatio_working_3-way'!Z131+'OddsRatio_working_3-way'!AF131</f>
        <v>1.0642233813503812</v>
      </c>
      <c r="AM131" s="11">
        <f>'OddsRatio_working_3-way'!AA131+'OddsRatio_working_3-way'!AG131</f>
        <v>-0.84342456889596984</v>
      </c>
      <c r="AN131" s="11">
        <f>'OddsRatio_working_3-way'!AB131+'OddsRatio_working_3-way'!AH131</f>
        <v>-0.22079881245441188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1.0642233813503812</v>
      </c>
      <c r="AS131" s="11">
        <f>IF(('OddsRatio_working_3-way'!X131=0),IF(Q131&gt;0,-Q131^(1/3),(-Q131)^(1/3)),'OddsRatio_working_3-way'!AM131-'OddsRatio_working_3-way'!R131/3)</f>
        <v>-0.84342456889596984</v>
      </c>
      <c r="AT131" s="11">
        <f>IF(('OddsRatio_working_3-way'!X131=0),IF(Q131&gt;0,-Q131^(1/3),(-Q131)^(1/3)),'OddsRatio_working_3-way'!AN131-'OddsRatio_working_3-way'!R131/3)</f>
        <v>-0.22079881245441188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4.78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1.85</v>
      </c>
      <c r="D132" s="9">
        <f t="shared" ref="D132:D195" si="39">(K132/(AR132+K132-(AR132*K132)))</f>
        <v>0.20283930815950429</v>
      </c>
      <c r="E132" s="9">
        <f t="shared" ref="E132:E195" si="40">(L132/(AR132+L132-(AR132*L132)))</f>
        <v>0.26629978572960544</v>
      </c>
      <c r="F132" s="9">
        <f t="shared" ref="F132:F195" si="41">(M132/(AR132+M132-(AR132*M132)))</f>
        <v>0.53086090611089032</v>
      </c>
      <c r="G132" s="9">
        <f t="shared" ref="G132:G195" si="42">AR132</f>
        <v>1.0396854230524233</v>
      </c>
      <c r="H132" s="9">
        <f t="shared" ref="H132:H195" si="43">IF(A132="","",1/D132)</f>
        <v>4.9300108991381597</v>
      </c>
      <c r="I132" s="9">
        <f t="shared" ref="I132:I195" si="44">IF(B132="","",1/E132)</f>
        <v>3.7551663710889223</v>
      </c>
      <c r="J132" s="9">
        <f t="shared" ref="J132:J195" si="45">IF(C132="","",1/F132)</f>
        <v>1.8837326095945597</v>
      </c>
      <c r="K132" s="11">
        <f t="shared" ref="K132:K195" si="46">1/A132</f>
        <v>0.20920502092050208</v>
      </c>
      <c r="L132" s="11">
        <f t="shared" ref="L132:L195" si="47">1/B132</f>
        <v>0.27397260273972601</v>
      </c>
      <c r="M132" s="11">
        <f t="shared" ref="M132:M195" si="48">1/C132</f>
        <v>0.54054054054054046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-0.26379351208834789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0.22554795295094487</v>
      </c>
      <c r="Q132" s="11">
        <f>2*'OddsRatio_working_3-way'!K132*'OddsRatio_working_3-way'!L132*'OddsRatio_working_3-way'!M132</f>
        <v>6.1963723338171656E-2</v>
      </c>
      <c r="R132" s="11">
        <f t="shared" ref="R132:R195" si="49">O132/N132</f>
        <v>0</v>
      </c>
      <c r="S132" s="11">
        <f t="shared" ref="S132:S195" si="50">P132/N132</f>
        <v>-0.85501705923459526</v>
      </c>
      <c r="T132" s="11">
        <f t="shared" ref="T132:T195" si="51">Q132/N132</f>
        <v>-0.23489479649302064</v>
      </c>
      <c r="U132" s="11">
        <f>'OddsRatio_working_3-way'!S132-'OddsRatio_working_3-way'!R132^2/3</f>
        <v>-0.85501705923459526</v>
      </c>
      <c r="V132" s="11">
        <f>'OddsRatio_working_3-way'!S132*'OddsRatio_working_3-way'!R132/3-2*'OddsRatio_working_3-way'!R132^3/27-'OddsRatio_working_3-way'!T132</f>
        <v>0.23489479649302064</v>
      </c>
      <c r="W132" s="11">
        <f>'OddsRatio_working_3-way'!V132^2+4*'OddsRatio_working_3-way'!U132^3/27</f>
        <v>-3.7426477236409794E-2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0.15215291868372702</v>
      </c>
      <c r="Y132" s="11">
        <f>IF('OddsRatio_working_3-way'!W132&gt;=0,IF('OddsRatio_working_3-way'!V132+SQRT('OddsRatio_working_3-way'!W132)&gt;0,0,PI()),ACOS('OddsRatio_working_3-way'!V132/(2*'OddsRatio_working_3-way'!X132)))</f>
        <v>0.68896615644786996</v>
      </c>
      <c r="Z132" s="11">
        <f>'OddsRatio_working_3-way'!X132^(1/3)*COS('OddsRatio_working_3-way'!Y132/3)</f>
        <v>0.51984271152621164</v>
      </c>
      <c r="AA132" s="11">
        <f>'OddsRatio_working_3-way'!X132^(1/3)*COS(('OddsRatio_working_3-way'!Y132+2*PI())/3)</f>
        <v>-0.3651683569719561</v>
      </c>
      <c r="AB132" s="11">
        <f>'OddsRatio_working_3-way'!X132^(1/3)*COS(('OddsRatio_working_3-way'!Y132+4*PI())/3)</f>
        <v>-0.15467435455425566</v>
      </c>
      <c r="AC132" s="11">
        <f>'OddsRatio_working_3-way'!X132^(1/3)*SIN('OddsRatio_working_3-way'!Y132/3)</f>
        <v>0.12152876895866103</v>
      </c>
      <c r="AD132" s="11">
        <f>'OddsRatio_working_3-way'!X132^(1/3)*SIN(('OddsRatio_working_3-way'!Y132+2*PI())/3)</f>
        <v>0.38943260967455434</v>
      </c>
      <c r="AE132" s="11">
        <f>'OddsRatio_working_3-way'!X132^(1/3)*SIN(('OddsRatio_working_3-way'!Y132+4*PI())/3)</f>
        <v>-0.51096137863321545</v>
      </c>
      <c r="AF132" s="11">
        <f>-'OddsRatio_working_3-way'!U132/(3*'OddsRatio_working_3-way'!X132^(1/3))*COS(('OddsRatio_working_3-way'!Y132)/3)</f>
        <v>0.51984271152621164</v>
      </c>
      <c r="AG132" s="11">
        <f>-'OddsRatio_working_3-way'!U132/(3*'OddsRatio_working_3-way'!X132^(1/3))*COS(('OddsRatio_working_3-way'!Y132+2*PI())/3)</f>
        <v>-0.3651683569719561</v>
      </c>
      <c r="AH132" s="11">
        <f>-'OddsRatio_working_3-way'!U132/(3*'OddsRatio_working_3-way'!X132^(1/3))*COS(('OddsRatio_working_3-way'!Y132+4*PI())/3)</f>
        <v>-0.15467435455425566</v>
      </c>
      <c r="AI132" s="11">
        <f>'OddsRatio_working_3-way'!U132/(3*'OddsRatio_working_3-way'!X132^(1/3))*SIN(('OddsRatio_working_3-way'!Y132)/3)</f>
        <v>-0.12152876895866103</v>
      </c>
      <c r="AJ132" s="11">
        <f>'OddsRatio_working_3-way'!U132/(3*'OddsRatio_working_3-way'!X132^(1/3))*SIN(('OddsRatio_working_3-way'!Y132+2*PI())/3)</f>
        <v>-0.38943260967455434</v>
      </c>
      <c r="AK132" s="11">
        <f>'OddsRatio_working_3-way'!U132/(3*'OddsRatio_working_3-way'!X132^(1/3))*SIN(('OddsRatio_working_3-way'!Y132+4*PI())/3)</f>
        <v>0.51096137863321545</v>
      </c>
      <c r="AL132" s="11">
        <f>'OddsRatio_working_3-way'!Z132+'OddsRatio_working_3-way'!AF132</f>
        <v>1.0396854230524233</v>
      </c>
      <c r="AM132" s="11">
        <f>'OddsRatio_working_3-way'!AA132+'OddsRatio_working_3-way'!AG132</f>
        <v>-0.7303367139439122</v>
      </c>
      <c r="AN132" s="11">
        <f>'OddsRatio_working_3-way'!AB132+'OddsRatio_working_3-way'!AH132</f>
        <v>-0.30934870910851131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1.0396854230524233</v>
      </c>
      <c r="AS132" s="11">
        <f>IF(('OddsRatio_working_3-way'!X132=0),IF(Q132&gt;0,-Q132^(1/3),(-Q132)^(1/3)),'OddsRatio_working_3-way'!AM132-'OddsRatio_working_3-way'!R132/3)</f>
        <v>-0.7303367139439122</v>
      </c>
      <c r="AT132" s="11">
        <f>IF(('OddsRatio_working_3-way'!X132=0),IF(Q132&gt;0,-Q132^(1/3),(-Q132)^(1/3)),'OddsRatio_working_3-way'!AN132-'OddsRatio_working_3-way'!R132/3)</f>
        <v>-0.30934870910851131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6.23</v>
      </c>
      <c r="B133" s="4">
        <f>IF('True_Odds_Calculator_3-way'!B134="","",'True_Odds_Calculator_3-way'!B134)</f>
        <v>4.49</v>
      </c>
      <c r="C133" s="4">
        <f>IF('True_Odds_Calculator_3-way'!C134="","",'True_Odds_Calculator_3-way'!C134)</f>
        <v>1.56</v>
      </c>
      <c r="D133" s="9">
        <f t="shared" si="39"/>
        <v>0.15449978679253665</v>
      </c>
      <c r="E133" s="9">
        <f t="shared" si="40"/>
        <v>0.21496954229762433</v>
      </c>
      <c r="F133" s="9">
        <f t="shared" si="41"/>
        <v>0.63053067090983905</v>
      </c>
      <c r="G133" s="9">
        <f t="shared" si="42"/>
        <v>1.0463672736768657</v>
      </c>
      <c r="H133" s="9">
        <f t="shared" si="43"/>
        <v>6.4725008413300058</v>
      </c>
      <c r="I133" s="9">
        <f t="shared" si="44"/>
        <v>4.6518217851322614</v>
      </c>
      <c r="J133" s="9">
        <f t="shared" si="45"/>
        <v>1.5859656732590446</v>
      </c>
      <c r="K133" s="11">
        <f t="shared" si="46"/>
        <v>0.16051364365971107</v>
      </c>
      <c r="L133" s="11">
        <f t="shared" si="47"/>
        <v>0.22271714922048996</v>
      </c>
      <c r="M133" s="11">
        <f t="shared" si="48"/>
        <v>0.64102564102564097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-0.23423735578086069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0.2126615574727484</v>
      </c>
      <c r="Q133" s="11">
        <f>2*'OddsRatio_working_3-way'!K133*'OddsRatio_working_3-way'!L133*'OddsRatio_working_3-way'!M133</f>
        <v>4.5832232213954389E-2</v>
      </c>
      <c r="R133" s="11">
        <f t="shared" si="49"/>
        <v>0</v>
      </c>
      <c r="S133" s="11">
        <f t="shared" si="50"/>
        <v>-0.90788916551680421</v>
      </c>
      <c r="T133" s="11">
        <f t="shared" si="51"/>
        <v>-0.19566576843034572</v>
      </c>
      <c r="U133" s="11">
        <f>'OddsRatio_working_3-way'!S133-'OddsRatio_working_3-way'!R133^2/3</f>
        <v>-0.90788916551680421</v>
      </c>
      <c r="V133" s="11">
        <f>'OddsRatio_working_3-way'!S133*'OddsRatio_working_3-way'!R133/3-2*'OddsRatio_working_3-way'!R133^3/27-'OddsRatio_working_3-way'!T133</f>
        <v>0.19566576843034572</v>
      </c>
      <c r="W133" s="11">
        <f>'OddsRatio_working_3-way'!V133^2+4*'OddsRatio_working_3-way'!U133^3/27</f>
        <v>-7.2579974966334754E-2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0.16648203198977091</v>
      </c>
      <c r="Y133" s="11">
        <f>IF('OddsRatio_working_3-way'!W133&gt;=0,IF('OddsRatio_working_3-way'!V133+SQRT('OddsRatio_working_3-way'!W133)&gt;0,0,PI()),ACOS('OddsRatio_working_3-way'!V133/(2*'OddsRatio_working_3-way'!X133)))</f>
        <v>0.94264705957996431</v>
      </c>
      <c r="Z133" s="11">
        <f>'OddsRatio_working_3-way'!X133^(1/3)*COS('OddsRatio_working_3-way'!Y133/3)</f>
        <v>0.52318363683843272</v>
      </c>
      <c r="AA133" s="11">
        <f>'OddsRatio_working_3-way'!X133^(1/3)*COS(('OddsRatio_working_3-way'!Y133+2*PI())/3)</f>
        <v>-0.40883805092648362</v>
      </c>
      <c r="AB133" s="11">
        <f>'OddsRatio_working_3-way'!X133^(1/3)*COS(('OddsRatio_working_3-way'!Y133+4*PI())/3)</f>
        <v>-0.11434558591194928</v>
      </c>
      <c r="AC133" s="11">
        <f>'OddsRatio_working_3-way'!X133^(1/3)*SIN('OddsRatio_working_3-way'!Y133/3)</f>
        <v>0.17002530395045792</v>
      </c>
      <c r="AD133" s="11">
        <f>'OddsRatio_working_3-way'!X133^(1/3)*SIN(('OddsRatio_working_3-way'!Y133+2*PI())/3)</f>
        <v>0.36807766837118588</v>
      </c>
      <c r="AE133" s="11">
        <f>'OddsRatio_working_3-way'!X133^(1/3)*SIN(('OddsRatio_working_3-way'!Y133+4*PI())/3)</f>
        <v>-0.53810297232164372</v>
      </c>
      <c r="AF133" s="11">
        <f>-'OddsRatio_working_3-way'!U133/(3*'OddsRatio_working_3-way'!X133^(1/3))*COS(('OddsRatio_working_3-way'!Y133)/3)</f>
        <v>0.52318363683843283</v>
      </c>
      <c r="AG133" s="11">
        <f>-'OddsRatio_working_3-way'!U133/(3*'OddsRatio_working_3-way'!X133^(1/3))*COS(('OddsRatio_working_3-way'!Y133+2*PI())/3)</f>
        <v>-0.40883805092648368</v>
      </c>
      <c r="AH133" s="11">
        <f>-'OddsRatio_working_3-way'!U133/(3*'OddsRatio_working_3-way'!X133^(1/3))*COS(('OddsRatio_working_3-way'!Y133+4*PI())/3)</f>
        <v>-0.11434558591194931</v>
      </c>
      <c r="AI133" s="11">
        <f>'OddsRatio_working_3-way'!U133/(3*'OddsRatio_working_3-way'!X133^(1/3))*SIN(('OddsRatio_working_3-way'!Y133)/3)</f>
        <v>-0.17002530395045795</v>
      </c>
      <c r="AJ133" s="11">
        <f>'OddsRatio_working_3-way'!U133/(3*'OddsRatio_working_3-way'!X133^(1/3))*SIN(('OddsRatio_working_3-way'!Y133+2*PI())/3)</f>
        <v>-0.36807766837118594</v>
      </c>
      <c r="AK133" s="11">
        <f>'OddsRatio_working_3-way'!U133/(3*'OddsRatio_working_3-way'!X133^(1/3))*SIN(('OddsRatio_working_3-way'!Y133+4*PI())/3)</f>
        <v>0.53810297232164384</v>
      </c>
      <c r="AL133" s="11">
        <f>'OddsRatio_working_3-way'!Z133+'OddsRatio_working_3-way'!AF133</f>
        <v>1.0463672736768657</v>
      </c>
      <c r="AM133" s="11">
        <f>'OddsRatio_working_3-way'!AA133+'OddsRatio_working_3-way'!AG133</f>
        <v>-0.81767610185296724</v>
      </c>
      <c r="AN133" s="11">
        <f>'OddsRatio_working_3-way'!AB133+'OddsRatio_working_3-way'!AH133</f>
        <v>-0.22869117182389859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1.0463672736768657</v>
      </c>
      <c r="AS133" s="11">
        <f>IF(('OddsRatio_working_3-way'!X133=0),IF(Q133&gt;0,-Q133^(1/3),(-Q133)^(1/3)),'OddsRatio_working_3-way'!AM133-'OddsRatio_working_3-way'!R133/3)</f>
        <v>-0.81767610185296724</v>
      </c>
      <c r="AT133" s="11">
        <f>IF(('OddsRatio_working_3-way'!X133=0),IF(Q133&gt;0,-Q133^(1/3),(-Q133)^(1/3)),'OddsRatio_working_3-way'!AN133-'OddsRatio_working_3-way'!R133/3)</f>
        <v>-0.22869117182389859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2.04</v>
      </c>
      <c r="B134" s="4">
        <f>IF('True_Odds_Calculator_3-way'!B135="","",'True_Odds_Calculator_3-way'!B135)</f>
        <v>3.71</v>
      </c>
      <c r="C134" s="4">
        <f>IF('True_Odds_Calculator_3-way'!C135="","",'True_Odds_Calculator_3-way'!C135)</f>
        <v>3.8</v>
      </c>
      <c r="D134" s="9">
        <f t="shared" si="39"/>
        <v>0.48122196894086366</v>
      </c>
      <c r="E134" s="9">
        <f t="shared" si="40"/>
        <v>0.26252702970663949</v>
      </c>
      <c r="F134" s="9">
        <f t="shared" si="41"/>
        <v>0.25625100135249684</v>
      </c>
      <c r="G134" s="9">
        <f t="shared" si="42"/>
        <v>1.0365799195793857</v>
      </c>
      <c r="H134" s="9">
        <f t="shared" si="43"/>
        <v>2.0780431163625614</v>
      </c>
      <c r="I134" s="9">
        <f t="shared" si="44"/>
        <v>3.8091315820601359</v>
      </c>
      <c r="J134" s="9">
        <f t="shared" si="45"/>
        <v>3.9024237748222803</v>
      </c>
      <c r="K134" s="11">
        <f t="shared" si="46"/>
        <v>0.49019607843137253</v>
      </c>
      <c r="L134" s="11">
        <f t="shared" si="47"/>
        <v>0.26954177897574122</v>
      </c>
      <c r="M134" s="11">
        <f t="shared" si="48"/>
        <v>0.26315789473684209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-0.27439297466752344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0.22774750416551923</v>
      </c>
      <c r="Q134" s="11">
        <f>2*'OddsRatio_working_3-way'!K134*'OddsRatio_working_3-way'!L134*'OddsRatio_working_3-way'!M134</f>
        <v>6.9541222645960063E-2</v>
      </c>
      <c r="R134" s="11">
        <f t="shared" si="49"/>
        <v>0</v>
      </c>
      <c r="S134" s="11">
        <f t="shared" si="50"/>
        <v>-0.8300048659827256</v>
      </c>
      <c r="T134" s="11">
        <f t="shared" si="51"/>
        <v>-0.25343660030006887</v>
      </c>
      <c r="U134" s="11">
        <f>'OddsRatio_working_3-way'!S134-'OddsRatio_working_3-way'!R134^2/3</f>
        <v>-0.8300048659827256</v>
      </c>
      <c r="V134" s="11">
        <f>'OddsRatio_working_3-way'!S134*'OddsRatio_working_3-way'!R134/3-2*'OddsRatio_working_3-way'!R134^3/27-'OddsRatio_working_3-way'!T134</f>
        <v>0.25343660030006887</v>
      </c>
      <c r="W134" s="11">
        <f>'OddsRatio_working_3-way'!V134^2+4*'OddsRatio_working_3-way'!U134^3/27</f>
        <v>-2.0480564678040436E-2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0.14552549179585109</v>
      </c>
      <c r="Y134" s="11">
        <f>IF('OddsRatio_working_3-way'!W134&gt;=0,IF('OddsRatio_working_3-way'!V134+SQRT('OddsRatio_working_3-way'!W134)&gt;0,0,PI()),ACOS('OddsRatio_working_3-way'!V134/(2*'OddsRatio_working_3-way'!X134)))</f>
        <v>0.51404317544787359</v>
      </c>
      <c r="Z134" s="11">
        <f>'OddsRatio_working_3-way'!X134^(1/3)*COS('OddsRatio_working_3-way'!Y134/3)</f>
        <v>0.51828995978969283</v>
      </c>
      <c r="AA134" s="11">
        <f>'OddsRatio_working_3-way'!X134^(1/3)*COS(('OddsRatio_working_3-way'!Y134+2*PI())/3)</f>
        <v>-0.33681643334835343</v>
      </c>
      <c r="AB134" s="11">
        <f>'OddsRatio_working_3-way'!X134^(1/3)*COS(('OddsRatio_working_3-way'!Y134+4*PI())/3)</f>
        <v>-0.18147352644133952</v>
      </c>
      <c r="AC134" s="11">
        <f>'OddsRatio_working_3-way'!X134^(1/3)*SIN('OddsRatio_working_3-way'!Y134/3)</f>
        <v>8.9687269119463398E-2</v>
      </c>
      <c r="AD134" s="11">
        <f>'OddsRatio_working_3-way'!X134^(1/3)*SIN(('OddsRatio_working_3-way'!Y134+2*PI())/3)</f>
        <v>0.40400863714455748</v>
      </c>
      <c r="AE134" s="11">
        <f>'OddsRatio_working_3-way'!X134^(1/3)*SIN(('OddsRatio_working_3-way'!Y134+4*PI())/3)</f>
        <v>-0.49369590626402093</v>
      </c>
      <c r="AF134" s="11">
        <f>-'OddsRatio_working_3-way'!U134/(3*'OddsRatio_working_3-way'!X134^(1/3))*COS(('OddsRatio_working_3-way'!Y134)/3)</f>
        <v>0.51828995978969294</v>
      </c>
      <c r="AG134" s="11">
        <f>-'OddsRatio_working_3-way'!U134/(3*'OddsRatio_working_3-way'!X134^(1/3))*COS(('OddsRatio_working_3-way'!Y134+2*PI())/3)</f>
        <v>-0.33681643334835348</v>
      </c>
      <c r="AH134" s="11">
        <f>-'OddsRatio_working_3-way'!U134/(3*'OddsRatio_working_3-way'!X134^(1/3))*COS(('OddsRatio_working_3-way'!Y134+4*PI())/3)</f>
        <v>-0.18147352644133957</v>
      </c>
      <c r="AI134" s="11">
        <f>'OddsRatio_working_3-way'!U134/(3*'OddsRatio_working_3-way'!X134^(1/3))*SIN(('OddsRatio_working_3-way'!Y134)/3)</f>
        <v>-8.9687269119463411E-2</v>
      </c>
      <c r="AJ134" s="11">
        <f>'OddsRatio_working_3-way'!U134/(3*'OddsRatio_working_3-way'!X134^(1/3))*SIN(('OddsRatio_working_3-way'!Y134+2*PI())/3)</f>
        <v>-0.40400863714455754</v>
      </c>
      <c r="AK134" s="11">
        <f>'OddsRatio_working_3-way'!U134/(3*'OddsRatio_working_3-way'!X134^(1/3))*SIN(('OddsRatio_working_3-way'!Y134+4*PI())/3)</f>
        <v>0.49369590626402099</v>
      </c>
      <c r="AL134" s="11">
        <f>'OddsRatio_working_3-way'!Z134+'OddsRatio_working_3-way'!AF134</f>
        <v>1.0365799195793857</v>
      </c>
      <c r="AM134" s="11">
        <f>'OddsRatio_working_3-way'!AA134+'OddsRatio_working_3-way'!AG134</f>
        <v>-0.67363286669670686</v>
      </c>
      <c r="AN134" s="11">
        <f>'OddsRatio_working_3-way'!AB134+'OddsRatio_working_3-way'!AH134</f>
        <v>-0.36294705288267909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1.0365799195793857</v>
      </c>
      <c r="AS134" s="11">
        <f>IF(('OddsRatio_working_3-way'!X134=0),IF(Q134&gt;0,-Q134^(1/3),(-Q134)^(1/3)),'OddsRatio_working_3-way'!AM134-'OddsRatio_working_3-way'!R134/3)</f>
        <v>-0.67363286669670686</v>
      </c>
      <c r="AT134" s="11">
        <f>IF(('OddsRatio_working_3-way'!X134=0),IF(Q134&gt;0,-Q134^(1/3),(-Q134)^(1/3)),'OddsRatio_working_3-way'!AN134-'OddsRatio_working_3-way'!R134/3)</f>
        <v>-0.36294705288267909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3.08</v>
      </c>
      <c r="B135" s="4">
        <f>IF('True_Odds_Calculator_3-way'!B136="","",'True_Odds_Calculator_3-way'!B136)</f>
        <v>3.42</v>
      </c>
      <c r="C135" s="4">
        <f>IF('True_Odds_Calculator_3-way'!C136="","",'True_Odds_Calculator_3-way'!C136)</f>
        <v>2.4700000000000002</v>
      </c>
      <c r="D135" s="9">
        <f t="shared" si="39"/>
        <v>0.31747160826864912</v>
      </c>
      <c r="E135" s="9">
        <f t="shared" si="40"/>
        <v>0.2856072265644557</v>
      </c>
      <c r="F135" s="9">
        <f t="shared" si="41"/>
        <v>0.39692116516689518</v>
      </c>
      <c r="G135" s="9">
        <f t="shared" si="42"/>
        <v>1.0335999860282499</v>
      </c>
      <c r="H135" s="9">
        <f t="shared" si="43"/>
        <v>3.1498879709387597</v>
      </c>
      <c r="I135" s="9">
        <f t="shared" si="44"/>
        <v>3.5013119661883643</v>
      </c>
      <c r="J135" s="9">
        <f t="shared" si="45"/>
        <v>2.5193919794615276</v>
      </c>
      <c r="K135" s="11">
        <f t="shared" si="46"/>
        <v>0.32467532467532467</v>
      </c>
      <c r="L135" s="11">
        <f t="shared" si="47"/>
        <v>0.29239766081871343</v>
      </c>
      <c r="M135" s="11">
        <f t="shared" si="48"/>
        <v>0.40485829959514169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-0.28439519852262241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0.22945660064773638</v>
      </c>
      <c r="Q135" s="11">
        <f>2*'OddsRatio_working_3-way'!K135*'OddsRatio_working_3-way'!L135*'OddsRatio_working_3-way'!M135</f>
        <v>7.6869882964065786E-2</v>
      </c>
      <c r="R135" s="11">
        <f t="shared" si="49"/>
        <v>0</v>
      </c>
      <c r="S135" s="11">
        <f t="shared" si="50"/>
        <v>-0.80682304708278718</v>
      </c>
      <c r="T135" s="11">
        <f t="shared" si="51"/>
        <v>-0.27029247808468582</v>
      </c>
      <c r="U135" s="11">
        <f>'OddsRatio_working_3-way'!S135-'OddsRatio_working_3-way'!R135^2/3</f>
        <v>-0.80682304708278718</v>
      </c>
      <c r="V135" s="11">
        <f>'OddsRatio_working_3-way'!S135*'OddsRatio_working_3-way'!R135/3-2*'OddsRatio_working_3-way'!R135^3/27-'OddsRatio_working_3-way'!T135</f>
        <v>0.27029247808468582</v>
      </c>
      <c r="W135" s="11">
        <f>'OddsRatio_working_3-way'!V135^2+4*'OddsRatio_working_3-way'!U135^3/27</f>
        <v>-4.7512055605398174E-3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0.13947152869824381</v>
      </c>
      <c r="Y135" s="11">
        <f>IF('OddsRatio_working_3-way'!W135&gt;=0,IF('OddsRatio_working_3-way'!V135+SQRT('OddsRatio_working_3-way'!W135)&gt;0,0,PI()),ACOS('OddsRatio_working_3-way'!V135/(2*'OddsRatio_working_3-way'!X135)))</f>
        <v>0.24969429127911624</v>
      </c>
      <c r="Z135" s="11">
        <f>'OddsRatio_working_3-way'!X135^(1/3)*COS('OddsRatio_working_3-way'!Y135/3)</f>
        <v>0.51679999301412494</v>
      </c>
      <c r="AA135" s="11">
        <f>'OddsRatio_working_3-way'!X135^(1/3)*COS(('OddsRatio_working_3-way'!Y135+2*PI())/3)</f>
        <v>-0.29573747347253421</v>
      </c>
      <c r="AB135" s="11">
        <f>'OddsRatio_working_3-way'!X135^(1/3)*COS(('OddsRatio_working_3-way'!Y135+4*PI())/3)</f>
        <v>-0.22106251954159087</v>
      </c>
      <c r="AC135" s="11">
        <f>'OddsRatio_working_3-way'!X135^(1/3)*SIN('OddsRatio_working_3-way'!Y135/3)</f>
        <v>4.3113604753753067E-2</v>
      </c>
      <c r="AD135" s="11">
        <f>'OddsRatio_working_3-way'!X135^(1/3)*SIN(('OddsRatio_working_3-way'!Y135+2*PI())/3)</f>
        <v>0.42600512024897608</v>
      </c>
      <c r="AE135" s="11">
        <f>'OddsRatio_working_3-way'!X135^(1/3)*SIN(('OddsRatio_working_3-way'!Y135+4*PI())/3)</f>
        <v>-0.46911872500272916</v>
      </c>
      <c r="AF135" s="11">
        <f>-'OddsRatio_working_3-way'!U135/(3*'OddsRatio_working_3-way'!X135^(1/3))*COS(('OddsRatio_working_3-way'!Y135)/3)</f>
        <v>0.51679999301412483</v>
      </c>
      <c r="AG135" s="11">
        <f>-'OddsRatio_working_3-way'!U135/(3*'OddsRatio_working_3-way'!X135^(1/3))*COS(('OddsRatio_working_3-way'!Y135+2*PI())/3)</f>
        <v>-0.29573747347253415</v>
      </c>
      <c r="AH135" s="11">
        <f>-'OddsRatio_working_3-way'!U135/(3*'OddsRatio_working_3-way'!X135^(1/3))*COS(('OddsRatio_working_3-way'!Y135+4*PI())/3)</f>
        <v>-0.22106251954159081</v>
      </c>
      <c r="AI135" s="11">
        <f>'OddsRatio_working_3-way'!U135/(3*'OddsRatio_working_3-way'!X135^(1/3))*SIN(('OddsRatio_working_3-way'!Y135)/3)</f>
        <v>-4.3113604753753053E-2</v>
      </c>
      <c r="AJ135" s="11">
        <f>'OddsRatio_working_3-way'!U135/(3*'OddsRatio_working_3-way'!X135^(1/3))*SIN(('OddsRatio_working_3-way'!Y135+2*PI())/3)</f>
        <v>-0.42600512024897602</v>
      </c>
      <c r="AK135" s="11">
        <f>'OddsRatio_working_3-way'!U135/(3*'OddsRatio_working_3-way'!X135^(1/3))*SIN(('OddsRatio_working_3-way'!Y135+4*PI())/3)</f>
        <v>0.46911872500272905</v>
      </c>
      <c r="AL135" s="11">
        <f>'OddsRatio_working_3-way'!Z135+'OddsRatio_working_3-way'!AF135</f>
        <v>1.0335999860282499</v>
      </c>
      <c r="AM135" s="11">
        <f>'OddsRatio_working_3-way'!AA135+'OddsRatio_working_3-way'!AG135</f>
        <v>-0.59147494694506841</v>
      </c>
      <c r="AN135" s="11">
        <f>'OddsRatio_working_3-way'!AB135+'OddsRatio_working_3-way'!AH135</f>
        <v>-0.44212503908318168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1.0335999860282499</v>
      </c>
      <c r="AS135" s="11">
        <f>IF(('OddsRatio_working_3-way'!X135=0),IF(Q135&gt;0,-Q135^(1/3),(-Q135)^(1/3)),'OddsRatio_working_3-way'!AM135-'OddsRatio_working_3-way'!R135/3)</f>
        <v>-0.59147494694506841</v>
      </c>
      <c r="AT135" s="11">
        <f>IF(('OddsRatio_working_3-way'!X135=0),IF(Q135&gt;0,-Q135^(1/3),(-Q135)^(1/3)),'OddsRatio_working_3-way'!AN135-'OddsRatio_working_3-way'!R135/3)</f>
        <v>-0.44212503908318168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</v>
      </c>
      <c r="B136" s="4">
        <f>IF('True_Odds_Calculator_3-way'!B137="","",'True_Odds_Calculator_3-way'!B137)</f>
        <v>4.1100000000000003</v>
      </c>
      <c r="C136" s="4">
        <f>IF('True_Odds_Calculator_3-way'!C137="","",'True_Odds_Calculator_3-way'!C137)</f>
        <v>1.88</v>
      </c>
      <c r="D136" s="9">
        <f t="shared" si="39"/>
        <v>0.24241358140285577</v>
      </c>
      <c r="E136" s="9">
        <f t="shared" si="40"/>
        <v>0.23586177327909802</v>
      </c>
      <c r="F136" s="9">
        <f t="shared" si="41"/>
        <v>0.52172464531804641</v>
      </c>
      <c r="G136" s="9">
        <f t="shared" si="42"/>
        <v>1.0417271373066441</v>
      </c>
      <c r="H136" s="9">
        <f t="shared" si="43"/>
        <v>4.1251814119199324</v>
      </c>
      <c r="I136" s="9">
        <f t="shared" si="44"/>
        <v>4.2397713970236639</v>
      </c>
      <c r="J136" s="9">
        <f t="shared" si="45"/>
        <v>1.9167198808298469</v>
      </c>
      <c r="K136" s="11">
        <f t="shared" si="46"/>
        <v>0.25</v>
      </c>
      <c r="L136" s="11">
        <f t="shared" si="47"/>
        <v>0.24330900243309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-0.26564683957136215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0.22616089454884292</v>
      </c>
      <c r="Q136" s="11">
        <f>2*'OddsRatio_working_3-way'!K136*'OddsRatio_working_3-way'!L136*'OddsRatio_working_3-way'!M136</f>
        <v>6.4709841072630322E-2</v>
      </c>
      <c r="R136" s="11">
        <f t="shared" si="49"/>
        <v>0</v>
      </c>
      <c r="S136" s="11">
        <f t="shared" si="50"/>
        <v>-0.8513592516807944</v>
      </c>
      <c r="T136" s="11">
        <f t="shared" si="51"/>
        <v>-0.24359349118191548</v>
      </c>
      <c r="U136" s="11">
        <f>'OddsRatio_working_3-way'!S136-'OddsRatio_working_3-way'!R136^2/3</f>
        <v>-0.8513592516807944</v>
      </c>
      <c r="V136" s="11">
        <f>'OddsRatio_working_3-way'!S136*'OddsRatio_working_3-way'!R136/3-2*'OddsRatio_working_3-way'!R136^3/27-'OddsRatio_working_3-way'!T136</f>
        <v>0.24359349118191548</v>
      </c>
      <c r="W136" s="11">
        <f>'OddsRatio_working_3-way'!V136^2+4*'OddsRatio_working_3-way'!U136^3/27</f>
        <v>-3.208086169388219E-2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0.15117758650017876</v>
      </c>
      <c r="Y136" s="11">
        <f>IF('OddsRatio_working_3-way'!W136&gt;=0,IF('OddsRatio_working_3-way'!V136+SQRT('OddsRatio_working_3-way'!W136)&gt;0,0,PI()),ACOS('OddsRatio_working_3-way'!V136/(2*'OddsRatio_working_3-way'!X136)))</f>
        <v>0.634018588867307</v>
      </c>
      <c r="Z136" s="11">
        <f>'OddsRatio_working_3-way'!X136^(1/3)*COS('OddsRatio_working_3-way'!Y136/3)</f>
        <v>0.52086356865332206</v>
      </c>
      <c r="AA136" s="11">
        <f>'OddsRatio_working_3-way'!X136^(1/3)*COS(('OddsRatio_working_3-way'!Y136+2*PI())/3)</f>
        <v>-0.35720817637292995</v>
      </c>
      <c r="AB136" s="11">
        <f>'OddsRatio_working_3-way'!X136^(1/3)*COS(('OddsRatio_working_3-way'!Y136+4*PI())/3)</f>
        <v>-0.16365539228039247</v>
      </c>
      <c r="AC136" s="11">
        <f>'OddsRatio_working_3-way'!X136^(1/3)*SIN('OddsRatio_working_3-way'!Y136/3)</f>
        <v>0.11174775199822824</v>
      </c>
      <c r="AD136" s="11">
        <f>'OddsRatio_working_3-way'!X136^(1/3)*SIN(('OddsRatio_working_3-way'!Y136+2*PI())/3)</f>
        <v>0.39520720636048279</v>
      </c>
      <c r="AE136" s="11">
        <f>'OddsRatio_working_3-way'!X136^(1/3)*SIN(('OddsRatio_working_3-way'!Y136+4*PI())/3)</f>
        <v>-0.50695495835871096</v>
      </c>
      <c r="AF136" s="11">
        <f>-'OddsRatio_working_3-way'!U136/(3*'OddsRatio_working_3-way'!X136^(1/3))*COS(('OddsRatio_working_3-way'!Y136)/3)</f>
        <v>0.52086356865332206</v>
      </c>
      <c r="AG136" s="11">
        <f>-'OddsRatio_working_3-way'!U136/(3*'OddsRatio_working_3-way'!X136^(1/3))*COS(('OddsRatio_working_3-way'!Y136+2*PI())/3)</f>
        <v>-0.35720817637292995</v>
      </c>
      <c r="AH136" s="11">
        <f>-'OddsRatio_working_3-way'!U136/(3*'OddsRatio_working_3-way'!X136^(1/3))*COS(('OddsRatio_working_3-way'!Y136+4*PI())/3)</f>
        <v>-0.16365539228039247</v>
      </c>
      <c r="AI136" s="11">
        <f>'OddsRatio_working_3-way'!U136/(3*'OddsRatio_working_3-way'!X136^(1/3))*SIN(('OddsRatio_working_3-way'!Y136)/3)</f>
        <v>-0.11174775199822824</v>
      </c>
      <c r="AJ136" s="11">
        <f>'OddsRatio_working_3-way'!U136/(3*'OddsRatio_working_3-way'!X136^(1/3))*SIN(('OddsRatio_working_3-way'!Y136+2*PI())/3)</f>
        <v>-0.39520720636048279</v>
      </c>
      <c r="AK136" s="11">
        <f>'OddsRatio_working_3-way'!U136/(3*'OddsRatio_working_3-way'!X136^(1/3))*SIN(('OddsRatio_working_3-way'!Y136+4*PI())/3)</f>
        <v>0.50695495835871096</v>
      </c>
      <c r="AL136" s="11">
        <f>'OddsRatio_working_3-way'!Z136+'OddsRatio_working_3-way'!AF136</f>
        <v>1.0417271373066441</v>
      </c>
      <c r="AM136" s="11">
        <f>'OddsRatio_working_3-way'!AA136+'OddsRatio_working_3-way'!AG136</f>
        <v>-0.71441635274585991</v>
      </c>
      <c r="AN136" s="11">
        <f>'OddsRatio_working_3-way'!AB136+'OddsRatio_working_3-way'!AH136</f>
        <v>-0.32731078456078494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1.0417271373066441</v>
      </c>
      <c r="AS136" s="11">
        <f>IF(('OddsRatio_working_3-way'!X136=0),IF(Q136&gt;0,-Q136^(1/3),(-Q136)^(1/3)),'OddsRatio_working_3-way'!AM136-'OddsRatio_working_3-way'!R136/3)</f>
        <v>-0.71441635274585991</v>
      </c>
      <c r="AT136" s="11">
        <f>IF(('OddsRatio_working_3-way'!X136=0),IF(Q136&gt;0,-Q136^(1/3),(-Q136)^(1/3)),'OddsRatio_working_3-way'!AN136-'OddsRatio_working_3-way'!R136/3)</f>
        <v>-0.32731078456078494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2.64</v>
      </c>
      <c r="B137" s="4">
        <f>IF('True_Odds_Calculator_3-way'!B138="","",'True_Odds_Calculator_3-way'!B138)</f>
        <v>3.3</v>
      </c>
      <c r="C137" s="4">
        <f>IF('True_Odds_Calculator_3-way'!C138="","",'True_Odds_Calculator_3-way'!C138)</f>
        <v>2.89</v>
      </c>
      <c r="D137" s="9">
        <f t="shared" si="39"/>
        <v>0.36903736987057906</v>
      </c>
      <c r="E137" s="9">
        <f t="shared" si="40"/>
        <v>0.29430601391955069</v>
      </c>
      <c r="F137" s="9">
        <f t="shared" si="41"/>
        <v>0.33665661620987014</v>
      </c>
      <c r="G137" s="9">
        <f t="shared" si="42"/>
        <v>1.042532118602109</v>
      </c>
      <c r="H137" s="9">
        <f t="shared" si="43"/>
        <v>2.7097526745074592</v>
      </c>
      <c r="I137" s="9">
        <f t="shared" si="44"/>
        <v>3.3978238727848509</v>
      </c>
      <c r="J137" s="9">
        <f t="shared" si="45"/>
        <v>2.970385704157986</v>
      </c>
      <c r="K137" s="11">
        <f t="shared" si="46"/>
        <v>0.37878787878787878</v>
      </c>
      <c r="L137" s="11">
        <f t="shared" si="47"/>
        <v>0.30303030303030304</v>
      </c>
      <c r="M137" s="11">
        <f t="shared" si="48"/>
        <v>0.34602076124567471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-0.28315079070033455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0.23155429729824195</v>
      </c>
      <c r="Q137" s="11">
        <f>2*'OddsRatio_working_3-way'!K137*'OddsRatio_working_3-way'!L137*'OddsRatio_working_3-way'!M137</f>
        <v>7.9435436465949194E-2</v>
      </c>
      <c r="R137" s="11">
        <f t="shared" si="49"/>
        <v>0</v>
      </c>
      <c r="S137" s="11">
        <f t="shared" si="50"/>
        <v>-0.81777732891200561</v>
      </c>
      <c r="T137" s="11">
        <f t="shared" si="51"/>
        <v>-0.28054110768850959</v>
      </c>
      <c r="U137" s="11">
        <f>'OddsRatio_working_3-way'!S137-'OddsRatio_working_3-way'!R137^2/3</f>
        <v>-0.81777732891200561</v>
      </c>
      <c r="V137" s="11">
        <f>'OddsRatio_working_3-way'!S137*'OddsRatio_working_3-way'!R137/3-2*'OddsRatio_working_3-way'!R137^3/27-'OddsRatio_working_3-way'!T137</f>
        <v>0.28054110768850959</v>
      </c>
      <c r="W137" s="11">
        <f>'OddsRatio_working_3-way'!V137^2+4*'OddsRatio_working_3-way'!U137^3/27</f>
        <v>-2.3184009646007309E-3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0.1423215672936613</v>
      </c>
      <c r="Y137" s="11">
        <f>IF('OddsRatio_working_3-way'!W137&gt;=0,IF('OddsRatio_working_3-way'!V137+SQRT('OddsRatio_working_3-way'!W137)&gt;0,0,PI()),ACOS('OddsRatio_working_3-way'!V137/(2*'OddsRatio_working_3-way'!X137)))</f>
        <v>0.16997569768541654</v>
      </c>
      <c r="Z137" s="11">
        <f>'OddsRatio_working_3-way'!X137^(1/3)*COS('OddsRatio_working_3-way'!Y137/3)</f>
        <v>0.52126605930105441</v>
      </c>
      <c r="AA137" s="11">
        <f>'OddsRatio_working_3-way'!X137^(1/3)*COS(('OddsRatio_working_3-way'!Y137+2*PI())/3)</f>
        <v>-0.28623779080081996</v>
      </c>
      <c r="AB137" s="11">
        <f>'OddsRatio_working_3-way'!X137^(1/3)*COS(('OddsRatio_working_3-way'!Y137+4*PI())/3)</f>
        <v>-0.23502826850023442</v>
      </c>
      <c r="AC137" s="11">
        <f>'OddsRatio_working_3-way'!X137^(1/3)*SIN('OddsRatio_working_3-way'!Y137/3)</f>
        <v>2.956583148531524E-2</v>
      </c>
      <c r="AD137" s="11">
        <f>'OddsRatio_working_3-way'!X137^(1/3)*SIN(('OddsRatio_working_3-way'!Y137+2*PI())/3)</f>
        <v>0.43664673374266127</v>
      </c>
      <c r="AE137" s="11">
        <f>'OddsRatio_working_3-way'!X137^(1/3)*SIN(('OddsRatio_working_3-way'!Y137+4*PI())/3)</f>
        <v>-0.46621256522797644</v>
      </c>
      <c r="AF137" s="11">
        <f>-'OddsRatio_working_3-way'!U137/(3*'OddsRatio_working_3-way'!X137^(1/3))*COS(('OddsRatio_working_3-way'!Y137)/3)</f>
        <v>0.52126605930105452</v>
      </c>
      <c r="AG137" s="11">
        <f>-'OddsRatio_working_3-way'!U137/(3*'OddsRatio_working_3-way'!X137^(1/3))*COS(('OddsRatio_working_3-way'!Y137+2*PI())/3)</f>
        <v>-0.28623779080082001</v>
      </c>
      <c r="AH137" s="11">
        <f>-'OddsRatio_working_3-way'!U137/(3*'OddsRatio_working_3-way'!X137^(1/3))*COS(('OddsRatio_working_3-way'!Y137+4*PI())/3)</f>
        <v>-0.23502826850023448</v>
      </c>
      <c r="AI137" s="11">
        <f>'OddsRatio_working_3-way'!U137/(3*'OddsRatio_working_3-way'!X137^(1/3))*SIN(('OddsRatio_working_3-way'!Y137)/3)</f>
        <v>-2.9565831485315247E-2</v>
      </c>
      <c r="AJ137" s="11">
        <f>'OddsRatio_working_3-way'!U137/(3*'OddsRatio_working_3-way'!X137^(1/3))*SIN(('OddsRatio_working_3-way'!Y137+2*PI())/3)</f>
        <v>-0.43664673374266133</v>
      </c>
      <c r="AK137" s="11">
        <f>'OddsRatio_working_3-way'!U137/(3*'OddsRatio_working_3-way'!X137^(1/3))*SIN(('OddsRatio_working_3-way'!Y137+4*PI())/3)</f>
        <v>0.46621256522797649</v>
      </c>
      <c r="AL137" s="11">
        <f>'OddsRatio_working_3-way'!Z137+'OddsRatio_working_3-way'!AF137</f>
        <v>1.042532118602109</v>
      </c>
      <c r="AM137" s="11">
        <f>'OddsRatio_working_3-way'!AA137+'OddsRatio_working_3-way'!AG137</f>
        <v>-0.57247558160164003</v>
      </c>
      <c r="AN137" s="11">
        <f>'OddsRatio_working_3-way'!AB137+'OddsRatio_working_3-way'!AH137</f>
        <v>-0.4700565370004689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1.042532118602109</v>
      </c>
      <c r="AS137" s="11">
        <f>IF(('OddsRatio_working_3-way'!X137=0),IF(Q137&gt;0,-Q137^(1/3),(-Q137)^(1/3)),'OddsRatio_working_3-way'!AM137-'OddsRatio_working_3-way'!R137/3)</f>
        <v>-0.57247558160164003</v>
      </c>
      <c r="AT137" s="11">
        <f>IF(('OddsRatio_working_3-way'!X137=0),IF(Q137&gt;0,-Q137^(1/3),(-Q137)^(1/3)),'OddsRatio_working_3-way'!AN137-'OddsRatio_working_3-way'!R137/3)</f>
        <v>-0.4700565370004689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1.88</v>
      </c>
      <c r="B138" s="4">
        <f>IF('True_Odds_Calculator_3-way'!B139="","",'True_Odds_Calculator_3-way'!B139)</f>
        <v>4.13</v>
      </c>
      <c r="C138" s="4">
        <f>IF('True_Odds_Calculator_3-way'!C139="","",'True_Odds_Calculator_3-way'!C139)</f>
        <v>4.03</v>
      </c>
      <c r="D138" s="9">
        <f t="shared" si="39"/>
        <v>0.52293735437684674</v>
      </c>
      <c r="E138" s="9">
        <f t="shared" si="40"/>
        <v>0.23558257563691376</v>
      </c>
      <c r="F138" s="9">
        <f t="shared" si="41"/>
        <v>0.24148006998623961</v>
      </c>
      <c r="G138" s="9">
        <f t="shared" si="42"/>
        <v>1.0366760726045117</v>
      </c>
      <c r="H138" s="9">
        <f t="shared" si="43"/>
        <v>1.9122749438919704</v>
      </c>
      <c r="I138" s="9">
        <f t="shared" si="44"/>
        <v>4.2447961072521219</v>
      </c>
      <c r="J138" s="9">
        <f t="shared" si="45"/>
        <v>4.1411284999916704</v>
      </c>
      <c r="K138" s="11">
        <f t="shared" si="46"/>
        <v>0.53191489361702127</v>
      </c>
      <c r="L138" s="11">
        <f t="shared" si="47"/>
        <v>0.24213075060532688</v>
      </c>
      <c r="M138" s="11">
        <f t="shared" si="48"/>
        <v>0.24813895781637715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-0.26672068087560807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0.22498818492443651</v>
      </c>
      <c r="Q138" s="11">
        <f>2*'OddsRatio_working_3-way'!K138*'OddsRatio_working_3-way'!L138*'OddsRatio_working_3-way'!M138</f>
        <v>6.391709798989674E-2</v>
      </c>
      <c r="R138" s="11">
        <f t="shared" si="49"/>
        <v>0</v>
      </c>
      <c r="S138" s="11">
        <f t="shared" si="50"/>
        <v>-0.84353483271649798</v>
      </c>
      <c r="T138" s="11">
        <f t="shared" si="51"/>
        <v>-0.23964057747627787</v>
      </c>
      <c r="U138" s="11">
        <f>'OddsRatio_working_3-way'!S138-'OddsRatio_working_3-way'!R138^2/3</f>
        <v>-0.84353483271649798</v>
      </c>
      <c r="V138" s="11">
        <f>'OddsRatio_working_3-way'!S138*'OddsRatio_working_3-way'!R138/3-2*'OddsRatio_working_3-way'!R138^3/27-'OddsRatio_working_3-way'!T138</f>
        <v>0.23964057747627787</v>
      </c>
      <c r="W138" s="11">
        <f>'OddsRatio_working_3-way'!V138^2+4*'OddsRatio_working_3-way'!U138^3/27</f>
        <v>-3.1493588525924682E-2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0.14909828545215453</v>
      </c>
      <c r="Y138" s="11">
        <f>IF('OddsRatio_working_3-way'!W138&gt;=0,IF('OddsRatio_working_3-way'!V138+SQRT('OddsRatio_working_3-way'!W138)&gt;0,0,PI()),ACOS('OddsRatio_working_3-way'!V138/(2*'OddsRatio_working_3-way'!X138)))</f>
        <v>0.63742158408781169</v>
      </c>
      <c r="Z138" s="11">
        <f>'OddsRatio_working_3-way'!X138^(1/3)*COS('OddsRatio_working_3-way'!Y138/3)</f>
        <v>0.51833803630225594</v>
      </c>
      <c r="AA138" s="11">
        <f>'OddsRatio_working_3-way'!X138^(1/3)*COS(('OddsRatio_working_3-way'!Y138+2*PI())/3)</f>
        <v>-0.35600892867806666</v>
      </c>
      <c r="AB138" s="11">
        <f>'OddsRatio_working_3-way'!X138^(1/3)*COS(('OddsRatio_working_3-way'!Y138+4*PI())/3)</f>
        <v>-0.16232910762418953</v>
      </c>
      <c r="AC138" s="11">
        <f>'OddsRatio_working_3-way'!X138^(1/3)*SIN('OddsRatio_working_3-way'!Y138/3)</f>
        <v>0.11182109682205475</v>
      </c>
      <c r="AD138" s="11">
        <f>'OddsRatio_working_3-way'!X138^(1/3)*SIN(('OddsRatio_working_3-way'!Y138+2*PI())/3)</f>
        <v>0.39298335877446683</v>
      </c>
      <c r="AE138" s="11">
        <f>'OddsRatio_working_3-way'!X138^(1/3)*SIN(('OddsRatio_working_3-way'!Y138+4*PI())/3)</f>
        <v>-0.50480445559652143</v>
      </c>
      <c r="AF138" s="11">
        <f>-'OddsRatio_working_3-way'!U138/(3*'OddsRatio_working_3-way'!X138^(1/3))*COS(('OddsRatio_working_3-way'!Y138)/3)</f>
        <v>0.51833803630225583</v>
      </c>
      <c r="AG138" s="11">
        <f>-'OddsRatio_working_3-way'!U138/(3*'OddsRatio_working_3-way'!X138^(1/3))*COS(('OddsRatio_working_3-way'!Y138+2*PI())/3)</f>
        <v>-0.35600892867806661</v>
      </c>
      <c r="AH138" s="11">
        <f>-'OddsRatio_working_3-way'!U138/(3*'OddsRatio_working_3-way'!X138^(1/3))*COS(('OddsRatio_working_3-way'!Y138+4*PI())/3)</f>
        <v>-0.16232910762418951</v>
      </c>
      <c r="AI138" s="11">
        <f>'OddsRatio_working_3-way'!U138/(3*'OddsRatio_working_3-way'!X138^(1/3))*SIN(('OddsRatio_working_3-way'!Y138)/3)</f>
        <v>-0.11182109682205474</v>
      </c>
      <c r="AJ138" s="11">
        <f>'OddsRatio_working_3-way'!U138/(3*'OddsRatio_working_3-way'!X138^(1/3))*SIN(('OddsRatio_working_3-way'!Y138+2*PI())/3)</f>
        <v>-0.39298335877446672</v>
      </c>
      <c r="AK138" s="11">
        <f>'OddsRatio_working_3-way'!U138/(3*'OddsRatio_working_3-way'!X138^(1/3))*SIN(('OddsRatio_working_3-way'!Y138+4*PI())/3)</f>
        <v>0.50480445559652132</v>
      </c>
      <c r="AL138" s="11">
        <f>'OddsRatio_working_3-way'!Z138+'OddsRatio_working_3-way'!AF138</f>
        <v>1.0366760726045117</v>
      </c>
      <c r="AM138" s="11">
        <f>'OddsRatio_working_3-way'!AA138+'OddsRatio_working_3-way'!AG138</f>
        <v>-0.71201785735613332</v>
      </c>
      <c r="AN138" s="11">
        <f>'OddsRatio_working_3-way'!AB138+'OddsRatio_working_3-way'!AH138</f>
        <v>-0.32465821524837901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1.0366760726045117</v>
      </c>
      <c r="AS138" s="11">
        <f>IF(('OddsRatio_working_3-way'!X138=0),IF(Q138&gt;0,-Q138^(1/3),(-Q138)^(1/3)),'OddsRatio_working_3-way'!AM138-'OddsRatio_working_3-way'!R138/3)</f>
        <v>-0.71201785735613332</v>
      </c>
      <c r="AT138" s="11">
        <f>IF(('OddsRatio_working_3-way'!X138=0),IF(Q138&gt;0,-Q138^(1/3),(-Q138)^(1/3)),'OddsRatio_working_3-way'!AN138-'OddsRatio_working_3-way'!R138/3)</f>
        <v>-0.32465821524837901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3.65</v>
      </c>
      <c r="B139" s="4">
        <f>IF('True_Odds_Calculator_3-way'!B140="","",'True_Odds_Calculator_3-way'!B140)</f>
        <v>3.57</v>
      </c>
      <c r="C139" s="4">
        <f>IF('True_Odds_Calculator_3-way'!C140="","",'True_Odds_Calculator_3-way'!C140)</f>
        <v>2.13</v>
      </c>
      <c r="D139" s="9">
        <f t="shared" si="39"/>
        <v>0.26677634658802685</v>
      </c>
      <c r="E139" s="9">
        <f t="shared" si="40"/>
        <v>0.27281512400474539</v>
      </c>
      <c r="F139" s="9">
        <f t="shared" si="41"/>
        <v>0.4604085294072276</v>
      </c>
      <c r="G139" s="9">
        <f t="shared" si="42"/>
        <v>1.0371540604615048</v>
      </c>
      <c r="H139" s="9">
        <f t="shared" si="43"/>
        <v>3.7484582602229879</v>
      </c>
      <c r="I139" s="9">
        <f t="shared" si="44"/>
        <v>3.6654859353860667</v>
      </c>
      <c r="J139" s="9">
        <f t="shared" si="45"/>
        <v>2.1719840883215005</v>
      </c>
      <c r="K139" s="11">
        <f t="shared" si="46"/>
        <v>0.27397260273972601</v>
      </c>
      <c r="L139" s="11">
        <f t="shared" si="47"/>
        <v>0.28011204481792717</v>
      </c>
      <c r="M139" s="11">
        <f t="shared" si="48"/>
        <v>0.46948356807511737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-0.27727885803494978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0.22878789434611069</v>
      </c>
      <c r="Q139" s="11">
        <f>2*'OddsRatio_working_3-way'!K139*'OddsRatio_working_3-way'!L139*'OddsRatio_working_3-way'!M139</f>
        <v>7.2059179321609657E-2</v>
      </c>
      <c r="R139" s="11">
        <f t="shared" si="49"/>
        <v>0</v>
      </c>
      <c r="S139" s="11">
        <f t="shared" si="50"/>
        <v>-0.82511842398482826</v>
      </c>
      <c r="T139" s="11">
        <f t="shared" si="51"/>
        <v>-0.2598798185778986</v>
      </c>
      <c r="U139" s="11">
        <f>'OddsRatio_working_3-way'!S139-'OddsRatio_working_3-way'!R139^2/3</f>
        <v>-0.82511842398482826</v>
      </c>
      <c r="V139" s="11">
        <f>'OddsRatio_working_3-way'!S139*'OddsRatio_working_3-way'!R139/3-2*'OddsRatio_working_3-way'!R139^3/27-'OddsRatio_working_3-way'!T139</f>
        <v>0.2598798185778986</v>
      </c>
      <c r="W139" s="11">
        <f>'OddsRatio_working_3-way'!V139^2+4*'OddsRatio_working_3-way'!U139^3/27</f>
        <v>-1.5685808293796497E-2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0.14424226876844906</v>
      </c>
      <c r="Y139" s="11">
        <f>IF('OddsRatio_working_3-way'!W139&gt;=0,IF('OddsRatio_working_3-way'!V139+SQRT('OddsRatio_working_3-way'!W139)&gt;0,0,PI()),ACOS('OddsRatio_working_3-way'!V139/(2*'OddsRatio_working_3-way'!X139)))</f>
        <v>0.44908462891478718</v>
      </c>
      <c r="Z139" s="11">
        <f>'OddsRatio_working_3-way'!X139^(1/3)*COS('OddsRatio_working_3-way'!Y139/3)</f>
        <v>0.5185770302307523</v>
      </c>
      <c r="AA139" s="11">
        <f>'OddsRatio_working_3-way'!X139^(1/3)*COS(('OddsRatio_working_3-way'!Y139+2*PI())/3)</f>
        <v>-0.32702331993532924</v>
      </c>
      <c r="AB139" s="11">
        <f>'OddsRatio_working_3-way'!X139^(1/3)*COS(('OddsRatio_working_3-way'!Y139+4*PI())/3)</f>
        <v>-0.19155371029542317</v>
      </c>
      <c r="AC139" s="11">
        <f>'OddsRatio_working_3-way'!X139^(1/3)*SIN('OddsRatio_working_3-way'!Y139/3)</f>
        <v>7.8213415592613328E-2</v>
      </c>
      <c r="AD139" s="11">
        <f>'OddsRatio_working_3-way'!X139^(1/3)*SIN(('OddsRatio_working_3-way'!Y139+2*PI())/3)</f>
        <v>0.40999417420261558</v>
      </c>
      <c r="AE139" s="11">
        <f>'OddsRatio_working_3-way'!X139^(1/3)*SIN(('OddsRatio_working_3-way'!Y139+4*PI())/3)</f>
        <v>-0.48820758979522888</v>
      </c>
      <c r="AF139" s="11">
        <f>-'OddsRatio_working_3-way'!U139/(3*'OddsRatio_working_3-way'!X139^(1/3))*COS(('OddsRatio_working_3-way'!Y139)/3)</f>
        <v>0.51857703023075241</v>
      </c>
      <c r="AG139" s="11">
        <f>-'OddsRatio_working_3-way'!U139/(3*'OddsRatio_working_3-way'!X139^(1/3))*COS(('OddsRatio_working_3-way'!Y139+2*PI())/3)</f>
        <v>-0.32702331993532929</v>
      </c>
      <c r="AH139" s="11">
        <f>-'OddsRatio_working_3-way'!U139/(3*'OddsRatio_working_3-way'!X139^(1/3))*COS(('OddsRatio_working_3-way'!Y139+4*PI())/3)</f>
        <v>-0.1915537102954232</v>
      </c>
      <c r="AI139" s="11">
        <f>'OddsRatio_working_3-way'!U139/(3*'OddsRatio_working_3-way'!X139^(1/3))*SIN(('OddsRatio_working_3-way'!Y139)/3)</f>
        <v>-7.8213415592613342E-2</v>
      </c>
      <c r="AJ139" s="11">
        <f>'OddsRatio_working_3-way'!U139/(3*'OddsRatio_working_3-way'!X139^(1/3))*SIN(('OddsRatio_working_3-way'!Y139+2*PI())/3)</f>
        <v>-0.40999417420261569</v>
      </c>
      <c r="AK139" s="11">
        <f>'OddsRatio_working_3-way'!U139/(3*'OddsRatio_working_3-way'!X139^(1/3))*SIN(('OddsRatio_working_3-way'!Y139+4*PI())/3)</f>
        <v>0.48820758979522899</v>
      </c>
      <c r="AL139" s="11">
        <f>'OddsRatio_working_3-way'!Z139+'OddsRatio_working_3-way'!AF139</f>
        <v>1.0371540604615048</v>
      </c>
      <c r="AM139" s="11">
        <f>'OddsRatio_working_3-way'!AA139+'OddsRatio_working_3-way'!AG139</f>
        <v>-0.65404663987065859</v>
      </c>
      <c r="AN139" s="11">
        <f>'OddsRatio_working_3-way'!AB139+'OddsRatio_working_3-way'!AH139</f>
        <v>-0.38310742059084635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1.0371540604615048</v>
      </c>
      <c r="AS139" s="11">
        <f>IF(('OddsRatio_working_3-way'!X139=0),IF(Q139&gt;0,-Q139^(1/3),(-Q139)^(1/3)),'OddsRatio_working_3-way'!AM139-'OddsRatio_working_3-way'!R139/3)</f>
        <v>-0.65404663987065859</v>
      </c>
      <c r="AT139" s="11">
        <f>IF(('OddsRatio_working_3-way'!X139=0),IF(Q139&gt;0,-Q139^(1/3),(-Q139)^(1/3)),'OddsRatio_working_3-way'!AN139-'OddsRatio_working_3-way'!R139/3)</f>
        <v>-0.38310742059084635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2.2599999999999998</v>
      </c>
      <c r="B140" s="4">
        <f>IF('True_Odds_Calculator_3-way'!B141="","",'True_Odds_Calculator_3-way'!B141)</f>
        <v>3.27</v>
      </c>
      <c r="C140" s="4">
        <f>IF('True_Odds_Calculator_3-way'!C141="","",'True_Odds_Calculator_3-way'!C141)</f>
        <v>3.64</v>
      </c>
      <c r="D140" s="9">
        <f t="shared" si="39"/>
        <v>0.43382426404479923</v>
      </c>
      <c r="E140" s="9">
        <f t="shared" si="40"/>
        <v>0.29839905269507722</v>
      </c>
      <c r="F140" s="9">
        <f t="shared" si="41"/>
        <v>0.26777668326012344</v>
      </c>
      <c r="G140" s="9">
        <f t="shared" si="42"/>
        <v>1.0357784463163757</v>
      </c>
      <c r="H140" s="9">
        <f t="shared" si="43"/>
        <v>2.3050808423586333</v>
      </c>
      <c r="I140" s="9">
        <f t="shared" si="44"/>
        <v>3.3512170731381725</v>
      </c>
      <c r="J140" s="9">
        <f t="shared" si="45"/>
        <v>3.734455098275232</v>
      </c>
      <c r="K140" s="11">
        <f t="shared" si="46"/>
        <v>0.44247787610619471</v>
      </c>
      <c r="L140" s="11">
        <f t="shared" si="47"/>
        <v>0.3058103975535168</v>
      </c>
      <c r="M140" s="11">
        <f t="shared" si="48"/>
        <v>0.27472527472527469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-0.28070022045827836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0.22936523301872003</v>
      </c>
      <c r="Q140" s="11">
        <f>2*'OddsRatio_working_3-way'!K140*'OddsRatio_working_3-way'!L140*'OddsRatio_working_3-way'!M140</f>
        <v>7.4348535824544579E-2</v>
      </c>
      <c r="R140" s="11">
        <f t="shared" si="49"/>
        <v>0</v>
      </c>
      <c r="S140" s="11">
        <f t="shared" si="50"/>
        <v>-0.81711810786700656</v>
      </c>
      <c r="T140" s="11">
        <f t="shared" si="51"/>
        <v>-0.26486810627779794</v>
      </c>
      <c r="U140" s="11">
        <f>'OddsRatio_working_3-way'!S140-'OddsRatio_working_3-way'!R140^2/3</f>
        <v>-0.81711810786700656</v>
      </c>
      <c r="V140" s="11">
        <f>'OddsRatio_working_3-way'!S140*'OddsRatio_working_3-way'!R140/3-2*'OddsRatio_working_3-way'!R140^3/27-'OddsRatio_working_3-way'!T140</f>
        <v>0.26486810627779794</v>
      </c>
      <c r="W140" s="11">
        <f>'OddsRatio_working_3-way'!V140^2+4*'OddsRatio_working_3-way'!U140^3/27</f>
        <v>-1.0670820246874643E-2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0.14214951105267784</v>
      </c>
      <c r="Y140" s="11">
        <f>IF('OddsRatio_working_3-way'!W140&gt;=0,IF('OddsRatio_working_3-way'!V140+SQRT('OddsRatio_working_3-way'!W140)&gt;0,0,PI()),ACOS('OddsRatio_working_3-way'!V140/(2*'OddsRatio_working_3-way'!X140)))</f>
        <v>0.3718596816123898</v>
      </c>
      <c r="Z140" s="11">
        <f>'OddsRatio_working_3-way'!X140^(1/3)*COS('OddsRatio_working_3-way'!Y140/3)</f>
        <v>0.51788922315818786</v>
      </c>
      <c r="AA140" s="11">
        <f>'OddsRatio_working_3-way'!X140^(1/3)*COS(('OddsRatio_working_3-way'!Y140+2*PI())/3)</f>
        <v>-0.31482476341503862</v>
      </c>
      <c r="AB140" s="11">
        <f>'OddsRatio_working_3-way'!X140^(1/3)*COS(('OddsRatio_working_3-way'!Y140+4*PI())/3)</f>
        <v>-0.20306445974314927</v>
      </c>
      <c r="AC140" s="11">
        <f>'OddsRatio_working_3-way'!X140^(1/3)*SIN('OddsRatio_working_3-way'!Y140/3)</f>
        <v>6.4524841409679595E-2</v>
      </c>
      <c r="AD140" s="11">
        <f>'OddsRatio_working_3-way'!X140^(1/3)*SIN(('OddsRatio_working_3-way'!Y140+2*PI())/3)</f>
        <v>0.41624280289633897</v>
      </c>
      <c r="AE140" s="11">
        <f>'OddsRatio_working_3-way'!X140^(1/3)*SIN(('OddsRatio_working_3-way'!Y140+4*PI())/3)</f>
        <v>-0.48076764430601865</v>
      </c>
      <c r="AF140" s="11">
        <f>-'OddsRatio_working_3-way'!U140/(3*'OddsRatio_working_3-way'!X140^(1/3))*COS(('OddsRatio_working_3-way'!Y140)/3)</f>
        <v>0.51788922315818786</v>
      </c>
      <c r="AG140" s="11">
        <f>-'OddsRatio_working_3-way'!U140/(3*'OddsRatio_working_3-way'!X140^(1/3))*COS(('OddsRatio_working_3-way'!Y140+2*PI())/3)</f>
        <v>-0.31482476341503862</v>
      </c>
      <c r="AH140" s="11">
        <f>-'OddsRatio_working_3-way'!U140/(3*'OddsRatio_working_3-way'!X140^(1/3))*COS(('OddsRatio_working_3-way'!Y140+4*PI())/3)</f>
        <v>-0.20306445974314927</v>
      </c>
      <c r="AI140" s="11">
        <f>'OddsRatio_working_3-way'!U140/(3*'OddsRatio_working_3-way'!X140^(1/3))*SIN(('OddsRatio_working_3-way'!Y140)/3)</f>
        <v>-6.4524841409679595E-2</v>
      </c>
      <c r="AJ140" s="11">
        <f>'OddsRatio_working_3-way'!U140/(3*'OddsRatio_working_3-way'!X140^(1/3))*SIN(('OddsRatio_working_3-way'!Y140+2*PI())/3)</f>
        <v>-0.41624280289633897</v>
      </c>
      <c r="AK140" s="11">
        <f>'OddsRatio_working_3-way'!U140/(3*'OddsRatio_working_3-way'!X140^(1/3))*SIN(('OddsRatio_working_3-way'!Y140+4*PI())/3)</f>
        <v>0.48076764430601865</v>
      </c>
      <c r="AL140" s="11">
        <f>'OddsRatio_working_3-way'!Z140+'OddsRatio_working_3-way'!AF140</f>
        <v>1.0357784463163757</v>
      </c>
      <c r="AM140" s="11">
        <f>'OddsRatio_working_3-way'!AA140+'OddsRatio_working_3-way'!AG140</f>
        <v>-0.62964952683007724</v>
      </c>
      <c r="AN140" s="11">
        <f>'OddsRatio_working_3-way'!AB140+'OddsRatio_working_3-way'!AH140</f>
        <v>-0.40612891948629853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1.0357784463163757</v>
      </c>
      <c r="AS140" s="11">
        <f>IF(('OddsRatio_working_3-way'!X140=0),IF(Q140&gt;0,-Q140^(1/3),(-Q140)^(1/3)),'OddsRatio_working_3-way'!AM140-'OddsRatio_working_3-way'!R140/3)</f>
        <v>-0.62964952683007724</v>
      </c>
      <c r="AT140" s="11">
        <f>IF(('OddsRatio_working_3-way'!X140=0),IF(Q140&gt;0,-Q140^(1/3),(-Q140)^(1/3)),'OddsRatio_working_3-way'!AN140-'OddsRatio_working_3-way'!R140/3)</f>
        <v>-0.40612891948629853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2.37</v>
      </c>
      <c r="B141" s="4">
        <f>IF('True_Odds_Calculator_3-way'!B142="","",'True_Odds_Calculator_3-way'!B142)</f>
        <v>3.59</v>
      </c>
      <c r="C141" s="4">
        <f>IF('True_Odds_Calculator_3-way'!C142="","",'True_Odds_Calculator_3-way'!C142)</f>
        <v>3.11</v>
      </c>
      <c r="D141" s="9">
        <f t="shared" si="39"/>
        <v>0.41381391849345794</v>
      </c>
      <c r="E141" s="9">
        <f t="shared" si="40"/>
        <v>0.27188733602527621</v>
      </c>
      <c r="F141" s="9">
        <f t="shared" si="41"/>
        <v>0.31429874548126596</v>
      </c>
      <c r="G141" s="9">
        <f t="shared" si="42"/>
        <v>1.0339745307559549</v>
      </c>
      <c r="H141" s="9">
        <f t="shared" si="43"/>
        <v>2.4165451071356587</v>
      </c>
      <c r="I141" s="9">
        <f t="shared" si="44"/>
        <v>3.6779940346579227</v>
      </c>
      <c r="J141" s="9">
        <f t="shared" si="45"/>
        <v>3.1816862598950646</v>
      </c>
      <c r="K141" s="11">
        <f t="shared" si="46"/>
        <v>0.42194092827004215</v>
      </c>
      <c r="L141" s="11">
        <f t="shared" si="47"/>
        <v>0.2785515320334262</v>
      </c>
      <c r="M141" s="11">
        <f t="shared" si="48"/>
        <v>0.32154340836012862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-0.28294342278901274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0.22939582393027758</v>
      </c>
      <c r="Q141" s="11">
        <f>2*'OddsRatio_working_3-way'!K141*'OddsRatio_working_3-way'!L141*'OddsRatio_working_3-way'!M141</f>
        <v>7.5583467522331985E-2</v>
      </c>
      <c r="R141" s="11">
        <f t="shared" si="49"/>
        <v>0</v>
      </c>
      <c r="S141" s="11">
        <f t="shared" si="50"/>
        <v>-0.81074803460384759</v>
      </c>
      <c r="T141" s="11">
        <f t="shared" si="51"/>
        <v>-0.26713279558611119</v>
      </c>
      <c r="U141" s="11">
        <f>'OddsRatio_working_3-way'!S141-'OddsRatio_working_3-way'!R141^2/3</f>
        <v>-0.81074803460384759</v>
      </c>
      <c r="V141" s="11">
        <f>'OddsRatio_working_3-way'!S141*'OddsRatio_working_3-way'!R141/3-2*'OddsRatio_working_3-way'!R141^3/27-'OddsRatio_working_3-way'!T141</f>
        <v>0.26713279558611119</v>
      </c>
      <c r="W141" s="11">
        <f>'OddsRatio_working_3-way'!V141^2+4*'OddsRatio_working_3-way'!U141^3/27</f>
        <v>-7.5903979149175016E-3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0.14049050536652696</v>
      </c>
      <c r="Y141" s="11">
        <f>IF('OddsRatio_working_3-way'!W141&gt;=0,IF('OddsRatio_working_3-way'!V141+SQRT('OddsRatio_working_3-way'!W141)&gt;0,0,PI()),ACOS('OddsRatio_working_3-way'!V141/(2*'OddsRatio_working_3-way'!X141)))</f>
        <v>0.3152633202823385</v>
      </c>
      <c r="Z141" s="11">
        <f>'OddsRatio_working_3-way'!X141^(1/3)*COS('OddsRatio_working_3-way'!Y141/3)</f>
        <v>0.51698726537797735</v>
      </c>
      <c r="AA141" s="11">
        <f>'OddsRatio_working_3-way'!X141^(1/3)*COS(('OddsRatio_working_3-way'!Y141+2*PI())/3)</f>
        <v>-0.30571792970559297</v>
      </c>
      <c r="AB141" s="11">
        <f>'OddsRatio_working_3-way'!X141^(1/3)*COS(('OddsRatio_working_3-way'!Y141+4*PI())/3)</f>
        <v>-0.21126933567238429</v>
      </c>
      <c r="AC141" s="11">
        <f>'OddsRatio_working_3-way'!X141^(1/3)*SIN('OddsRatio_working_3-way'!Y141/3)</f>
        <v>5.4529921189654745E-2</v>
      </c>
      <c r="AD141" s="11">
        <f>'OddsRatio_working_3-way'!X141^(1/3)*SIN(('OddsRatio_working_3-way'!Y141+2*PI())/3)</f>
        <v>0.42045914465554829</v>
      </c>
      <c r="AE141" s="11">
        <f>'OddsRatio_working_3-way'!X141^(1/3)*SIN(('OddsRatio_working_3-way'!Y141+4*PI())/3)</f>
        <v>-0.47498906584520295</v>
      </c>
      <c r="AF141" s="11">
        <f>-'OddsRatio_working_3-way'!U141/(3*'OddsRatio_working_3-way'!X141^(1/3))*COS(('OddsRatio_working_3-way'!Y141)/3)</f>
        <v>0.51698726537797746</v>
      </c>
      <c r="AG141" s="11">
        <f>-'OddsRatio_working_3-way'!U141/(3*'OddsRatio_working_3-way'!X141^(1/3))*COS(('OddsRatio_working_3-way'!Y141+2*PI())/3)</f>
        <v>-0.30571792970559303</v>
      </c>
      <c r="AH141" s="11">
        <f>-'OddsRatio_working_3-way'!U141/(3*'OddsRatio_working_3-way'!X141^(1/3))*COS(('OddsRatio_working_3-way'!Y141+4*PI())/3)</f>
        <v>-0.21126933567238435</v>
      </c>
      <c r="AI141" s="11">
        <f>'OddsRatio_working_3-way'!U141/(3*'OddsRatio_working_3-way'!X141^(1/3))*SIN(('OddsRatio_working_3-way'!Y141)/3)</f>
        <v>-5.4529921189654752E-2</v>
      </c>
      <c r="AJ141" s="11">
        <f>'OddsRatio_working_3-way'!U141/(3*'OddsRatio_working_3-way'!X141^(1/3))*SIN(('OddsRatio_working_3-way'!Y141+2*PI())/3)</f>
        <v>-0.42045914465554834</v>
      </c>
      <c r="AK141" s="11">
        <f>'OddsRatio_working_3-way'!U141/(3*'OddsRatio_working_3-way'!X141^(1/3))*SIN(('OddsRatio_working_3-way'!Y141+4*PI())/3)</f>
        <v>0.47498906584520306</v>
      </c>
      <c r="AL141" s="11">
        <f>'OddsRatio_working_3-way'!Z141+'OddsRatio_working_3-way'!AF141</f>
        <v>1.0339745307559549</v>
      </c>
      <c r="AM141" s="11">
        <f>'OddsRatio_working_3-way'!AA141+'OddsRatio_working_3-way'!AG141</f>
        <v>-0.61143585941118594</v>
      </c>
      <c r="AN141" s="11">
        <f>'OddsRatio_working_3-way'!AB141+'OddsRatio_working_3-way'!AH141</f>
        <v>-0.42253867134476863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1.0339745307559549</v>
      </c>
      <c r="AS141" s="11">
        <f>IF(('OddsRatio_working_3-way'!X141=0),IF(Q141&gt;0,-Q141^(1/3),(-Q141)^(1/3)),'OddsRatio_working_3-way'!AM141-'OddsRatio_working_3-way'!R141/3)</f>
        <v>-0.61143585941118594</v>
      </c>
      <c r="AT141" s="11">
        <f>IF(('OddsRatio_working_3-way'!X141=0),IF(Q141&gt;0,-Q141^(1/3),(-Q141)^(1/3)),'OddsRatio_working_3-way'!AN141-'OddsRatio_working_3-way'!R141/3)</f>
        <v>-0.42253867134476863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2.25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3.94</v>
      </c>
      <c r="D142" s="9">
        <f t="shared" si="39"/>
        <v>0.43578043695353902</v>
      </c>
      <c r="E142" s="9">
        <f t="shared" si="40"/>
        <v>0.31701381419301788</v>
      </c>
      <c r="F142" s="9">
        <f t="shared" si="41"/>
        <v>0.24720574885344304</v>
      </c>
      <c r="G142" s="9">
        <f t="shared" si="42"/>
        <v>1.0357868599899824</v>
      </c>
      <c r="H142" s="9">
        <f t="shared" si="43"/>
        <v>2.2947335749874784</v>
      </c>
      <c r="I142" s="9">
        <f t="shared" si="44"/>
        <v>3.1544366687791632</v>
      </c>
      <c r="J142" s="9">
        <f t="shared" si="45"/>
        <v>4.0452133683705478</v>
      </c>
      <c r="K142" s="11">
        <f t="shared" si="46"/>
        <v>0.44444444444444442</v>
      </c>
      <c r="L142" s="11">
        <f t="shared" si="47"/>
        <v>0.32467532467532467</v>
      </c>
      <c r="M142" s="11">
        <f t="shared" si="48"/>
        <v>0.25380710659898476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-0.27995692970312247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0.22963500120860525</v>
      </c>
      <c r="Q142" s="11">
        <f>2*'OddsRatio_working_3-way'!K142*'OddsRatio_working_3-way'!L142*'OddsRatio_working_3-way'!M142</f>
        <v>7.3248804213271207E-2</v>
      </c>
      <c r="R142" s="11">
        <f t="shared" si="49"/>
        <v>0</v>
      </c>
      <c r="S142" s="11">
        <f t="shared" si="50"/>
        <v>-0.82025117739403486</v>
      </c>
      <c r="T142" s="11">
        <f t="shared" si="51"/>
        <v>-0.26164311878597601</v>
      </c>
      <c r="U142" s="11">
        <f>'OddsRatio_working_3-way'!S142-'OddsRatio_working_3-way'!R142^2/3</f>
        <v>-0.82025117739403486</v>
      </c>
      <c r="V142" s="11">
        <f>'OddsRatio_working_3-way'!S142*'OddsRatio_working_3-way'!R142/3-2*'OddsRatio_working_3-way'!R142^3/27-'OddsRatio_working_3-way'!T142</f>
        <v>0.26164311878597601</v>
      </c>
      <c r="W142" s="11">
        <f>'OddsRatio_working_3-way'!V142^2+4*'OddsRatio_working_3-way'!U142^3/27</f>
        <v>-1.3302112504051167E-2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0.1429678583739222</v>
      </c>
      <c r="Y142" s="11">
        <f>IF('OddsRatio_working_3-way'!W142&gt;=0,IF('OddsRatio_working_3-way'!V142+SQRT('OddsRatio_working_3-way'!W142)&gt;0,0,PI()),ACOS('OddsRatio_working_3-way'!V142/(2*'OddsRatio_working_3-way'!X142)))</f>
        <v>0.41518491121825396</v>
      </c>
      <c r="Z142" s="11">
        <f>'OddsRatio_working_3-way'!X142^(1/3)*COS('OddsRatio_working_3-way'!Y142/3)</f>
        <v>0.51789342999499122</v>
      </c>
      <c r="AA142" s="11">
        <f>'OddsRatio_working_3-way'!X142^(1/3)*COS(('OddsRatio_working_3-way'!Y142+2*PI())/3)</f>
        <v>-0.3214174339346586</v>
      </c>
      <c r="AB142" s="11">
        <f>'OddsRatio_working_3-way'!X142^(1/3)*COS(('OddsRatio_working_3-way'!Y142+4*PI())/3)</f>
        <v>-0.19647599606033253</v>
      </c>
      <c r="AC142" s="11">
        <f>'OddsRatio_working_3-way'!X142^(1/3)*SIN('OddsRatio_working_3-way'!Y142/3)</f>
        <v>7.2134972789681076E-2</v>
      </c>
      <c r="AD142" s="11">
        <f>'OddsRatio_working_3-way'!X142^(1/3)*SIN(('OddsRatio_working_3-way'!Y142+2*PI())/3)</f>
        <v>0.41244138043387973</v>
      </c>
      <c r="AE142" s="11">
        <f>'OddsRatio_working_3-way'!X142^(1/3)*SIN(('OddsRatio_working_3-way'!Y142+4*PI())/3)</f>
        <v>-0.48457635322356074</v>
      </c>
      <c r="AF142" s="11">
        <f>-'OddsRatio_working_3-way'!U142/(3*'OddsRatio_working_3-way'!X142^(1/3))*COS(('OddsRatio_working_3-way'!Y142)/3)</f>
        <v>0.51789342999499122</v>
      </c>
      <c r="AG142" s="11">
        <f>-'OddsRatio_working_3-way'!U142/(3*'OddsRatio_working_3-way'!X142^(1/3))*COS(('OddsRatio_working_3-way'!Y142+2*PI())/3)</f>
        <v>-0.3214174339346586</v>
      </c>
      <c r="AH142" s="11">
        <f>-'OddsRatio_working_3-way'!U142/(3*'OddsRatio_working_3-way'!X142^(1/3))*COS(('OddsRatio_working_3-way'!Y142+4*PI())/3)</f>
        <v>-0.19647599606033253</v>
      </c>
      <c r="AI142" s="11">
        <f>'OddsRatio_working_3-way'!U142/(3*'OddsRatio_working_3-way'!X142^(1/3))*SIN(('OddsRatio_working_3-way'!Y142)/3)</f>
        <v>-7.2134972789681076E-2</v>
      </c>
      <c r="AJ142" s="11">
        <f>'OddsRatio_working_3-way'!U142/(3*'OddsRatio_working_3-way'!X142^(1/3))*SIN(('OddsRatio_working_3-way'!Y142+2*PI())/3)</f>
        <v>-0.41244138043387973</v>
      </c>
      <c r="AK142" s="11">
        <f>'OddsRatio_working_3-way'!U142/(3*'OddsRatio_working_3-way'!X142^(1/3))*SIN(('OddsRatio_working_3-way'!Y142+4*PI())/3)</f>
        <v>0.48457635322356074</v>
      </c>
      <c r="AL142" s="11">
        <f>'OddsRatio_working_3-way'!Z142+'OddsRatio_working_3-way'!AF142</f>
        <v>1.0357868599899824</v>
      </c>
      <c r="AM142" s="11">
        <f>'OddsRatio_working_3-way'!AA142+'OddsRatio_working_3-way'!AG142</f>
        <v>-0.64283486786931721</v>
      </c>
      <c r="AN142" s="11">
        <f>'OddsRatio_working_3-way'!AB142+'OddsRatio_working_3-way'!AH142</f>
        <v>-0.39295199212066506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1.0357868599899824</v>
      </c>
      <c r="AS142" s="11">
        <f>IF(('OddsRatio_working_3-way'!X142=0),IF(Q142&gt;0,-Q142^(1/3),(-Q142)^(1/3)),'OddsRatio_working_3-way'!AM142-'OddsRatio_working_3-way'!R142/3)</f>
        <v>-0.64283486786931721</v>
      </c>
      <c r="AT142" s="11">
        <f>IF(('OddsRatio_working_3-way'!X142=0),IF(Q142&gt;0,-Q142^(1/3),(-Q142)^(1/3)),'OddsRatio_working_3-way'!AN142-'OddsRatio_working_3-way'!R142/3)</f>
        <v>-0.39295199212066506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1.38</v>
      </c>
      <c r="B143" s="4">
        <f>IF('True_Odds_Calculator_3-way'!B144="","",'True_Odds_Calculator_3-way'!B144)</f>
        <v>4.91</v>
      </c>
      <c r="C143" s="4">
        <f>IF('True_Odds_Calculator_3-way'!C144="","",'True_Odds_Calculator_3-way'!C144)</f>
        <v>10.25</v>
      </c>
      <c r="D143" s="9">
        <f t="shared" si="39"/>
        <v>0.71295729355816828</v>
      </c>
      <c r="E143" s="9">
        <f t="shared" si="40"/>
        <v>0.19445302742140289</v>
      </c>
      <c r="F143" s="9">
        <f t="shared" si="41"/>
        <v>9.2589679020428806E-2</v>
      </c>
      <c r="G143" s="9">
        <f t="shared" si="42"/>
        <v>1.0594961999730912</v>
      </c>
      <c r="H143" s="9">
        <f t="shared" si="43"/>
        <v>1.4026085559897743</v>
      </c>
      <c r="I143" s="9">
        <f t="shared" si="44"/>
        <v>5.1426301418947871</v>
      </c>
      <c r="J143" s="9">
        <f t="shared" si="45"/>
        <v>10.800339849751094</v>
      </c>
      <c r="K143" s="11">
        <f t="shared" si="46"/>
        <v>0.7246376811594204</v>
      </c>
      <c r="L143" s="11">
        <f t="shared" si="47"/>
        <v>0.20366598778004072</v>
      </c>
      <c r="M143" s="11">
        <f t="shared" si="48"/>
        <v>9.7560975609756101E-2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-0.19788717235441178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0.19495492927124439</v>
      </c>
      <c r="Q143" s="11">
        <f>2*'OddsRatio_working_3-way'!K143*'OddsRatio_working_3-way'!L143*'OddsRatio_working_3-way'!M143</f>
        <v>2.8796887632384697E-2</v>
      </c>
      <c r="R143" s="11">
        <f t="shared" si="49"/>
        <v>0</v>
      </c>
      <c r="S143" s="11">
        <f t="shared" si="50"/>
        <v>-0.98518224780171293</v>
      </c>
      <c r="T143" s="11">
        <f t="shared" si="51"/>
        <v>-0.14552175004456619</v>
      </c>
      <c r="U143" s="11">
        <f>'OddsRatio_working_3-way'!S143-'OddsRatio_working_3-way'!R143^2/3</f>
        <v>-0.98518224780171293</v>
      </c>
      <c r="V143" s="11">
        <f>'OddsRatio_working_3-way'!S143*'OddsRatio_working_3-way'!R143/3-2*'OddsRatio_working_3-way'!R143^3/27-'OddsRatio_working_3-way'!T143</f>
        <v>0.14552175004456619</v>
      </c>
      <c r="W143" s="11">
        <f>'OddsRatio_working_3-way'!V143^2+4*'OddsRatio_working_3-way'!U143^3/27</f>
        <v>-0.12048300356388472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0.18818845826718356</v>
      </c>
      <c r="Y143" s="11">
        <f>IF('OddsRatio_working_3-way'!W143&gt;=0,IF('OddsRatio_working_3-way'!V143+SQRT('OddsRatio_working_3-way'!W143)&gt;0,0,PI()),ACOS('OddsRatio_working_3-way'!V143/(2*'OddsRatio_working_3-way'!X143)))</f>
        <v>1.1738126578245633</v>
      </c>
      <c r="Z143" s="11">
        <f>'OddsRatio_working_3-way'!X143^(1/3)*COS('OddsRatio_working_3-way'!Y143/3)</f>
        <v>0.5297480999865456</v>
      </c>
      <c r="AA143" s="11">
        <f>'OddsRatio_working_3-way'!X143^(1/3)*COS(('OddsRatio_working_3-way'!Y143+2*PI())/3)</f>
        <v>-0.45413782061753133</v>
      </c>
      <c r="AB143" s="11">
        <f>'OddsRatio_working_3-way'!X143^(1/3)*COS(('OddsRatio_working_3-way'!Y143+4*PI())/3)</f>
        <v>-7.5610279369014363E-2</v>
      </c>
      <c r="AC143" s="11">
        <f>'OddsRatio_working_3-way'!X143^(1/3)*SIN('OddsRatio_working_3-way'!Y143/3)</f>
        <v>0.21854297783551846</v>
      </c>
      <c r="AD143" s="11">
        <f>'OddsRatio_working_3-way'!X143^(1/3)*SIN(('OddsRatio_working_3-way'!Y143+2*PI())/3)</f>
        <v>0.34950382327712809</v>
      </c>
      <c r="AE143" s="11">
        <f>'OddsRatio_working_3-way'!X143^(1/3)*SIN(('OddsRatio_working_3-way'!Y143+4*PI())/3)</f>
        <v>-0.5680468011126466</v>
      </c>
      <c r="AF143" s="11">
        <f>-'OddsRatio_working_3-way'!U143/(3*'OddsRatio_working_3-way'!X143^(1/3))*COS(('OddsRatio_working_3-way'!Y143)/3)</f>
        <v>0.52974809998654548</v>
      </c>
      <c r="AG143" s="11">
        <f>-'OddsRatio_working_3-way'!U143/(3*'OddsRatio_working_3-way'!X143^(1/3))*COS(('OddsRatio_working_3-way'!Y143+2*PI())/3)</f>
        <v>-0.45413782061753127</v>
      </c>
      <c r="AH143" s="11">
        <f>-'OddsRatio_working_3-way'!U143/(3*'OddsRatio_working_3-way'!X143^(1/3))*COS(('OddsRatio_working_3-way'!Y143+4*PI())/3)</f>
        <v>-7.5610279369014349E-2</v>
      </c>
      <c r="AI143" s="11">
        <f>'OddsRatio_working_3-way'!U143/(3*'OddsRatio_working_3-way'!X143^(1/3))*SIN(('OddsRatio_working_3-way'!Y143)/3)</f>
        <v>-0.2185429778355184</v>
      </c>
      <c r="AJ143" s="11">
        <f>'OddsRatio_working_3-way'!U143/(3*'OddsRatio_working_3-way'!X143^(1/3))*SIN(('OddsRatio_working_3-way'!Y143+2*PI())/3)</f>
        <v>-0.34950382327712803</v>
      </c>
      <c r="AK143" s="11">
        <f>'OddsRatio_working_3-way'!U143/(3*'OddsRatio_working_3-way'!X143^(1/3))*SIN(('OddsRatio_working_3-way'!Y143+4*PI())/3)</f>
        <v>0.56804680111264649</v>
      </c>
      <c r="AL143" s="11">
        <f>'OddsRatio_working_3-way'!Z143+'OddsRatio_working_3-way'!AF143</f>
        <v>1.0594961999730912</v>
      </c>
      <c r="AM143" s="11">
        <f>'OddsRatio_working_3-way'!AA143+'OddsRatio_working_3-way'!AG143</f>
        <v>-0.90827564123506255</v>
      </c>
      <c r="AN143" s="11">
        <f>'OddsRatio_working_3-way'!AB143+'OddsRatio_working_3-way'!AH143</f>
        <v>-0.1512205587380287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1.0594961999730912</v>
      </c>
      <c r="AS143" s="11">
        <f>IF(('OddsRatio_working_3-way'!X143=0),IF(Q143&gt;0,-Q143^(1/3),(-Q143)^(1/3)),'OddsRatio_working_3-way'!AM143-'OddsRatio_working_3-way'!R143/3)</f>
        <v>-0.90827564123506255</v>
      </c>
      <c r="AT143" s="11">
        <f>IF(('OddsRatio_working_3-way'!X143=0),IF(Q143&gt;0,-Q143^(1/3),(-Q143)^(1/3)),'OddsRatio_working_3-way'!AN143-'OddsRatio_working_3-way'!R143/3)</f>
        <v>-0.1512205587380287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1.36</v>
      </c>
      <c r="B144" s="4">
        <f>IF('True_Odds_Calculator_3-way'!B145="","",'True_Odds_Calculator_3-way'!B145)</f>
        <v>5.72</v>
      </c>
      <c r="C144" s="4">
        <f>IF('True_Odds_Calculator_3-way'!C145="","",'True_Odds_Calculator_3-way'!C145)</f>
        <v>8.51</v>
      </c>
      <c r="D144" s="9">
        <f t="shared" si="39"/>
        <v>0.72289509100242988</v>
      </c>
      <c r="E144" s="9">
        <f t="shared" si="40"/>
        <v>0.16595203592715246</v>
      </c>
      <c r="F144" s="9">
        <f t="shared" si="41"/>
        <v>0.11115287307041735</v>
      </c>
      <c r="G144" s="9">
        <f t="shared" si="42"/>
        <v>1.064796078860073</v>
      </c>
      <c r="H144" s="9">
        <f t="shared" si="43"/>
        <v>1.3833265883896266</v>
      </c>
      <c r="I144" s="9">
        <f t="shared" si="44"/>
        <v>6.0258374922195435</v>
      </c>
      <c r="J144" s="9">
        <f t="shared" si="45"/>
        <v>8.9966185522391484</v>
      </c>
      <c r="K144" s="11">
        <f t="shared" si="46"/>
        <v>0.73529411764705876</v>
      </c>
      <c r="L144" s="11">
        <f t="shared" si="47"/>
        <v>0.17482517482517484</v>
      </c>
      <c r="M144" s="11">
        <f t="shared" si="48"/>
        <v>0.11750881316098707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-0.19276134109893683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0.1901784190786748</v>
      </c>
      <c r="Q144" s="11">
        <f>2*'OddsRatio_working_3-way'!K144*'OddsRatio_working_3-way'!L144*'OddsRatio_working_3-way'!M144</f>
        <v>3.0211027653482894E-2</v>
      </c>
      <c r="R144" s="11">
        <f t="shared" si="49"/>
        <v>0</v>
      </c>
      <c r="S144" s="11">
        <f t="shared" si="50"/>
        <v>-0.98660041476399396</v>
      </c>
      <c r="T144" s="11">
        <f t="shared" si="51"/>
        <v>-0.15672762744463767</v>
      </c>
      <c r="U144" s="11">
        <f>'OddsRatio_working_3-way'!S144-'OddsRatio_working_3-way'!R144^2/3</f>
        <v>-0.98660041476399396</v>
      </c>
      <c r="V144" s="11">
        <f>'OddsRatio_working_3-way'!S144*'OddsRatio_working_3-way'!R144/3-2*'OddsRatio_working_3-way'!R144^3/27-'OddsRatio_working_3-way'!T144</f>
        <v>0.15672762744463767</v>
      </c>
      <c r="W144" s="11">
        <f>'OddsRatio_working_3-way'!V144^2+4*'OddsRatio_working_3-way'!U144^3/27</f>
        <v>-0.11770867080518833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0.18859494956759412</v>
      </c>
      <c r="Y144" s="11">
        <f>IF('OddsRatio_working_3-way'!W144&gt;=0,IF('OddsRatio_working_3-way'!V144+SQRT('OddsRatio_working_3-way'!W144)&gt;0,0,PI()),ACOS('OddsRatio_working_3-way'!V144/(2*'OddsRatio_working_3-way'!X144)))</f>
        <v>1.1422886690572711</v>
      </c>
      <c r="Z144" s="11">
        <f>'OddsRatio_working_3-way'!X144^(1/3)*COS('OddsRatio_working_3-way'!Y144/3)</f>
        <v>0.5323980394300365</v>
      </c>
      <c r="AA144" s="11">
        <f>'OddsRatio_working_3-way'!X144^(1/3)*COS(('OddsRatio_working_3-way'!Y144+2*PI())/3)</f>
        <v>-0.45076431818493223</v>
      </c>
      <c r="AB144" s="11">
        <f>'OddsRatio_working_3-way'!X144^(1/3)*COS(('OddsRatio_working_3-way'!Y144+4*PI())/3)</f>
        <v>-8.163372124510454E-2</v>
      </c>
      <c r="AC144" s="11">
        <f>'OddsRatio_working_3-way'!X144^(1/3)*SIN('OddsRatio_working_3-way'!Y144/3)</f>
        <v>0.21311764950933704</v>
      </c>
      <c r="AD144" s="11">
        <f>'OddsRatio_working_3-way'!X144^(1/3)*SIN(('OddsRatio_working_3-way'!Y144+2*PI())/3)</f>
        <v>0.35451140231677253</v>
      </c>
      <c r="AE144" s="11">
        <f>'OddsRatio_working_3-way'!X144^(1/3)*SIN(('OddsRatio_working_3-way'!Y144+4*PI())/3)</f>
        <v>-0.56762905182610934</v>
      </c>
      <c r="AF144" s="11">
        <f>-'OddsRatio_working_3-way'!U144/(3*'OddsRatio_working_3-way'!X144^(1/3))*COS(('OddsRatio_working_3-way'!Y144)/3)</f>
        <v>0.53239803943003638</v>
      </c>
      <c r="AG144" s="11">
        <f>-'OddsRatio_working_3-way'!U144/(3*'OddsRatio_working_3-way'!X144^(1/3))*COS(('OddsRatio_working_3-way'!Y144+2*PI())/3)</f>
        <v>-0.45076431818493212</v>
      </c>
      <c r="AH144" s="11">
        <f>-'OddsRatio_working_3-way'!U144/(3*'OddsRatio_working_3-way'!X144^(1/3))*COS(('OddsRatio_working_3-way'!Y144+4*PI())/3)</f>
        <v>-8.1633721245104526E-2</v>
      </c>
      <c r="AI144" s="11">
        <f>'OddsRatio_working_3-way'!U144/(3*'OddsRatio_working_3-way'!X144^(1/3))*SIN(('OddsRatio_working_3-way'!Y144)/3)</f>
        <v>-0.21311764950933701</v>
      </c>
      <c r="AJ144" s="11">
        <f>'OddsRatio_working_3-way'!U144/(3*'OddsRatio_working_3-way'!X144^(1/3))*SIN(('OddsRatio_working_3-way'!Y144+2*PI())/3)</f>
        <v>-0.35451140231677247</v>
      </c>
      <c r="AK144" s="11">
        <f>'OddsRatio_working_3-way'!U144/(3*'OddsRatio_working_3-way'!X144^(1/3))*SIN(('OddsRatio_working_3-way'!Y144+4*PI())/3)</f>
        <v>0.56762905182610923</v>
      </c>
      <c r="AL144" s="11">
        <f>'OddsRatio_working_3-way'!Z144+'OddsRatio_working_3-way'!AF144</f>
        <v>1.064796078860073</v>
      </c>
      <c r="AM144" s="11">
        <f>'OddsRatio_working_3-way'!AA144+'OddsRatio_working_3-way'!AG144</f>
        <v>-0.90152863636986436</v>
      </c>
      <c r="AN144" s="11">
        <f>'OddsRatio_working_3-way'!AB144+'OddsRatio_working_3-way'!AH144</f>
        <v>-0.16326744249020908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1.064796078860073</v>
      </c>
      <c r="AS144" s="11">
        <f>IF(('OddsRatio_working_3-way'!X144=0),IF(Q144&gt;0,-Q144^(1/3),(-Q144)^(1/3)),'OddsRatio_working_3-way'!AM144-'OddsRatio_working_3-way'!R144/3)</f>
        <v>-0.90152863636986436</v>
      </c>
      <c r="AT144" s="11">
        <f>IF(('OddsRatio_working_3-way'!X144=0),IF(Q144&gt;0,-Q144^(1/3),(-Q144)^(1/3)),'OddsRatio_working_3-way'!AN144-'OddsRatio_working_3-way'!R144/3)</f>
        <v>-0.16326744249020908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1.26</v>
      </c>
      <c r="B145" s="4">
        <f>IF('True_Odds_Calculator_3-way'!B146="","",'True_Odds_Calculator_3-way'!B146)</f>
        <v>5.72</v>
      </c>
      <c r="C145" s="4">
        <f>IF('True_Odds_Calculator_3-way'!C146="","",'True_Odds_Calculator_3-way'!C146)</f>
        <v>10.29</v>
      </c>
      <c r="D145" s="9">
        <f t="shared" si="39"/>
        <v>0.76474222848306728</v>
      </c>
      <c r="E145" s="9">
        <f t="shared" si="40"/>
        <v>0.15186788687725608</v>
      </c>
      <c r="F145" s="9">
        <f t="shared" si="41"/>
        <v>8.3389884639676712E-2</v>
      </c>
      <c r="G145" s="9">
        <f t="shared" si="42"/>
        <v>1.1831929100505643</v>
      </c>
      <c r="H145" s="9">
        <f t="shared" si="43"/>
        <v>1.3076301566131465</v>
      </c>
      <c r="I145" s="9">
        <f t="shared" si="44"/>
        <v>6.5846705354386623</v>
      </c>
      <c r="J145" s="9">
        <f t="shared" si="45"/>
        <v>11.99186213436974</v>
      </c>
      <c r="K145" s="11">
        <f t="shared" si="46"/>
        <v>0.79365079365079361</v>
      </c>
      <c r="L145" s="11">
        <f t="shared" si="47"/>
        <v>0.17482517482517484</v>
      </c>
      <c r="M145" s="11">
        <f t="shared" si="48"/>
        <v>9.7181729834791064E-2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-0.15372663186074265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0.19241637317439064</v>
      </c>
      <c r="Q145" s="11">
        <f>2*'OddsRatio_working_3-way'!K145*'OddsRatio_working_3-way'!L145*'OddsRatio_working_3-way'!M145</f>
        <v>2.6967956997111516E-2</v>
      </c>
      <c r="R145" s="11">
        <f t="shared" si="49"/>
        <v>0</v>
      </c>
      <c r="S145" s="11">
        <f t="shared" si="50"/>
        <v>-1.2516788460485893</v>
      </c>
      <c r="T145" s="11">
        <f t="shared" si="51"/>
        <v>-0.17542800925698521</v>
      </c>
      <c r="U145" s="11">
        <f>'OddsRatio_working_3-way'!S145-'OddsRatio_working_3-way'!R145^2/3</f>
        <v>-1.2516788460485893</v>
      </c>
      <c r="V145" s="11">
        <f>'OddsRatio_working_3-way'!S145*'OddsRatio_working_3-way'!R145/3-2*'OddsRatio_working_3-way'!R145^3/27-'OddsRatio_working_3-way'!T145</f>
        <v>0.17542800925698521</v>
      </c>
      <c r="W145" s="11">
        <f>'OddsRatio_working_3-way'!V145^2+4*'OddsRatio_working_3-way'!U145^3/27</f>
        <v>-0.25974429727921794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0.26949920394645271</v>
      </c>
      <c r="Y145" s="11">
        <f>IF('OddsRatio_working_3-way'!W145&gt;=0,IF('OddsRatio_working_3-way'!V145+SQRT('OddsRatio_working_3-way'!W145)&gt;0,0,PI()),ACOS('OddsRatio_working_3-way'!V145/(2*'OddsRatio_working_3-way'!X145)))</f>
        <v>1.2392871898423563</v>
      </c>
      <c r="Z145" s="11">
        <f>'OddsRatio_working_3-way'!X145^(1/3)*COS('OddsRatio_working_3-way'!Y145/3)</f>
        <v>0.59159645502528224</v>
      </c>
      <c r="AA145" s="11">
        <f>'OddsRatio_working_3-way'!X145^(1/3)*COS(('OddsRatio_working_3-way'!Y145+2*PI())/3)</f>
        <v>-0.52036433651684244</v>
      </c>
      <c r="AB145" s="11">
        <f>'OddsRatio_working_3-way'!X145^(1/3)*COS(('OddsRatio_working_3-way'!Y145+4*PI())/3)</f>
        <v>-7.1232118508439968E-2</v>
      </c>
      <c r="AC145" s="11">
        <f>'OddsRatio_working_3-way'!X145^(1/3)*SIN('OddsRatio_working_3-way'!Y145/3)</f>
        <v>0.25930660696888508</v>
      </c>
      <c r="AD145" s="11">
        <f>'OddsRatio_working_3-way'!X145^(1/3)*SIN(('OddsRatio_working_3-way'!Y145+2*PI())/3)</f>
        <v>0.38268425535627004</v>
      </c>
      <c r="AE145" s="11">
        <f>'OddsRatio_working_3-way'!X145^(1/3)*SIN(('OddsRatio_working_3-way'!Y145+4*PI())/3)</f>
        <v>-0.64199086232515501</v>
      </c>
      <c r="AF145" s="11">
        <f>-'OddsRatio_working_3-way'!U145/(3*'OddsRatio_working_3-way'!X145^(1/3))*COS(('OddsRatio_working_3-way'!Y145)/3)</f>
        <v>0.59159645502528202</v>
      </c>
      <c r="AG145" s="11">
        <f>-'OddsRatio_working_3-way'!U145/(3*'OddsRatio_working_3-way'!X145^(1/3))*COS(('OddsRatio_working_3-way'!Y145+2*PI())/3)</f>
        <v>-0.52036433651684222</v>
      </c>
      <c r="AH145" s="11">
        <f>-'OddsRatio_working_3-way'!U145/(3*'OddsRatio_working_3-way'!X145^(1/3))*COS(('OddsRatio_working_3-way'!Y145+4*PI())/3)</f>
        <v>-7.123211850843994E-2</v>
      </c>
      <c r="AI145" s="11">
        <f>'OddsRatio_working_3-way'!U145/(3*'OddsRatio_working_3-way'!X145^(1/3))*SIN(('OddsRatio_working_3-way'!Y145)/3)</f>
        <v>-0.25930660696888502</v>
      </c>
      <c r="AJ145" s="11">
        <f>'OddsRatio_working_3-way'!U145/(3*'OddsRatio_working_3-way'!X145^(1/3))*SIN(('OddsRatio_working_3-way'!Y145+2*PI())/3)</f>
        <v>-0.38268425535626993</v>
      </c>
      <c r="AK145" s="11">
        <f>'OddsRatio_working_3-way'!U145/(3*'OddsRatio_working_3-way'!X145^(1/3))*SIN(('OddsRatio_working_3-way'!Y145+4*PI())/3)</f>
        <v>0.64199086232515479</v>
      </c>
      <c r="AL145" s="11">
        <f>'OddsRatio_working_3-way'!Z145+'OddsRatio_working_3-way'!AF145</f>
        <v>1.1831929100505643</v>
      </c>
      <c r="AM145" s="11">
        <f>'OddsRatio_working_3-way'!AA145+'OddsRatio_working_3-way'!AG145</f>
        <v>-1.0407286730336847</v>
      </c>
      <c r="AN145" s="11">
        <f>'OddsRatio_working_3-way'!AB145+'OddsRatio_working_3-way'!AH145</f>
        <v>-0.14246423701687991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1.1831929100505643</v>
      </c>
      <c r="AS145" s="11">
        <f>IF(('OddsRatio_working_3-way'!X145=0),IF(Q145&gt;0,-Q145^(1/3),(-Q145)^(1/3)),'OddsRatio_working_3-way'!AM145-'OddsRatio_working_3-way'!R145/3)</f>
        <v>-1.0407286730336847</v>
      </c>
      <c r="AT145" s="11">
        <f>IF(('OddsRatio_working_3-way'!X145=0),IF(Q145&gt;0,-Q145^(1/3),(-Q145)^(1/3)),'OddsRatio_working_3-way'!AN145-'OddsRatio_working_3-way'!R145/3)</f>
        <v>-0.14246423701687991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2.2400000000000002</v>
      </c>
      <c r="B146" s="4">
        <f>IF('True_Odds_Calculator_3-way'!B147="","",'True_Odds_Calculator_3-way'!B147)</f>
        <v>3.19</v>
      </c>
      <c r="C146" s="4">
        <f>IF('True_Odds_Calculator_3-way'!C147="","",'True_Odds_Calculator_3-way'!C147)</f>
        <v>3.38</v>
      </c>
      <c r="D146" s="9">
        <f t="shared" si="39"/>
        <v>0.42572632664593796</v>
      </c>
      <c r="E146" s="9">
        <f t="shared" si="40"/>
        <v>0.2956499070824784</v>
      </c>
      <c r="F146" s="9">
        <f t="shared" si="41"/>
        <v>0.27862376627158364</v>
      </c>
      <c r="G146" s="9">
        <f t="shared" si="42"/>
        <v>1.0878442349876281</v>
      </c>
      <c r="H146" s="9">
        <f t="shared" si="43"/>
        <v>2.3489268513846593</v>
      </c>
      <c r="I146" s="9">
        <f t="shared" si="44"/>
        <v>3.3823788746229058</v>
      </c>
      <c r="J146" s="9">
        <f t="shared" si="45"/>
        <v>3.5890692792705541</v>
      </c>
      <c r="K146" s="11">
        <f t="shared" si="46"/>
        <v>0.4464285714285714</v>
      </c>
      <c r="L146" s="11">
        <f t="shared" si="47"/>
        <v>0.31347962382445144</v>
      </c>
      <c r="M146" s="11">
        <f t="shared" si="48"/>
        <v>0.29585798816568049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-0.26760076793233301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0.2405585131049322</v>
      </c>
      <c r="Q146" s="11">
        <f>2*'OddsRatio_working_3-way'!K146*'OddsRatio_working_3-way'!L146*'OddsRatio_working_3-way'!M146</f>
        <v>8.2808438246104038E-2</v>
      </c>
      <c r="R146" s="11">
        <f t="shared" si="49"/>
        <v>0</v>
      </c>
      <c r="S146" s="11">
        <f t="shared" si="50"/>
        <v>-0.89894552606725386</v>
      </c>
      <c r="T146" s="11">
        <f t="shared" si="51"/>
        <v>-0.30944768539320272</v>
      </c>
      <c r="U146" s="11">
        <f>'OddsRatio_working_3-way'!S146-'OddsRatio_working_3-way'!R146^2/3</f>
        <v>-0.89894552606725386</v>
      </c>
      <c r="V146" s="11">
        <f>'OddsRatio_working_3-way'!S146*'OddsRatio_working_3-way'!R146/3-2*'OddsRatio_working_3-way'!R146^3/27-'OddsRatio_working_3-way'!T146</f>
        <v>0.30944768539320272</v>
      </c>
      <c r="W146" s="11">
        <f>'OddsRatio_working_3-way'!V146^2+4*'OddsRatio_working_3-way'!U146^3/27</f>
        <v>-1.1862963981409194E-2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0.16402807227470223</v>
      </c>
      <c r="Y146" s="11">
        <f>IF('OddsRatio_working_3-way'!W146&gt;=0,IF('OddsRatio_working_3-way'!V146+SQRT('OddsRatio_working_3-way'!W146)&gt;0,0,PI()),ACOS('OddsRatio_working_3-way'!V146/(2*'OddsRatio_working_3-way'!X146)))</f>
        <v>0.338431433261561</v>
      </c>
      <c r="Z146" s="11">
        <f>'OddsRatio_working_3-way'!X146^(1/3)*COS('OddsRatio_working_3-way'!Y146/3)</f>
        <v>0.54392211749381414</v>
      </c>
      <c r="AA146" s="11">
        <f>'OddsRatio_working_3-way'!X146^(1/3)*COS(('OddsRatio_working_3-way'!Y146+2*PI())/3)</f>
        <v>-0.32532705065746426</v>
      </c>
      <c r="AB146" s="11">
        <f>'OddsRatio_working_3-way'!X146^(1/3)*COS(('OddsRatio_working_3-way'!Y146+4*PI())/3)</f>
        <v>-0.21859506683635002</v>
      </c>
      <c r="AC146" s="11">
        <f>'OddsRatio_working_3-way'!X146^(1/3)*SIN('OddsRatio_working_3-way'!Y146/3)</f>
        <v>6.162173959026316E-2</v>
      </c>
      <c r="AD146" s="11">
        <f>'OddsRatio_working_3-way'!X146^(1/3)*SIN(('OddsRatio_working_3-way'!Y146+2*PI())/3)</f>
        <v>0.44023950163473569</v>
      </c>
      <c r="AE146" s="11">
        <f>'OddsRatio_working_3-way'!X146^(1/3)*SIN(('OddsRatio_working_3-way'!Y146+4*PI())/3)</f>
        <v>-0.50186124122499876</v>
      </c>
      <c r="AF146" s="11">
        <f>-'OddsRatio_working_3-way'!U146/(3*'OddsRatio_working_3-way'!X146^(1/3))*COS(('OddsRatio_working_3-way'!Y146)/3)</f>
        <v>0.54392211749381392</v>
      </c>
      <c r="AG146" s="11">
        <f>-'OddsRatio_working_3-way'!U146/(3*'OddsRatio_working_3-way'!X146^(1/3))*COS(('OddsRatio_working_3-way'!Y146+2*PI())/3)</f>
        <v>-0.32532705065746409</v>
      </c>
      <c r="AH146" s="11">
        <f>-'OddsRatio_working_3-way'!U146/(3*'OddsRatio_working_3-way'!X146^(1/3))*COS(('OddsRatio_working_3-way'!Y146+4*PI())/3)</f>
        <v>-0.21859506683634991</v>
      </c>
      <c r="AI146" s="11">
        <f>'OddsRatio_working_3-way'!U146/(3*'OddsRatio_working_3-way'!X146^(1/3))*SIN(('OddsRatio_working_3-way'!Y146)/3)</f>
        <v>-6.1621739590263132E-2</v>
      </c>
      <c r="AJ146" s="11">
        <f>'OddsRatio_working_3-way'!U146/(3*'OddsRatio_working_3-way'!X146^(1/3))*SIN(('OddsRatio_working_3-way'!Y146+2*PI())/3)</f>
        <v>-0.44023950163473552</v>
      </c>
      <c r="AK146" s="11">
        <f>'OddsRatio_working_3-way'!U146/(3*'OddsRatio_working_3-way'!X146^(1/3))*SIN(('OddsRatio_working_3-way'!Y146+4*PI())/3)</f>
        <v>0.50186124122499853</v>
      </c>
      <c r="AL146" s="11">
        <f>'OddsRatio_working_3-way'!Z146+'OddsRatio_working_3-way'!AF146</f>
        <v>1.0878442349876281</v>
      </c>
      <c r="AM146" s="11">
        <f>'OddsRatio_working_3-way'!AA146+'OddsRatio_working_3-way'!AG146</f>
        <v>-0.65065410131492829</v>
      </c>
      <c r="AN146" s="11">
        <f>'OddsRatio_working_3-way'!AB146+'OddsRatio_working_3-way'!AH146</f>
        <v>-0.43719013367269993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1.0878442349876281</v>
      </c>
      <c r="AS146" s="11">
        <f>IF(('OddsRatio_working_3-way'!X146=0),IF(Q146&gt;0,-Q146^(1/3),(-Q146)^(1/3)),'OddsRatio_working_3-way'!AM146-'OddsRatio_working_3-way'!R146/3)</f>
        <v>-0.65065410131492829</v>
      </c>
      <c r="AT146" s="11">
        <f>IF(('OddsRatio_working_3-way'!X146=0),IF(Q146&gt;0,-Q146^(1/3),(-Q146)^(1/3)),'OddsRatio_working_3-way'!AN146-'OddsRatio_working_3-way'!R146/3)</f>
        <v>-0.43719013367269993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6.13</v>
      </c>
      <c r="B147" s="4">
        <f>IF('True_Odds_Calculator_3-way'!B148="","",'True_Odds_Calculator_3-way'!B148)</f>
        <v>3.42</v>
      </c>
      <c r="C147" s="4">
        <f>IF('True_Odds_Calculator_3-way'!C148="","",'True_Odds_Calculator_3-way'!C148)</f>
        <v>1.65</v>
      </c>
      <c r="D147" s="9">
        <f t="shared" si="39"/>
        <v>0.14903404307723742</v>
      </c>
      <c r="E147" s="9">
        <f t="shared" si="40"/>
        <v>0.27074239344137313</v>
      </c>
      <c r="F147" s="9">
        <f t="shared" si="41"/>
        <v>0.58022356348138937</v>
      </c>
      <c r="G147" s="9">
        <f t="shared" si="42"/>
        <v>1.1130363242426957</v>
      </c>
      <c r="H147" s="9">
        <f t="shared" si="43"/>
        <v>6.7098763433650292</v>
      </c>
      <c r="I147" s="9">
        <f t="shared" si="44"/>
        <v>3.6935479046673243</v>
      </c>
      <c r="J147" s="9">
        <f t="shared" si="45"/>
        <v>1.7234736107577522</v>
      </c>
      <c r="K147" s="11">
        <f t="shared" si="46"/>
        <v>0.16313213703099511</v>
      </c>
      <c r="L147" s="11">
        <f t="shared" si="47"/>
        <v>0.29239766081871343</v>
      </c>
      <c r="M147" s="11">
        <f t="shared" si="48"/>
        <v>0.60606060606060608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-0.23327895595432302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0.23705183832255181</v>
      </c>
      <c r="Q147" s="11">
        <f>2*'OddsRatio_working_3-way'!K147*'OddsRatio_working_3-way'!L147*'OddsRatio_working_3-way'!M147</f>
        <v>5.7817521542085804E-2</v>
      </c>
      <c r="R147" s="11">
        <f t="shared" si="49"/>
        <v>0</v>
      </c>
      <c r="S147" s="11">
        <f t="shared" si="50"/>
        <v>-1.0161732649770927</v>
      </c>
      <c r="T147" s="11">
        <f t="shared" si="51"/>
        <v>-0.24784713779929088</v>
      </c>
      <c r="U147" s="11">
        <f>'OddsRatio_working_3-way'!S147-'OddsRatio_working_3-way'!R147^2/3</f>
        <v>-1.0161732649770927</v>
      </c>
      <c r="V147" s="11">
        <f>'OddsRatio_working_3-way'!S147*'OddsRatio_working_3-way'!R147/3-2*'OddsRatio_working_3-way'!R147^3/27-'OddsRatio_working_3-way'!T147</f>
        <v>0.24784713779929088</v>
      </c>
      <c r="W147" s="11">
        <f>'OddsRatio_working_3-way'!V147^2+4*'OddsRatio_working_3-way'!U147^3/27</f>
        <v>-9.4024944276556485E-2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0.19713773610844854</v>
      </c>
      <c r="Y147" s="11">
        <f>IF('OddsRatio_working_3-way'!W147&gt;=0,IF('OddsRatio_working_3-way'!V147+SQRT('OddsRatio_working_3-way'!W147)&gt;0,0,PI()),ACOS('OddsRatio_working_3-way'!V147/(2*'OddsRatio_working_3-way'!X147)))</f>
        <v>0.89102635682990616</v>
      </c>
      <c r="Z147" s="11">
        <f>'OddsRatio_working_3-way'!X147^(1/3)*COS('OddsRatio_working_3-way'!Y147/3)</f>
        <v>0.55651816212134786</v>
      </c>
      <c r="AA147" s="11">
        <f>'OddsRatio_working_3-way'!X147^(1/3)*COS(('OddsRatio_working_3-way'!Y147+2*PI())/3)</f>
        <v>-0.42576829320039455</v>
      </c>
      <c r="AB147" s="11">
        <f>'OddsRatio_working_3-way'!X147^(1/3)*COS(('OddsRatio_working_3-way'!Y147+4*PI())/3)</f>
        <v>-0.13074986892095333</v>
      </c>
      <c r="AC147" s="11">
        <f>'OddsRatio_working_3-way'!X147^(1/3)*SIN('OddsRatio_working_3-way'!Y147/3)</f>
        <v>0.17032896667363467</v>
      </c>
      <c r="AD147" s="11">
        <f>'OddsRatio_working_3-way'!X147^(1/3)*SIN(('OddsRatio_working_3-way'!Y147+2*PI())/3)</f>
        <v>0.39679438272769657</v>
      </c>
      <c r="AE147" s="11">
        <f>'OddsRatio_working_3-way'!X147^(1/3)*SIN(('OddsRatio_working_3-way'!Y147+4*PI())/3)</f>
        <v>-0.56712334940133124</v>
      </c>
      <c r="AF147" s="11">
        <f>-'OddsRatio_working_3-way'!U147/(3*'OddsRatio_working_3-way'!X147^(1/3))*COS(('OddsRatio_working_3-way'!Y147)/3)</f>
        <v>0.55651816212134786</v>
      </c>
      <c r="AG147" s="11">
        <f>-'OddsRatio_working_3-way'!U147/(3*'OddsRatio_working_3-way'!X147^(1/3))*COS(('OddsRatio_working_3-way'!Y147+2*PI())/3)</f>
        <v>-0.42576829320039455</v>
      </c>
      <c r="AH147" s="11">
        <f>-'OddsRatio_working_3-way'!U147/(3*'OddsRatio_working_3-way'!X147^(1/3))*COS(('OddsRatio_working_3-way'!Y147+4*PI())/3)</f>
        <v>-0.13074986892095333</v>
      </c>
      <c r="AI147" s="11">
        <f>'OddsRatio_working_3-way'!U147/(3*'OddsRatio_working_3-way'!X147^(1/3))*SIN(('OddsRatio_working_3-way'!Y147)/3)</f>
        <v>-0.17032896667363467</v>
      </c>
      <c r="AJ147" s="11">
        <f>'OddsRatio_working_3-way'!U147/(3*'OddsRatio_working_3-way'!X147^(1/3))*SIN(('OddsRatio_working_3-way'!Y147+2*PI())/3)</f>
        <v>-0.39679438272769657</v>
      </c>
      <c r="AK147" s="11">
        <f>'OddsRatio_working_3-way'!U147/(3*'OddsRatio_working_3-way'!X147^(1/3))*SIN(('OddsRatio_working_3-way'!Y147+4*PI())/3)</f>
        <v>0.56712334940133124</v>
      </c>
      <c r="AL147" s="11">
        <f>'OddsRatio_working_3-way'!Z147+'OddsRatio_working_3-way'!AF147</f>
        <v>1.1130363242426957</v>
      </c>
      <c r="AM147" s="11">
        <f>'OddsRatio_working_3-way'!AA147+'OddsRatio_working_3-way'!AG147</f>
        <v>-0.85153658640078911</v>
      </c>
      <c r="AN147" s="11">
        <f>'OddsRatio_working_3-way'!AB147+'OddsRatio_working_3-way'!AH147</f>
        <v>-0.26149973784190667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1.1130363242426957</v>
      </c>
      <c r="AS147" s="11">
        <f>IF(('OddsRatio_working_3-way'!X147=0),IF(Q147&gt;0,-Q147^(1/3),(-Q147)^(1/3)),'OddsRatio_working_3-way'!AM147-'OddsRatio_working_3-way'!R147/3)</f>
        <v>-0.85153658640078911</v>
      </c>
      <c r="AT147" s="11">
        <f>IF(('OddsRatio_working_3-way'!X147=0),IF(Q147&gt;0,-Q147^(1/3),(-Q147)^(1/3)),'OddsRatio_working_3-way'!AN147-'OddsRatio_working_3-way'!R147/3)</f>
        <v>-0.26149973784190667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1.81</v>
      </c>
      <c r="B148" s="4">
        <f>IF('True_Odds_Calculator_3-way'!B149="","",'True_Odds_Calculator_3-way'!B149)</f>
        <v>3.38</v>
      </c>
      <c r="C148" s="4">
        <f>IF('True_Odds_Calculator_3-way'!C149="","",'True_Odds_Calculator_3-way'!C149)</f>
        <v>4.78</v>
      </c>
      <c r="D148" s="9">
        <f t="shared" si="39"/>
        <v>0.52919508428963646</v>
      </c>
      <c r="E148" s="9">
        <f t="shared" si="40"/>
        <v>0.27669639650521677</v>
      </c>
      <c r="F148" s="9">
        <f t="shared" si="41"/>
        <v>0.19410851920514674</v>
      </c>
      <c r="G148" s="9">
        <f t="shared" si="42"/>
        <v>1.0983485182211927</v>
      </c>
      <c r="H148" s="9">
        <f t="shared" si="43"/>
        <v>1.8896622997591657</v>
      </c>
      <c r="I148" s="9">
        <f t="shared" si="44"/>
        <v>3.6140694733664382</v>
      </c>
      <c r="J148" s="9">
        <f t="shared" si="45"/>
        <v>5.151757398876109</v>
      </c>
      <c r="K148" s="11">
        <f t="shared" si="46"/>
        <v>0.5524861878453039</v>
      </c>
      <c r="L148" s="11">
        <f t="shared" si="47"/>
        <v>0.29585798816568049</v>
      </c>
      <c r="M148" s="11">
        <f t="shared" si="48"/>
        <v>0.20920502092050208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-0.2491899965133636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0.23834695410374637</v>
      </c>
      <c r="Q148" s="11">
        <f>2*'OddsRatio_working_3-way'!K148*'OddsRatio_working_3-way'!L148*'OddsRatio_working_3-way'!M148</f>
        <v>6.8392239341103694E-2</v>
      </c>
      <c r="R148" s="11">
        <f t="shared" si="49"/>
        <v>0</v>
      </c>
      <c r="S148" s="11">
        <f t="shared" si="50"/>
        <v>-0.95648684713940457</v>
      </c>
      <c r="T148" s="11">
        <f t="shared" si="51"/>
        <v>-0.27445820577888225</v>
      </c>
      <c r="U148" s="11">
        <f>'OddsRatio_working_3-way'!S148-'OddsRatio_working_3-way'!R148^2/3</f>
        <v>-0.95648684713940457</v>
      </c>
      <c r="V148" s="11">
        <f>'OddsRatio_working_3-way'!S148*'OddsRatio_working_3-way'!R148/3-2*'OddsRatio_working_3-way'!R148^3/27-'OddsRatio_working_3-way'!T148</f>
        <v>0.27445820577888225</v>
      </c>
      <c r="W148" s="11">
        <f>'OddsRatio_working_3-way'!V148^2+4*'OddsRatio_working_3-way'!U148^3/27</f>
        <v>-5.4310965468894856E-2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0.18002657594662108</v>
      </c>
      <c r="Y148" s="11">
        <f>IF('OddsRatio_working_3-way'!W148&gt;=0,IF('OddsRatio_working_3-way'!V148+SQRT('OddsRatio_working_3-way'!W148)&gt;0,0,PI()),ACOS('OddsRatio_working_3-way'!V148/(2*'OddsRatio_working_3-way'!X148)))</f>
        <v>0.70398122042282307</v>
      </c>
      <c r="Z148" s="11">
        <f>'OddsRatio_working_3-way'!X148^(1/3)*COS('OddsRatio_working_3-way'!Y148/3)</f>
        <v>0.54917425911059625</v>
      </c>
      <c r="AA148" s="11">
        <f>'OddsRatio_working_3-way'!X148^(1/3)*COS(('OddsRatio_working_3-way'!Y148+2*PI())/3)</f>
        <v>-0.38828601535721302</v>
      </c>
      <c r="AB148" s="11">
        <f>'OddsRatio_working_3-way'!X148^(1/3)*COS(('OddsRatio_working_3-way'!Y148+4*PI())/3)</f>
        <v>-0.16088824375338337</v>
      </c>
      <c r="AC148" s="11">
        <f>'OddsRatio_working_3-way'!X148^(1/3)*SIN('OddsRatio_working_3-way'!Y148/3)</f>
        <v>0.13128816464859214</v>
      </c>
      <c r="AD148" s="11">
        <f>'OddsRatio_working_3-way'!X148^(1/3)*SIN(('OddsRatio_working_3-way'!Y148+2*PI())/3)</f>
        <v>0.40995477716997797</v>
      </c>
      <c r="AE148" s="11">
        <f>'OddsRatio_working_3-way'!X148^(1/3)*SIN(('OddsRatio_working_3-way'!Y148+4*PI())/3)</f>
        <v>-0.54124294181857002</v>
      </c>
      <c r="AF148" s="11">
        <f>-'OddsRatio_working_3-way'!U148/(3*'OddsRatio_working_3-way'!X148^(1/3))*COS(('OddsRatio_working_3-way'!Y148)/3)</f>
        <v>0.54917425911059636</v>
      </c>
      <c r="AG148" s="11">
        <f>-'OddsRatio_working_3-way'!U148/(3*'OddsRatio_working_3-way'!X148^(1/3))*COS(('OddsRatio_working_3-way'!Y148+2*PI())/3)</f>
        <v>-0.38828601535721308</v>
      </c>
      <c r="AH148" s="11">
        <f>-'OddsRatio_working_3-way'!U148/(3*'OddsRatio_working_3-way'!X148^(1/3))*COS(('OddsRatio_working_3-way'!Y148+4*PI())/3)</f>
        <v>-0.1608882437533834</v>
      </c>
      <c r="AI148" s="11">
        <f>'OddsRatio_working_3-way'!U148/(3*'OddsRatio_working_3-way'!X148^(1/3))*SIN(('OddsRatio_working_3-way'!Y148)/3)</f>
        <v>-0.13128816464859216</v>
      </c>
      <c r="AJ148" s="11">
        <f>'OddsRatio_working_3-way'!U148/(3*'OddsRatio_working_3-way'!X148^(1/3))*SIN(('OddsRatio_working_3-way'!Y148+2*PI())/3)</f>
        <v>-0.40995477716997808</v>
      </c>
      <c r="AK148" s="11">
        <f>'OddsRatio_working_3-way'!U148/(3*'OddsRatio_working_3-way'!X148^(1/3))*SIN(('OddsRatio_working_3-way'!Y148+4*PI())/3)</f>
        <v>0.54124294181857013</v>
      </c>
      <c r="AL148" s="11">
        <f>'OddsRatio_working_3-way'!Z148+'OddsRatio_working_3-way'!AF148</f>
        <v>1.0983485182211927</v>
      </c>
      <c r="AM148" s="11">
        <f>'OddsRatio_working_3-way'!AA148+'OddsRatio_working_3-way'!AG148</f>
        <v>-0.77657203071442615</v>
      </c>
      <c r="AN148" s="11">
        <f>'OddsRatio_working_3-way'!AB148+'OddsRatio_working_3-way'!AH148</f>
        <v>-0.3217764875067668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1.0983485182211927</v>
      </c>
      <c r="AS148" s="11">
        <f>IF(('OddsRatio_working_3-way'!X148=0),IF(Q148&gt;0,-Q148^(1/3),(-Q148)^(1/3)),'OddsRatio_working_3-way'!AM148-'OddsRatio_working_3-way'!R148/3)</f>
        <v>-0.77657203071442615</v>
      </c>
      <c r="AT148" s="11">
        <f>IF(('OddsRatio_working_3-way'!X148=0),IF(Q148&gt;0,-Q148^(1/3),(-Q148)^(1/3)),'OddsRatio_working_3-way'!AN148-'OddsRatio_working_3-way'!R148/3)</f>
        <v>-0.3217764875067668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1.29</v>
      </c>
      <c r="B149" s="4">
        <f>IF('True_Odds_Calculator_3-way'!B150="","",'True_Odds_Calculator_3-way'!B150)</f>
        <v>5.99</v>
      </c>
      <c r="C149" s="4">
        <f>IF('True_Odds_Calculator_3-way'!C150="","",'True_Odds_Calculator_3-way'!C150)</f>
        <v>10.99</v>
      </c>
      <c r="D149" s="9">
        <f t="shared" si="39"/>
        <v>0.76017890742082406</v>
      </c>
      <c r="E149" s="9">
        <f t="shared" si="40"/>
        <v>0.15555901781844789</v>
      </c>
      <c r="F149" s="9">
        <f t="shared" si="41"/>
        <v>8.4262074760727959E-2</v>
      </c>
      <c r="G149" s="9">
        <f t="shared" si="42"/>
        <v>1.0878613924734697</v>
      </c>
      <c r="H149" s="9">
        <f t="shared" si="43"/>
        <v>1.3154798038173066</v>
      </c>
      <c r="I149" s="9">
        <f t="shared" si="44"/>
        <v>6.4284283484426137</v>
      </c>
      <c r="J149" s="9">
        <f t="shared" si="45"/>
        <v>11.867735310809961</v>
      </c>
      <c r="K149" s="11">
        <f t="shared" si="46"/>
        <v>0.77519379844961234</v>
      </c>
      <c r="L149" s="11">
        <f t="shared" si="47"/>
        <v>0.1669449081803005</v>
      </c>
      <c r="M149" s="11">
        <f t="shared" si="48"/>
        <v>9.0991810737033663E-2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-0.17023537299665314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0.17981454231917587</v>
      </c>
      <c r="Q149" s="11">
        <f>2*'OddsRatio_working_3-way'!K149*'OddsRatio_working_3-way'!L149*'OddsRatio_working_3-way'!M149</f>
        <v>2.3551348044423822E-2</v>
      </c>
      <c r="R149" s="11">
        <f t="shared" si="49"/>
        <v>0</v>
      </c>
      <c r="S149" s="11">
        <f t="shared" si="50"/>
        <v>-1.056270146174092</v>
      </c>
      <c r="T149" s="11">
        <f t="shared" si="51"/>
        <v>-0.13834579517669834</v>
      </c>
      <c r="U149" s="11">
        <f>'OddsRatio_working_3-way'!S149-'OddsRatio_working_3-way'!R149^2/3</f>
        <v>-1.056270146174092</v>
      </c>
      <c r="V149" s="11">
        <f>'OddsRatio_working_3-way'!S149*'OddsRatio_working_3-way'!R149/3-2*'OddsRatio_working_3-way'!R149^3/27-'OddsRatio_working_3-way'!T149</f>
        <v>0.13834579517669834</v>
      </c>
      <c r="W149" s="11">
        <f>'OddsRatio_working_3-way'!V149^2+4*'OddsRatio_working_3-way'!U149^3/27</f>
        <v>-0.15545119597752291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0.20892029282754934</v>
      </c>
      <c r="Y149" s="11">
        <f>IF('OddsRatio_working_3-way'!W149&gt;=0,IF('OddsRatio_working_3-way'!V149+SQRT('OddsRatio_working_3-way'!W149)&gt;0,0,PI()),ACOS('OddsRatio_working_3-way'!V149/(2*'OddsRatio_working_3-way'!X149)))</f>
        <v>1.2333303373984887</v>
      </c>
      <c r="Z149" s="11">
        <f>'OddsRatio_working_3-way'!X149^(1/3)*COS('OddsRatio_working_3-way'!Y149/3)</f>
        <v>0.54393069623673485</v>
      </c>
      <c r="AA149" s="11">
        <f>'OddsRatio_working_3-way'!X149^(1/3)*COS(('OddsRatio_working_3-way'!Y149+2*PI())/3)</f>
        <v>-0.4773237782158159</v>
      </c>
      <c r="AB149" s="11">
        <f>'OddsRatio_working_3-way'!X149^(1/3)*COS(('OddsRatio_working_3-way'!Y149+4*PI())/3)</f>
        <v>-6.6606918020919004E-2</v>
      </c>
      <c r="AC149" s="11">
        <f>'OddsRatio_working_3-way'!X149^(1/3)*SIN('OddsRatio_working_3-way'!Y149/3)</f>
        <v>0.23712748979424167</v>
      </c>
      <c r="AD149" s="11">
        <f>'OddsRatio_working_3-way'!X149^(1/3)*SIN(('OddsRatio_working_3-way'!Y149+2*PI())/3)</f>
        <v>0.35249405594204852</v>
      </c>
      <c r="AE149" s="11">
        <f>'OddsRatio_working_3-way'!X149^(1/3)*SIN(('OddsRatio_working_3-way'!Y149+4*PI())/3)</f>
        <v>-0.58962154573629</v>
      </c>
      <c r="AF149" s="11">
        <f>-'OddsRatio_working_3-way'!U149/(3*'OddsRatio_working_3-way'!X149^(1/3))*COS(('OddsRatio_working_3-way'!Y149)/3)</f>
        <v>0.54393069623673485</v>
      </c>
      <c r="AG149" s="11">
        <f>-'OddsRatio_working_3-way'!U149/(3*'OddsRatio_working_3-way'!X149^(1/3))*COS(('OddsRatio_working_3-way'!Y149+2*PI())/3)</f>
        <v>-0.4773237782158159</v>
      </c>
      <c r="AH149" s="11">
        <f>-'OddsRatio_working_3-way'!U149/(3*'OddsRatio_working_3-way'!X149^(1/3))*COS(('OddsRatio_working_3-way'!Y149+4*PI())/3)</f>
        <v>-6.6606918020919004E-2</v>
      </c>
      <c r="AI149" s="11">
        <f>'OddsRatio_working_3-way'!U149/(3*'OddsRatio_working_3-way'!X149^(1/3))*SIN(('OddsRatio_working_3-way'!Y149)/3)</f>
        <v>-0.23712748979424167</v>
      </c>
      <c r="AJ149" s="11">
        <f>'OddsRatio_working_3-way'!U149/(3*'OddsRatio_working_3-way'!X149^(1/3))*SIN(('OddsRatio_working_3-way'!Y149+2*PI())/3)</f>
        <v>-0.35249405594204852</v>
      </c>
      <c r="AK149" s="11">
        <f>'OddsRatio_working_3-way'!U149/(3*'OddsRatio_working_3-way'!X149^(1/3))*SIN(('OddsRatio_working_3-way'!Y149+4*PI())/3)</f>
        <v>0.58962154573629</v>
      </c>
      <c r="AL149" s="11">
        <f>'OddsRatio_working_3-way'!Z149+'OddsRatio_working_3-way'!AF149</f>
        <v>1.0878613924734697</v>
      </c>
      <c r="AM149" s="11">
        <f>'OddsRatio_working_3-way'!AA149+'OddsRatio_working_3-way'!AG149</f>
        <v>-0.95464755643163179</v>
      </c>
      <c r="AN149" s="11">
        <f>'OddsRatio_working_3-way'!AB149+'OddsRatio_working_3-way'!AH149</f>
        <v>-0.13321383604183801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1.0878613924734697</v>
      </c>
      <c r="AS149" s="11">
        <f>IF(('OddsRatio_working_3-way'!X149=0),IF(Q149&gt;0,-Q149^(1/3),(-Q149)^(1/3)),'OddsRatio_working_3-way'!AM149-'OddsRatio_working_3-way'!R149/3)</f>
        <v>-0.95464755643163179</v>
      </c>
      <c r="AT149" s="11">
        <f>IF(('OddsRatio_working_3-way'!X149=0),IF(Q149&gt;0,-Q149^(1/3),(-Q149)^(1/3)),'OddsRatio_working_3-way'!AN149-'OddsRatio_working_3-way'!R149/3)</f>
        <v>-0.13321383604183801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2.19</v>
      </c>
      <c r="B150" s="4">
        <f>IF('True_Odds_Calculator_3-way'!B151="","",'True_Odds_Calculator_3-way'!B151)</f>
        <v>3.72</v>
      </c>
      <c r="C150" s="4">
        <f>IF('True_Odds_Calculator_3-way'!C151="","",'True_Odds_Calculator_3-way'!C151)</f>
        <v>3.36</v>
      </c>
      <c r="D150" s="9">
        <f t="shared" si="39"/>
        <v>0.44783642187589806</v>
      </c>
      <c r="E150" s="9">
        <f t="shared" si="40"/>
        <v>0.26190419259380149</v>
      </c>
      <c r="F150" s="9">
        <f t="shared" si="41"/>
        <v>0.29025938553030034</v>
      </c>
      <c r="G150" s="9">
        <f t="shared" si="42"/>
        <v>1.0360993080539536</v>
      </c>
      <c r="H150" s="9">
        <f t="shared" si="43"/>
        <v>2.2329581765842046</v>
      </c>
      <c r="I150" s="9">
        <f t="shared" si="44"/>
        <v>3.8181901179067537</v>
      </c>
      <c r="J150" s="9">
        <f t="shared" si="45"/>
        <v>3.4451943670073311</v>
      </c>
      <c r="K150" s="11">
        <f t="shared" si="46"/>
        <v>0.45662100456621008</v>
      </c>
      <c r="L150" s="11">
        <f t="shared" si="47"/>
        <v>0.26881720430107525</v>
      </c>
      <c r="M150" s="11">
        <f t="shared" si="48"/>
        <v>0.29761904761904762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-0.27906253580137808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0.22905575545876031</v>
      </c>
      <c r="Q150" s="11">
        <f>2*'OddsRatio_working_3-way'!K150*'OddsRatio_working_3-way'!L150*'OddsRatio_working_3-way'!M150</f>
        <v>7.3064036828950657E-2</v>
      </c>
      <c r="R150" s="11">
        <f t="shared" si="49"/>
        <v>0</v>
      </c>
      <c r="S150" s="11">
        <f t="shared" si="50"/>
        <v>-0.8208043935420628</v>
      </c>
      <c r="T150" s="11">
        <f t="shared" si="51"/>
        <v>-0.26181958326700566</v>
      </c>
      <c r="U150" s="11">
        <f>'OddsRatio_working_3-way'!S150-'OddsRatio_working_3-way'!R150^2/3</f>
        <v>-0.8208043935420628</v>
      </c>
      <c r="V150" s="11">
        <f>'OddsRatio_working_3-way'!S150*'OddsRatio_working_3-way'!R150/3-2*'OddsRatio_working_3-way'!R150^3/27-'OddsRatio_working_3-way'!T150</f>
        <v>0.26181958326700566</v>
      </c>
      <c r="W150" s="11">
        <f>'OddsRatio_working_3-way'!V150^2+4*'OddsRatio_working_3-way'!U150^3/27</f>
        <v>-1.3375278397743121E-2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0.1431125191762164</v>
      </c>
      <c r="Y150" s="11">
        <f>IF('OddsRatio_working_3-way'!W150&gt;=0,IF('OddsRatio_working_3-way'!V150+SQRT('OddsRatio_working_3-way'!W150)&gt;0,0,PI()),ACOS('OddsRatio_working_3-way'!V150/(2*'OddsRatio_working_3-way'!X150)))</f>
        <v>0.41594887233663425</v>
      </c>
      <c r="Z150" s="11">
        <f>'OddsRatio_working_3-way'!X150^(1/3)*COS('OddsRatio_working_3-way'!Y150/3)</f>
        <v>0.51804965402697678</v>
      </c>
      <c r="AA150" s="11">
        <f>'OddsRatio_working_3-way'!X150^(1/3)*COS(('OddsRatio_working_3-way'!Y150+2*PI())/3)</f>
        <v>-0.32163085992895901</v>
      </c>
      <c r="AB150" s="11">
        <f>'OddsRatio_working_3-way'!X150^(1/3)*COS(('OddsRatio_working_3-way'!Y150+4*PI())/3)</f>
        <v>-0.19641879409801782</v>
      </c>
      <c r="AC150" s="11">
        <f>'OddsRatio_working_3-way'!X150^(1/3)*SIN('OddsRatio_working_3-way'!Y150/3)</f>
        <v>7.2291219913283078E-2</v>
      </c>
      <c r="AD150" s="11">
        <f>'OddsRatio_working_3-way'!X150^(1/3)*SIN(('OddsRatio_working_3-way'!Y150+2*PI())/3)</f>
        <v>0.41249855085245973</v>
      </c>
      <c r="AE150" s="11">
        <f>'OddsRatio_working_3-way'!X150^(1/3)*SIN(('OddsRatio_working_3-way'!Y150+4*PI())/3)</f>
        <v>-0.48478977076574276</v>
      </c>
      <c r="AF150" s="11">
        <f>-'OddsRatio_working_3-way'!U150/(3*'OddsRatio_working_3-way'!X150^(1/3))*COS(('OddsRatio_working_3-way'!Y150)/3)</f>
        <v>0.51804965402697678</v>
      </c>
      <c r="AG150" s="11">
        <f>-'OddsRatio_working_3-way'!U150/(3*'OddsRatio_working_3-way'!X150^(1/3))*COS(('OddsRatio_working_3-way'!Y150+2*PI())/3)</f>
        <v>-0.32163085992895901</v>
      </c>
      <c r="AH150" s="11">
        <f>-'OddsRatio_working_3-way'!U150/(3*'OddsRatio_working_3-way'!X150^(1/3))*COS(('OddsRatio_working_3-way'!Y150+4*PI())/3)</f>
        <v>-0.19641879409801782</v>
      </c>
      <c r="AI150" s="11">
        <f>'OddsRatio_working_3-way'!U150/(3*'OddsRatio_working_3-way'!X150^(1/3))*SIN(('OddsRatio_working_3-way'!Y150)/3)</f>
        <v>-7.2291219913283078E-2</v>
      </c>
      <c r="AJ150" s="11">
        <f>'OddsRatio_working_3-way'!U150/(3*'OddsRatio_working_3-way'!X150^(1/3))*SIN(('OddsRatio_working_3-way'!Y150+2*PI())/3)</f>
        <v>-0.41249855085245973</v>
      </c>
      <c r="AK150" s="11">
        <f>'OddsRatio_working_3-way'!U150/(3*'OddsRatio_working_3-way'!X150^(1/3))*SIN(('OddsRatio_working_3-way'!Y150+4*PI())/3)</f>
        <v>0.48478977076574276</v>
      </c>
      <c r="AL150" s="11">
        <f>'OddsRatio_working_3-way'!Z150+'OddsRatio_working_3-way'!AF150</f>
        <v>1.0360993080539536</v>
      </c>
      <c r="AM150" s="11">
        <f>'OddsRatio_working_3-way'!AA150+'OddsRatio_working_3-way'!AG150</f>
        <v>-0.64326171985791802</v>
      </c>
      <c r="AN150" s="11">
        <f>'OddsRatio_working_3-way'!AB150+'OddsRatio_working_3-way'!AH150</f>
        <v>-0.39283758819603565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1.0360993080539536</v>
      </c>
      <c r="AS150" s="11">
        <f>IF(('OddsRatio_working_3-way'!X150=0),IF(Q150&gt;0,-Q150^(1/3),(-Q150)^(1/3)),'OddsRatio_working_3-way'!AM150-'OddsRatio_working_3-way'!R150/3)</f>
        <v>-0.64326171985791802</v>
      </c>
      <c r="AT150" s="11">
        <f>IF(('OddsRatio_working_3-way'!X150=0),IF(Q150&gt;0,-Q150^(1/3),(-Q150)^(1/3)),'OddsRatio_working_3-way'!AN150-'OddsRatio_working_3-way'!R150/3)</f>
        <v>-0.39283758819603565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2.5499999999999998</v>
      </c>
      <c r="B151" s="4">
        <f>IF('True_Odds_Calculator_3-way'!B152="","",'True_Odds_Calculator_3-way'!B152)</f>
        <v>3.14</v>
      </c>
      <c r="C151" s="4">
        <f>IF('True_Odds_Calculator_3-way'!C152="","",'True_Odds_Calculator_3-way'!C152)</f>
        <v>3.21</v>
      </c>
      <c r="D151" s="9">
        <f t="shared" si="39"/>
        <v>0.38426056082249321</v>
      </c>
      <c r="E151" s="9">
        <f t="shared" si="40"/>
        <v>0.31129887821253655</v>
      </c>
      <c r="F151" s="9">
        <f t="shared" si="41"/>
        <v>0.30444056096496991</v>
      </c>
      <c r="G151" s="9">
        <f t="shared" si="42"/>
        <v>1.033806983032459</v>
      </c>
      <c r="H151" s="9">
        <f t="shared" si="43"/>
        <v>2.6024008237003113</v>
      </c>
      <c r="I151" s="9">
        <f t="shared" si="44"/>
        <v>3.2123469436894627</v>
      </c>
      <c r="J151" s="9">
        <f t="shared" si="45"/>
        <v>3.2847134325017349</v>
      </c>
      <c r="K151" s="11">
        <f t="shared" si="46"/>
        <v>0.39215686274509809</v>
      </c>
      <c r="L151" s="11">
        <f t="shared" si="47"/>
        <v>0.31847133757961782</v>
      </c>
      <c r="M151" s="11">
        <f t="shared" si="48"/>
        <v>0.3115264797507788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-0.28520877565463532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0.22954992263389468</v>
      </c>
      <c r="Q151" s="11">
        <f>2*'OddsRatio_working_3-way'!K151*'OddsRatio_working_3-way'!L151*'OddsRatio_working_3-way'!M151</f>
        <v>7.7813533096235496E-2</v>
      </c>
      <c r="R151" s="11">
        <f t="shared" si="49"/>
        <v>0</v>
      </c>
      <c r="S151" s="11">
        <f t="shared" si="50"/>
        <v>-0.80484873618286212</v>
      </c>
      <c r="T151" s="11">
        <f t="shared" si="51"/>
        <v>-0.27283008006198717</v>
      </c>
      <c r="U151" s="11">
        <f>'OddsRatio_working_3-way'!S151-'OddsRatio_working_3-way'!R151^2/3</f>
        <v>-0.80484873618286212</v>
      </c>
      <c r="V151" s="11">
        <f>'OddsRatio_working_3-way'!S151*'OddsRatio_working_3-way'!R151/3-2*'OddsRatio_working_3-way'!R151^3/27-'OddsRatio_working_3-way'!T151</f>
        <v>0.27283008006198717</v>
      </c>
      <c r="W151" s="11">
        <f>'OddsRatio_working_3-way'!V151^2+4*'OddsRatio_working_3-way'!U151^3/27</f>
        <v>-2.8031714205147829E-3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0.13895990789355855</v>
      </c>
      <c r="Y151" s="11">
        <f>IF('OddsRatio_working_3-way'!W151&gt;=0,IF('OddsRatio_working_3-way'!V151+SQRT('OddsRatio_working_3-way'!W151)&gt;0,0,PI()),ACOS('OddsRatio_working_3-way'!V151/(2*'OddsRatio_working_3-way'!X151)))</f>
        <v>0.19167606663274439</v>
      </c>
      <c r="Z151" s="11">
        <f>'OddsRatio_working_3-way'!X151^(1/3)*COS('OddsRatio_working_3-way'!Y151/3)</f>
        <v>0.5169034915162295</v>
      </c>
      <c r="AA151" s="11">
        <f>'OddsRatio_working_3-way'!X151^(1/3)*COS(('OddsRatio_working_3-way'!Y151+2*PI())/3)</f>
        <v>-0.28709209124248358</v>
      </c>
      <c r="AB151" s="11">
        <f>'OddsRatio_working_3-way'!X151^(1/3)*COS(('OddsRatio_working_3-way'!Y151+4*PI())/3)</f>
        <v>-0.229811400273746</v>
      </c>
      <c r="AC151" s="11">
        <f>'OddsRatio_working_3-way'!X151^(1/3)*SIN('OddsRatio_working_3-way'!Y151/3)</f>
        <v>3.3071022350168511E-2</v>
      </c>
      <c r="AD151" s="11">
        <f>'OddsRatio_working_3-way'!X151^(1/3)*SIN(('OddsRatio_working_3-way'!Y151+2*PI())/3)</f>
        <v>0.43111604378284452</v>
      </c>
      <c r="AE151" s="11">
        <f>'OddsRatio_working_3-way'!X151^(1/3)*SIN(('OddsRatio_working_3-way'!Y151+4*PI())/3)</f>
        <v>-0.46418706613301303</v>
      </c>
      <c r="AF151" s="11">
        <f>-'OddsRatio_working_3-way'!U151/(3*'OddsRatio_working_3-way'!X151^(1/3))*COS(('OddsRatio_working_3-way'!Y151)/3)</f>
        <v>0.5169034915162295</v>
      </c>
      <c r="AG151" s="11">
        <f>-'OddsRatio_working_3-way'!U151/(3*'OddsRatio_working_3-way'!X151^(1/3))*COS(('OddsRatio_working_3-way'!Y151+2*PI())/3)</f>
        <v>-0.28709209124248358</v>
      </c>
      <c r="AH151" s="11">
        <f>-'OddsRatio_working_3-way'!U151/(3*'OddsRatio_working_3-way'!X151^(1/3))*COS(('OddsRatio_working_3-way'!Y151+4*PI())/3)</f>
        <v>-0.229811400273746</v>
      </c>
      <c r="AI151" s="11">
        <f>'OddsRatio_working_3-way'!U151/(3*'OddsRatio_working_3-way'!X151^(1/3))*SIN(('OddsRatio_working_3-way'!Y151)/3)</f>
        <v>-3.3071022350168511E-2</v>
      </c>
      <c r="AJ151" s="11">
        <f>'OddsRatio_working_3-way'!U151/(3*'OddsRatio_working_3-way'!X151^(1/3))*SIN(('OddsRatio_working_3-way'!Y151+2*PI())/3)</f>
        <v>-0.43111604378284452</v>
      </c>
      <c r="AK151" s="11">
        <f>'OddsRatio_working_3-way'!U151/(3*'OddsRatio_working_3-way'!X151^(1/3))*SIN(('OddsRatio_working_3-way'!Y151+4*PI())/3)</f>
        <v>0.46418706613301303</v>
      </c>
      <c r="AL151" s="11">
        <f>'OddsRatio_working_3-way'!Z151+'OddsRatio_working_3-way'!AF151</f>
        <v>1.033806983032459</v>
      </c>
      <c r="AM151" s="11">
        <f>'OddsRatio_working_3-way'!AA151+'OddsRatio_working_3-way'!AG151</f>
        <v>-0.57418418248496716</v>
      </c>
      <c r="AN151" s="11">
        <f>'OddsRatio_working_3-way'!AB151+'OddsRatio_working_3-way'!AH151</f>
        <v>-0.45962280054749199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1.033806983032459</v>
      </c>
      <c r="AS151" s="11">
        <f>IF(('OddsRatio_working_3-way'!X151=0),IF(Q151&gt;0,-Q151^(1/3),(-Q151)^(1/3)),'OddsRatio_working_3-way'!AM151-'OddsRatio_working_3-way'!R151/3)</f>
        <v>-0.57418418248496716</v>
      </c>
      <c r="AT151" s="11">
        <f>IF(('OddsRatio_working_3-way'!X151=0),IF(Q151&gt;0,-Q151^(1/3),(-Q151)^(1/3)),'OddsRatio_working_3-way'!AN151-'OddsRatio_working_3-way'!R151/3)</f>
        <v>-0.45962280054749199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1.26</v>
      </c>
      <c r="B152" s="4">
        <f>IF('True_Odds_Calculator_3-way'!B153="","",'True_Odds_Calculator_3-way'!B153)</f>
        <v>6.19</v>
      </c>
      <c r="C152" s="4">
        <f>IF('True_Odds_Calculator_3-way'!C153="","",'True_Odds_Calculator_3-way'!C153)</f>
        <v>13.19</v>
      </c>
      <c r="D152" s="9">
        <f t="shared" si="39"/>
        <v>0.77946827719006739</v>
      </c>
      <c r="E152" s="9">
        <f t="shared" si="40"/>
        <v>0.15042943428176236</v>
      </c>
      <c r="F152" s="9">
        <f t="shared" si="41"/>
        <v>7.0102288528170062E-2</v>
      </c>
      <c r="G152" s="9">
        <f t="shared" si="42"/>
        <v>1.08817633597875</v>
      </c>
      <c r="H152" s="9">
        <f t="shared" si="43"/>
        <v>1.2829258473544749</v>
      </c>
      <c r="I152" s="9">
        <f t="shared" si="44"/>
        <v>6.6476351837297116</v>
      </c>
      <c r="J152" s="9">
        <f t="shared" si="45"/>
        <v>14.264869535580964</v>
      </c>
      <c r="K152" s="11">
        <f t="shared" si="46"/>
        <v>0.79365079365079361</v>
      </c>
      <c r="L152" s="11">
        <f t="shared" si="47"/>
        <v>0.16155088852988692</v>
      </c>
      <c r="M152" s="11">
        <f t="shared" si="48"/>
        <v>7.5815011372251703E-2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-0.15989630274819633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0.1714717543152704</v>
      </c>
      <c r="Q152" s="11">
        <f>2*'OddsRatio_working_3-way'!K152*'OddsRatio_working_3-way'!L152*'OddsRatio_working_3-way'!M152</f>
        <v>1.944124198585832E-2</v>
      </c>
      <c r="R152" s="11">
        <f t="shared" si="49"/>
        <v>0</v>
      </c>
      <c r="S152" s="11">
        <f t="shared" si="50"/>
        <v>-1.0723934910821735</v>
      </c>
      <c r="T152" s="11">
        <f t="shared" si="51"/>
        <v>-0.12158656361475889</v>
      </c>
      <c r="U152" s="11">
        <f>'OddsRatio_working_3-way'!S152-'OddsRatio_working_3-way'!R152^2/3</f>
        <v>-1.0723934910821735</v>
      </c>
      <c r="V152" s="11">
        <f>'OddsRatio_working_3-way'!S152*'OddsRatio_working_3-way'!R152/3-2*'OddsRatio_working_3-way'!R152^3/27-'OddsRatio_working_3-way'!T152</f>
        <v>0.12158656361475889</v>
      </c>
      <c r="W152" s="11">
        <f>'OddsRatio_working_3-way'!V152^2+4*'OddsRatio_working_3-way'!U152^3/27</f>
        <v>-0.1679252004340373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0.21372207003821758</v>
      </c>
      <c r="Y152" s="11">
        <f>IF('OddsRatio_working_3-way'!W152&gt;=0,IF('OddsRatio_working_3-way'!V152+SQRT('OddsRatio_working_3-way'!W152)&gt;0,0,PI()),ACOS('OddsRatio_working_3-way'!V152/(2*'OddsRatio_working_3-way'!X152)))</f>
        <v>1.2823634562217998</v>
      </c>
      <c r="Z152" s="11">
        <f>'OddsRatio_working_3-way'!X152^(1/3)*COS('OddsRatio_working_3-way'!Y152/3)</f>
        <v>0.54408816798937498</v>
      </c>
      <c r="AA152" s="11">
        <f>'OddsRatio_working_3-way'!X152^(1/3)*COS(('OddsRatio_working_3-way'!Y152+2*PI())/3)</f>
        <v>-0.48669361663107058</v>
      </c>
      <c r="AB152" s="11">
        <f>'OddsRatio_working_3-way'!X152^(1/3)*COS(('OddsRatio_working_3-way'!Y152+4*PI())/3)</f>
        <v>-5.7394551358304256E-2</v>
      </c>
      <c r="AC152" s="11">
        <f>'OddsRatio_working_3-way'!X152^(1/3)*SIN('OddsRatio_working_3-way'!Y152/3)</f>
        <v>0.24785593089808627</v>
      </c>
      <c r="AD152" s="11">
        <f>'OddsRatio_working_3-way'!X152^(1/3)*SIN(('OddsRatio_working_3-way'!Y152+2*PI())/3)</f>
        <v>0.34726620992829077</v>
      </c>
      <c r="AE152" s="11">
        <f>'OddsRatio_working_3-way'!X152^(1/3)*SIN(('OddsRatio_working_3-way'!Y152+4*PI())/3)</f>
        <v>-0.59512214082637704</v>
      </c>
      <c r="AF152" s="11">
        <f>-'OddsRatio_working_3-way'!U152/(3*'OddsRatio_working_3-way'!X152^(1/3))*COS(('OddsRatio_working_3-way'!Y152)/3)</f>
        <v>0.54408816798937498</v>
      </c>
      <c r="AG152" s="11">
        <f>-'OddsRatio_working_3-way'!U152/(3*'OddsRatio_working_3-way'!X152^(1/3))*COS(('OddsRatio_working_3-way'!Y152+2*PI())/3)</f>
        <v>-0.48669361663107058</v>
      </c>
      <c r="AH152" s="11">
        <f>-'OddsRatio_working_3-way'!U152/(3*'OddsRatio_working_3-way'!X152^(1/3))*COS(('OddsRatio_working_3-way'!Y152+4*PI())/3)</f>
        <v>-5.7394551358304256E-2</v>
      </c>
      <c r="AI152" s="11">
        <f>'OddsRatio_working_3-way'!U152/(3*'OddsRatio_working_3-way'!X152^(1/3))*SIN(('OddsRatio_working_3-way'!Y152)/3)</f>
        <v>-0.24785593089808627</v>
      </c>
      <c r="AJ152" s="11">
        <f>'OddsRatio_working_3-way'!U152/(3*'OddsRatio_working_3-way'!X152^(1/3))*SIN(('OddsRatio_working_3-way'!Y152+2*PI())/3)</f>
        <v>-0.34726620992829077</v>
      </c>
      <c r="AK152" s="11">
        <f>'OddsRatio_working_3-way'!U152/(3*'OddsRatio_working_3-way'!X152^(1/3))*SIN(('OddsRatio_working_3-way'!Y152+4*PI())/3)</f>
        <v>0.59512214082637704</v>
      </c>
      <c r="AL152" s="11">
        <f>'OddsRatio_working_3-way'!Z152+'OddsRatio_working_3-way'!AF152</f>
        <v>1.08817633597875</v>
      </c>
      <c r="AM152" s="11">
        <f>'OddsRatio_working_3-way'!AA152+'OddsRatio_working_3-way'!AG152</f>
        <v>-0.97338723326214116</v>
      </c>
      <c r="AN152" s="11">
        <f>'OddsRatio_working_3-way'!AB152+'OddsRatio_working_3-way'!AH152</f>
        <v>-0.11478910271660851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1.08817633597875</v>
      </c>
      <c r="AS152" s="11">
        <f>IF(('OddsRatio_working_3-way'!X152=0),IF(Q152&gt;0,-Q152^(1/3),(-Q152)^(1/3)),'OddsRatio_working_3-way'!AM152-'OddsRatio_working_3-way'!R152/3)</f>
        <v>-0.97338723326214116</v>
      </c>
      <c r="AT152" s="11">
        <f>IF(('OddsRatio_working_3-way'!X152=0),IF(Q152&gt;0,-Q152^(1/3),(-Q152)^(1/3)),'OddsRatio_working_3-way'!AN152-'OddsRatio_working_3-way'!R152/3)</f>
        <v>-0.11478910271660851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6.38</v>
      </c>
      <c r="B153" s="4">
        <f>IF('True_Odds_Calculator_3-way'!B154="","",'True_Odds_Calculator_3-way'!B154)</f>
        <v>4.26</v>
      </c>
      <c r="C153" s="4">
        <f>IF('True_Odds_Calculator_3-way'!C154="","",'True_Odds_Calculator_3-way'!C154)</f>
        <v>1.58</v>
      </c>
      <c r="D153" s="9">
        <f t="shared" si="39"/>
        <v>0.1508755372315578</v>
      </c>
      <c r="E153" s="9">
        <f t="shared" si="40"/>
        <v>0.22674385751942316</v>
      </c>
      <c r="F153" s="9">
        <f t="shared" si="41"/>
        <v>0.62238060524901917</v>
      </c>
      <c r="G153" s="9">
        <f t="shared" si="42"/>
        <v>1.0460928835080785</v>
      </c>
      <c r="H153" s="9">
        <f t="shared" si="43"/>
        <v>6.6279797132734615</v>
      </c>
      <c r="I153" s="9">
        <f t="shared" si="44"/>
        <v>4.4102628002363362</v>
      </c>
      <c r="J153" s="9">
        <f t="shared" si="45"/>
        <v>1.6067338724346856</v>
      </c>
      <c r="K153" s="11">
        <f t="shared" si="46"/>
        <v>0.15673981191222572</v>
      </c>
      <c r="L153" s="11">
        <f t="shared" si="47"/>
        <v>0.23474178403755869</v>
      </c>
      <c r="M153" s="11">
        <f t="shared" si="48"/>
        <v>0.63291139240506322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-0.23688660540149242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0.21470569112597626</v>
      </c>
      <c r="Q153" s="11">
        <f>2*'OddsRatio_working_3-way'!K153*'OddsRatio_working_3-way'!L153*'OddsRatio_working_3-way'!M153</f>
        <v>4.6573902630363616E-2</v>
      </c>
      <c r="R153" s="11">
        <f t="shared" si="49"/>
        <v>0</v>
      </c>
      <c r="S153" s="11">
        <f t="shared" si="50"/>
        <v>-0.90636484389684102</v>
      </c>
      <c r="T153" s="11">
        <f t="shared" si="51"/>
        <v>-0.19660842600799155</v>
      </c>
      <c r="U153" s="11">
        <f>'OddsRatio_working_3-way'!S153-'OddsRatio_working_3-way'!R153^2/3</f>
        <v>-0.90636484389684102</v>
      </c>
      <c r="V153" s="11">
        <f>'OddsRatio_working_3-way'!S153*'OddsRatio_working_3-way'!R153/3-2*'OddsRatio_working_3-way'!R153^3/27-'OddsRatio_working_3-way'!T153</f>
        <v>0.19660842600799155</v>
      </c>
      <c r="W153" s="11">
        <f>'OddsRatio_working_3-way'!V153^2+4*'OddsRatio_working_3-way'!U153^3/27</f>
        <v>-7.1652713320315309E-2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0.16606292971164216</v>
      </c>
      <c r="Y153" s="11">
        <f>IF('OddsRatio_working_3-way'!W153&gt;=0,IF('OddsRatio_working_3-way'!V153+SQRT('OddsRatio_working_3-way'!W153)&gt;0,0,PI()),ACOS('OddsRatio_working_3-way'!V153/(2*'OddsRatio_working_3-way'!X153)))</f>
        <v>0.9372958282861128</v>
      </c>
      <c r="Z153" s="11">
        <f>'OddsRatio_working_3-way'!X153^(1/3)*COS('OddsRatio_working_3-way'!Y153/3)</f>
        <v>0.52304644175403914</v>
      </c>
      <c r="AA153" s="11">
        <f>'OddsRatio_working_3-way'!X153^(1/3)*COS(('OddsRatio_working_3-way'!Y153+2*PI())/3)</f>
        <v>-0.40783803831031673</v>
      </c>
      <c r="AB153" s="11">
        <f>'OddsRatio_working_3-way'!X153^(1/3)*COS(('OddsRatio_working_3-way'!Y153+4*PI())/3)</f>
        <v>-0.11520840344372257</v>
      </c>
      <c r="AC153" s="11">
        <f>'OddsRatio_working_3-way'!X153^(1/3)*SIN('OddsRatio_working_3-way'!Y153/3)</f>
        <v>0.1689497984630903</v>
      </c>
      <c r="AD153" s="11">
        <f>'OddsRatio_working_3-way'!X153^(1/3)*SIN(('OddsRatio_working_3-way'!Y153+2*PI())/3)</f>
        <v>0.36849660668651063</v>
      </c>
      <c r="AE153" s="11">
        <f>'OddsRatio_working_3-way'!X153^(1/3)*SIN(('OddsRatio_working_3-way'!Y153+4*PI())/3)</f>
        <v>-0.53744640514960074</v>
      </c>
      <c r="AF153" s="11">
        <f>-'OddsRatio_working_3-way'!U153/(3*'OddsRatio_working_3-way'!X153^(1/3))*COS(('OddsRatio_working_3-way'!Y153)/3)</f>
        <v>0.52304644175403925</v>
      </c>
      <c r="AG153" s="11">
        <f>-'OddsRatio_working_3-way'!U153/(3*'OddsRatio_working_3-way'!X153^(1/3))*COS(('OddsRatio_working_3-way'!Y153+2*PI())/3)</f>
        <v>-0.40783803831031684</v>
      </c>
      <c r="AH153" s="11">
        <f>-'OddsRatio_working_3-way'!U153/(3*'OddsRatio_working_3-way'!X153^(1/3))*COS(('OddsRatio_working_3-way'!Y153+4*PI())/3)</f>
        <v>-0.1152084034437226</v>
      </c>
      <c r="AI153" s="11">
        <f>'OddsRatio_working_3-way'!U153/(3*'OddsRatio_working_3-way'!X153^(1/3))*SIN(('OddsRatio_working_3-way'!Y153)/3)</f>
        <v>-0.16894979846309036</v>
      </c>
      <c r="AJ153" s="11">
        <f>'OddsRatio_working_3-way'!U153/(3*'OddsRatio_working_3-way'!X153^(1/3))*SIN(('OddsRatio_working_3-way'!Y153+2*PI())/3)</f>
        <v>-0.36849660668651069</v>
      </c>
      <c r="AK153" s="11">
        <f>'OddsRatio_working_3-way'!U153/(3*'OddsRatio_working_3-way'!X153^(1/3))*SIN(('OddsRatio_working_3-way'!Y153+4*PI())/3)</f>
        <v>0.53744640514960085</v>
      </c>
      <c r="AL153" s="11">
        <f>'OddsRatio_working_3-way'!Z153+'OddsRatio_working_3-way'!AF153</f>
        <v>1.0460928835080785</v>
      </c>
      <c r="AM153" s="11">
        <f>'OddsRatio_working_3-way'!AA153+'OddsRatio_working_3-way'!AG153</f>
        <v>-0.81567607662063357</v>
      </c>
      <c r="AN153" s="11">
        <f>'OddsRatio_working_3-way'!AB153+'OddsRatio_working_3-way'!AH153</f>
        <v>-0.23041680688744517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1.0460928835080785</v>
      </c>
      <c r="AS153" s="11">
        <f>IF(('OddsRatio_working_3-way'!X153=0),IF(Q153&gt;0,-Q153^(1/3),(-Q153)^(1/3)),'OddsRatio_working_3-way'!AM153-'OddsRatio_working_3-way'!R153/3)</f>
        <v>-0.81567607662063357</v>
      </c>
      <c r="AT153" s="11">
        <f>IF(('OddsRatio_working_3-way'!X153=0),IF(Q153&gt;0,-Q153^(1/3),(-Q153)^(1/3)),'OddsRatio_working_3-way'!AN153-'OddsRatio_working_3-way'!R153/3)</f>
        <v>-0.23041680688744517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1.96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4.4000000000000004</v>
      </c>
      <c r="D154" s="9">
        <f t="shared" si="39"/>
        <v>0.4983156244499985</v>
      </c>
      <c r="E154" s="9">
        <f t="shared" si="40"/>
        <v>0.28265555989664032</v>
      </c>
      <c r="F154" s="9">
        <f t="shared" si="41"/>
        <v>0.2190288156533613</v>
      </c>
      <c r="G154" s="9">
        <f t="shared" si="42"/>
        <v>1.0487086207154546</v>
      </c>
      <c r="H154" s="9">
        <f t="shared" si="43"/>
        <v>2.0067602758868359</v>
      </c>
      <c r="I154" s="9">
        <f t="shared" si="44"/>
        <v>3.5378748621314</v>
      </c>
      <c r="J154" s="9">
        <f t="shared" si="45"/>
        <v>4.5656093104325457</v>
      </c>
      <c r="K154" s="11">
        <f t="shared" si="46"/>
        <v>0.51020408163265307</v>
      </c>
      <c r="L154" s="11">
        <f t="shared" si="47"/>
        <v>0.29239766081871343</v>
      </c>
      <c r="M154" s="11">
        <f t="shared" si="48"/>
        <v>0.22727272727272727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-0.26781238811314001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0.22987663965107574</v>
      </c>
      <c r="Q154" s="11">
        <f>2*'OddsRatio_working_3-way'!K154*'OddsRatio_working_3-way'!L154*'OddsRatio_working_3-way'!M154</f>
        <v>6.7810218186158025E-2</v>
      </c>
      <c r="R154" s="11">
        <f t="shared" si="49"/>
        <v>0</v>
      </c>
      <c r="S154" s="11">
        <f t="shared" si="50"/>
        <v>-0.85834953816237236</v>
      </c>
      <c r="T154" s="11">
        <f t="shared" si="51"/>
        <v>-0.25320045373521305</v>
      </c>
      <c r="U154" s="11">
        <f>'OddsRatio_working_3-way'!S154-'OddsRatio_working_3-way'!R154^2/3</f>
        <v>-0.85834953816237236</v>
      </c>
      <c r="V154" s="11">
        <f>'OddsRatio_working_3-way'!S154*'OddsRatio_working_3-way'!R154/3-2*'OddsRatio_working_3-way'!R154^3/27-'OddsRatio_working_3-way'!T154</f>
        <v>0.25320045373521305</v>
      </c>
      <c r="W154" s="11">
        <f>'OddsRatio_working_3-way'!V154^2+4*'OddsRatio_working_3-way'!U154^3/27</f>
        <v>-2.9578564118861436E-2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0.15304332220859818</v>
      </c>
      <c r="Y154" s="11">
        <f>IF('OddsRatio_working_3-way'!W154&gt;=0,IF('OddsRatio_working_3-way'!V154+SQRT('OddsRatio_working_3-way'!W154)&gt;0,0,PI()),ACOS('OddsRatio_working_3-way'!V154/(2*'OddsRatio_working_3-way'!X154)))</f>
        <v>0.5966576485551911</v>
      </c>
      <c r="Z154" s="11">
        <f>'OddsRatio_working_3-way'!X154^(1/3)*COS('OddsRatio_working_3-way'!Y154/3)</f>
        <v>0.52435431035772728</v>
      </c>
      <c r="AA154" s="11">
        <f>'OddsRatio_working_3-way'!X154^(1/3)*COS(('OddsRatio_working_3-way'!Y154+2*PI())/3)</f>
        <v>-0.35370202856062388</v>
      </c>
      <c r="AB154" s="11">
        <f>'OddsRatio_working_3-way'!X154^(1/3)*COS(('OddsRatio_working_3-way'!Y154+4*PI())/3)</f>
        <v>-0.17065228179710376</v>
      </c>
      <c r="AC154" s="11">
        <f>'OddsRatio_working_3-way'!X154^(1/3)*SIN('OddsRatio_working_3-way'!Y154/3)</f>
        <v>0.10568382056901138</v>
      </c>
      <c r="AD154" s="11">
        <f>'OddsRatio_working_3-way'!X154^(1/3)*SIN(('OddsRatio_working_3-way'!Y154+2*PI())/3)</f>
        <v>0.40126224306915598</v>
      </c>
      <c r="AE154" s="11">
        <f>'OddsRatio_working_3-way'!X154^(1/3)*SIN(('OddsRatio_working_3-way'!Y154+4*PI())/3)</f>
        <v>-0.50694606363816719</v>
      </c>
      <c r="AF154" s="11">
        <f>-'OddsRatio_working_3-way'!U154/(3*'OddsRatio_working_3-way'!X154^(1/3))*COS(('OddsRatio_working_3-way'!Y154)/3)</f>
        <v>0.52435431035772717</v>
      </c>
      <c r="AG154" s="11">
        <f>-'OddsRatio_working_3-way'!U154/(3*'OddsRatio_working_3-way'!X154^(1/3))*COS(('OddsRatio_working_3-way'!Y154+2*PI())/3)</f>
        <v>-0.35370202856062383</v>
      </c>
      <c r="AH154" s="11">
        <f>-'OddsRatio_working_3-way'!U154/(3*'OddsRatio_working_3-way'!X154^(1/3))*COS(('OddsRatio_working_3-way'!Y154+4*PI())/3)</f>
        <v>-0.17065228179710373</v>
      </c>
      <c r="AI154" s="11">
        <f>'OddsRatio_working_3-way'!U154/(3*'OddsRatio_working_3-way'!X154^(1/3))*SIN(('OddsRatio_working_3-way'!Y154)/3)</f>
        <v>-0.10568382056901136</v>
      </c>
      <c r="AJ154" s="11">
        <f>'OddsRatio_working_3-way'!U154/(3*'OddsRatio_working_3-way'!X154^(1/3))*SIN(('OddsRatio_working_3-way'!Y154+2*PI())/3)</f>
        <v>-0.40126224306915587</v>
      </c>
      <c r="AK154" s="11">
        <f>'OddsRatio_working_3-way'!U154/(3*'OddsRatio_working_3-way'!X154^(1/3))*SIN(('OddsRatio_working_3-way'!Y154+4*PI())/3)</f>
        <v>0.50694606363816708</v>
      </c>
      <c r="AL154" s="11">
        <f>'OddsRatio_working_3-way'!Z154+'OddsRatio_working_3-way'!AF154</f>
        <v>1.0487086207154546</v>
      </c>
      <c r="AM154" s="11">
        <f>'OddsRatio_working_3-way'!AA154+'OddsRatio_working_3-way'!AG154</f>
        <v>-0.70740405712124765</v>
      </c>
      <c r="AN154" s="11">
        <f>'OddsRatio_working_3-way'!AB154+'OddsRatio_working_3-way'!AH154</f>
        <v>-0.34130456359420747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1.0487086207154546</v>
      </c>
      <c r="AS154" s="11">
        <f>IF(('OddsRatio_working_3-way'!X154=0),IF(Q154&gt;0,-Q154^(1/3),(-Q154)^(1/3)),'OddsRatio_working_3-way'!AM154-'OddsRatio_working_3-way'!R154/3)</f>
        <v>-0.70740405712124765</v>
      </c>
      <c r="AT154" s="11">
        <f>IF(('OddsRatio_working_3-way'!X154=0),IF(Q154&gt;0,-Q154^(1/3),(-Q154)^(1/3)),'OddsRatio_working_3-way'!AN154-'OddsRatio_working_3-way'!R154/3)</f>
        <v>-0.34130456359420747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2.4300000000000002</v>
      </c>
      <c r="B155" s="4">
        <f>IF('True_Odds_Calculator_3-way'!B156="","",'True_Odds_Calculator_3-way'!B156)</f>
        <v>3.4</v>
      </c>
      <c r="C155" s="4">
        <f>IF('True_Odds_Calculator_3-way'!C156="","",'True_Odds_Calculator_3-way'!C156)</f>
        <v>3.11</v>
      </c>
      <c r="D155" s="9">
        <f t="shared" si="39"/>
        <v>0.40164028418729641</v>
      </c>
      <c r="E155" s="9">
        <f t="shared" si="40"/>
        <v>0.2856859614154697</v>
      </c>
      <c r="F155" s="9">
        <f t="shared" si="41"/>
        <v>0.31267375439723383</v>
      </c>
      <c r="G155" s="9">
        <f t="shared" si="42"/>
        <v>1.0418112529421073</v>
      </c>
      <c r="H155" s="9">
        <f t="shared" si="43"/>
        <v>2.4897900917072135</v>
      </c>
      <c r="I155" s="9">
        <f t="shared" si="44"/>
        <v>3.5003470070610572</v>
      </c>
      <c r="J155" s="9">
        <f t="shared" si="45"/>
        <v>3.1982217437078462</v>
      </c>
      <c r="K155" s="11">
        <f t="shared" si="46"/>
        <v>0.41152263374485593</v>
      </c>
      <c r="L155" s="11">
        <f t="shared" si="47"/>
        <v>0.29411764705882354</v>
      </c>
      <c r="M155" s="11">
        <f t="shared" si="48"/>
        <v>0.32154340836012862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-0.28182801047059269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0.23117499947460224</v>
      </c>
      <c r="Q155" s="11">
        <f>2*'OddsRatio_working_3-way'!K155*'OddsRatio_working_3-way'!L155*'OddsRatio_working_3-way'!M155</f>
        <v>7.7836700159798752E-2</v>
      </c>
      <c r="R155" s="11">
        <f t="shared" si="49"/>
        <v>0</v>
      </c>
      <c r="S155" s="11">
        <f t="shared" si="50"/>
        <v>-0.82026977761574971</v>
      </c>
      <c r="T155" s="11">
        <f t="shared" si="51"/>
        <v>-0.27618511030833331</v>
      </c>
      <c r="U155" s="11">
        <f>'OddsRatio_working_3-way'!S155-'OddsRatio_working_3-way'!R155^2/3</f>
        <v>-0.82026977761574971</v>
      </c>
      <c r="V155" s="11">
        <f>'OddsRatio_working_3-way'!S155*'OddsRatio_working_3-way'!R155/3-2*'OddsRatio_working_3-way'!R155^3/27-'OddsRatio_working_3-way'!T155</f>
        <v>0.27618511030833331</v>
      </c>
      <c r="W155" s="11">
        <f>'OddsRatio_working_3-way'!V155^2+4*'OddsRatio_working_3-way'!U155^3/27</f>
        <v>-5.4865810609857901E-3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0.14297272136408753</v>
      </c>
      <c r="Y155" s="11">
        <f>IF('OddsRatio_working_3-way'!W155&gt;=0,IF('OddsRatio_working_3-way'!V155+SQRT('OddsRatio_working_3-way'!W155)&gt;0,0,PI()),ACOS('OddsRatio_working_3-way'!V155/(2*'OddsRatio_working_3-way'!X155)))</f>
        <v>0.26202869330848744</v>
      </c>
      <c r="Z155" s="11">
        <f>'OddsRatio_working_3-way'!X155^(1/3)*COS('OddsRatio_working_3-way'!Y155/3)</f>
        <v>0.52090562647105376</v>
      </c>
      <c r="AA155" s="11">
        <f>'OddsRatio_working_3-way'!X155^(1/3)*COS(('OddsRatio_working_3-way'!Y155+2*PI())/3)</f>
        <v>-0.29995522628886723</v>
      </c>
      <c r="AB155" s="11">
        <f>'OddsRatio_working_3-way'!X155^(1/3)*COS(('OddsRatio_working_3-way'!Y155+4*PI())/3)</f>
        <v>-0.22095040018218667</v>
      </c>
      <c r="AC155" s="11">
        <f>'OddsRatio_working_3-way'!X155^(1/3)*SIN('OddsRatio_working_3-way'!Y155/3)</f>
        <v>4.5613457619971855E-2</v>
      </c>
      <c r="AD155" s="11">
        <f>'OddsRatio_working_3-way'!X155^(1/3)*SIN(('OddsRatio_working_3-way'!Y155+2*PI())/3)</f>
        <v>0.42831077668819451</v>
      </c>
      <c r="AE155" s="11">
        <f>'OddsRatio_working_3-way'!X155^(1/3)*SIN(('OddsRatio_working_3-way'!Y155+4*PI())/3)</f>
        <v>-0.4739242343081661</v>
      </c>
      <c r="AF155" s="11">
        <f>-'OddsRatio_working_3-way'!U155/(3*'OddsRatio_working_3-way'!X155^(1/3))*COS(('OddsRatio_working_3-way'!Y155)/3)</f>
        <v>0.52090562647105365</v>
      </c>
      <c r="AG155" s="11">
        <f>-'OddsRatio_working_3-way'!U155/(3*'OddsRatio_working_3-way'!X155^(1/3))*COS(('OddsRatio_working_3-way'!Y155+2*PI())/3)</f>
        <v>-0.29995522628886717</v>
      </c>
      <c r="AH155" s="11">
        <f>-'OddsRatio_working_3-way'!U155/(3*'OddsRatio_working_3-way'!X155^(1/3))*COS(('OddsRatio_working_3-way'!Y155+4*PI())/3)</f>
        <v>-0.22095040018218662</v>
      </c>
      <c r="AI155" s="11">
        <f>'OddsRatio_working_3-way'!U155/(3*'OddsRatio_working_3-way'!X155^(1/3))*SIN(('OddsRatio_working_3-way'!Y155)/3)</f>
        <v>-4.5613457619971848E-2</v>
      </c>
      <c r="AJ155" s="11">
        <f>'OddsRatio_working_3-way'!U155/(3*'OddsRatio_working_3-way'!X155^(1/3))*SIN(('OddsRatio_working_3-way'!Y155+2*PI())/3)</f>
        <v>-0.42831077668819439</v>
      </c>
      <c r="AK155" s="11">
        <f>'OddsRatio_working_3-way'!U155/(3*'OddsRatio_working_3-way'!X155^(1/3))*SIN(('OddsRatio_working_3-way'!Y155+4*PI())/3)</f>
        <v>0.47392423430816599</v>
      </c>
      <c r="AL155" s="11">
        <f>'OddsRatio_working_3-way'!Z155+'OddsRatio_working_3-way'!AF155</f>
        <v>1.0418112529421073</v>
      </c>
      <c r="AM155" s="11">
        <f>'OddsRatio_working_3-way'!AA155+'OddsRatio_working_3-way'!AG155</f>
        <v>-0.59991045257773434</v>
      </c>
      <c r="AN155" s="11">
        <f>'OddsRatio_working_3-way'!AB155+'OddsRatio_working_3-way'!AH155</f>
        <v>-0.44190080036437329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1.0418112529421073</v>
      </c>
      <c r="AS155" s="11">
        <f>IF(('OddsRatio_working_3-way'!X155=0),IF(Q155&gt;0,-Q155^(1/3),(-Q155)^(1/3)),'OddsRatio_working_3-way'!AM155-'OddsRatio_working_3-way'!R155/3)</f>
        <v>-0.59991045257773434</v>
      </c>
      <c r="AT155" s="11">
        <f>IF(('OddsRatio_working_3-way'!X155=0),IF(Q155&gt;0,-Q155^(1/3),(-Q155)^(1/3)),'OddsRatio_working_3-way'!AN155-'OddsRatio_working_3-way'!R155/3)</f>
        <v>-0.44190080036437329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1.4</v>
      </c>
      <c r="B156" s="4">
        <f>IF('True_Odds_Calculator_3-way'!B157="","",'True_Odds_Calculator_3-way'!B157)</f>
        <v>5.3</v>
      </c>
      <c r="C156" s="4">
        <f>IF('True_Odds_Calculator_3-way'!C157="","",'True_Odds_Calculator_3-way'!C157)</f>
        <v>7.9</v>
      </c>
      <c r="D156" s="9">
        <f t="shared" si="39"/>
        <v>0.7011390125074245</v>
      </c>
      <c r="E156" s="9">
        <f t="shared" si="40"/>
        <v>0.1791410038180517</v>
      </c>
      <c r="F156" s="9">
        <f t="shared" si="41"/>
        <v>0.11971998367452359</v>
      </c>
      <c r="G156" s="9">
        <f t="shared" si="42"/>
        <v>1.0656267236641987</v>
      </c>
      <c r="H156" s="9">
        <f t="shared" si="43"/>
        <v>1.4262506894656797</v>
      </c>
      <c r="I156" s="9">
        <f t="shared" si="44"/>
        <v>5.5821949117560541</v>
      </c>
      <c r="J156" s="9">
        <f t="shared" si="45"/>
        <v>8.3528243932829742</v>
      </c>
      <c r="K156" s="11">
        <f t="shared" si="46"/>
        <v>0.7142857142857143</v>
      </c>
      <c r="L156" s="11">
        <f t="shared" si="47"/>
        <v>0.18867924528301888</v>
      </c>
      <c r="M156" s="11">
        <f t="shared" si="48"/>
        <v>0.12658227848101264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-0.20246340714456301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0.19789143266573408</v>
      </c>
      <c r="Q156" s="11">
        <f>2*'OddsRatio_working_3-way'!K156*'OddsRatio_working_3-way'!L156*'OddsRatio_working_3-way'!M156</f>
        <v>3.411921252857484E-2</v>
      </c>
      <c r="R156" s="11">
        <f t="shared" si="49"/>
        <v>0</v>
      </c>
      <c r="S156" s="11">
        <f t="shared" si="50"/>
        <v>-0.97741826761038131</v>
      </c>
      <c r="T156" s="11">
        <f t="shared" si="51"/>
        <v>-0.16852039096730712</v>
      </c>
      <c r="U156" s="11">
        <f>'OddsRatio_working_3-way'!S156-'OddsRatio_working_3-way'!R156^2/3</f>
        <v>-0.97741826761038131</v>
      </c>
      <c r="V156" s="11">
        <f>'OddsRatio_working_3-way'!S156*'OddsRatio_working_3-way'!R156/3-2*'OddsRatio_working_3-way'!R156^3/27-'OddsRatio_working_3-way'!T156</f>
        <v>0.16852039096730712</v>
      </c>
      <c r="W156" s="11">
        <f>'OddsRatio_working_3-way'!V156^2+4*'OddsRatio_working_3-way'!U156^3/27</f>
        <v>-0.10993763212996935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0.18596824614819554</v>
      </c>
      <c r="Y156" s="11">
        <f>IF('OddsRatio_working_3-way'!W156&gt;=0,IF('OddsRatio_working_3-way'!V156+SQRT('OddsRatio_working_3-way'!W156)&gt;0,0,PI()),ACOS('OddsRatio_working_3-way'!V156/(2*'OddsRatio_working_3-way'!X156)))</f>
        <v>1.1005687713278729</v>
      </c>
      <c r="Z156" s="11">
        <f>'OddsRatio_working_3-way'!X156^(1/3)*COS('OddsRatio_working_3-way'!Y156/3)</f>
        <v>0.53281336183209937</v>
      </c>
      <c r="AA156" s="11">
        <f>'OddsRatio_working_3-way'!X156^(1/3)*COS(('OddsRatio_working_3-way'!Y156+2*PI())/3)</f>
        <v>-0.44371152572429956</v>
      </c>
      <c r="AB156" s="11">
        <f>'OddsRatio_working_3-way'!X156^(1/3)*COS(('OddsRatio_working_3-way'!Y156+4*PI())/3)</f>
        <v>-8.9101836107799676E-2</v>
      </c>
      <c r="AC156" s="11">
        <f>'OddsRatio_working_3-way'!X156^(1/3)*SIN('OddsRatio_working_3-way'!Y156/3)</f>
        <v>0.20473399975733589</v>
      </c>
      <c r="AD156" s="11">
        <f>'OddsRatio_working_3-way'!X156^(1/3)*SIN(('OddsRatio_working_3-way'!Y156+2*PI())/3)</f>
        <v>0.35906290694372017</v>
      </c>
      <c r="AE156" s="11">
        <f>'OddsRatio_working_3-way'!X156^(1/3)*SIN(('OddsRatio_working_3-way'!Y156+4*PI())/3)</f>
        <v>-0.56379690670105598</v>
      </c>
      <c r="AF156" s="11">
        <f>-'OddsRatio_working_3-way'!U156/(3*'OddsRatio_working_3-way'!X156^(1/3))*COS(('OddsRatio_working_3-way'!Y156)/3)</f>
        <v>0.53281336183209937</v>
      </c>
      <c r="AG156" s="11">
        <f>-'OddsRatio_working_3-way'!U156/(3*'OddsRatio_working_3-way'!X156^(1/3))*COS(('OddsRatio_working_3-way'!Y156+2*PI())/3)</f>
        <v>-0.44371152572429956</v>
      </c>
      <c r="AH156" s="11">
        <f>-'OddsRatio_working_3-way'!U156/(3*'OddsRatio_working_3-way'!X156^(1/3))*COS(('OddsRatio_working_3-way'!Y156+4*PI())/3)</f>
        <v>-8.9101836107799676E-2</v>
      </c>
      <c r="AI156" s="11">
        <f>'OddsRatio_working_3-way'!U156/(3*'OddsRatio_working_3-way'!X156^(1/3))*SIN(('OddsRatio_working_3-way'!Y156)/3)</f>
        <v>-0.20473399975733589</v>
      </c>
      <c r="AJ156" s="11">
        <f>'OddsRatio_working_3-way'!U156/(3*'OddsRatio_working_3-way'!X156^(1/3))*SIN(('OddsRatio_working_3-way'!Y156+2*PI())/3)</f>
        <v>-0.35906290694372017</v>
      </c>
      <c r="AK156" s="11">
        <f>'OddsRatio_working_3-way'!U156/(3*'OddsRatio_working_3-way'!X156^(1/3))*SIN(('OddsRatio_working_3-way'!Y156+4*PI())/3)</f>
        <v>0.56379690670105598</v>
      </c>
      <c r="AL156" s="11">
        <f>'OddsRatio_working_3-way'!Z156+'OddsRatio_working_3-way'!AF156</f>
        <v>1.0656267236641987</v>
      </c>
      <c r="AM156" s="11">
        <f>'OddsRatio_working_3-way'!AA156+'OddsRatio_working_3-way'!AG156</f>
        <v>-0.88742305144859912</v>
      </c>
      <c r="AN156" s="11">
        <f>'OddsRatio_working_3-way'!AB156+'OddsRatio_working_3-way'!AH156</f>
        <v>-0.17820367221559935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1.0656267236641987</v>
      </c>
      <c r="AS156" s="11">
        <f>IF(('OddsRatio_working_3-way'!X156=0),IF(Q156&gt;0,-Q156^(1/3),(-Q156)^(1/3)),'OddsRatio_working_3-way'!AM156-'OddsRatio_working_3-way'!R156/3)</f>
        <v>-0.88742305144859912</v>
      </c>
      <c r="AT156" s="11">
        <f>IF(('OddsRatio_working_3-way'!X156=0),IF(Q156&gt;0,-Q156^(1/3),(-Q156)^(1/3)),'OddsRatio_working_3-way'!AN156-'OddsRatio_working_3-way'!R156/3)</f>
        <v>-0.17820367221559935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1.41</v>
      </c>
      <c r="B157" s="4">
        <f>IF('True_Odds_Calculator_3-way'!B158="","",'True_Odds_Calculator_3-way'!B158)</f>
        <v>4.9400000000000004</v>
      </c>
      <c r="C157" s="4">
        <f>IF('True_Odds_Calculator_3-way'!C158="","",'True_Odds_Calculator_3-way'!C158)</f>
        <v>8.31</v>
      </c>
      <c r="D157" s="9">
        <f t="shared" si="39"/>
        <v>0.69500214039824304</v>
      </c>
      <c r="E157" s="9">
        <f t="shared" si="40"/>
        <v>0.19167411682463803</v>
      </c>
      <c r="F157" s="9">
        <f t="shared" si="41"/>
        <v>0.1133237427771188</v>
      </c>
      <c r="G157" s="9">
        <f t="shared" si="42"/>
        <v>1.0703524137560354</v>
      </c>
      <c r="H157" s="9">
        <f t="shared" si="43"/>
        <v>1.4388444896399746</v>
      </c>
      <c r="I157" s="9">
        <f t="shared" si="44"/>
        <v>5.2171885101987794</v>
      </c>
      <c r="J157" s="9">
        <f t="shared" si="45"/>
        <v>8.8242761445566202</v>
      </c>
      <c r="K157" s="11">
        <f t="shared" si="46"/>
        <v>0.70921985815602839</v>
      </c>
      <c r="L157" s="11">
        <f t="shared" si="47"/>
        <v>0.20242914979757085</v>
      </c>
      <c r="M157" s="11">
        <f t="shared" si="48"/>
        <v>0.12033694344163658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-0.20400948998828206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0.20144266812092376</v>
      </c>
      <c r="Q157" s="11">
        <f>2*'OddsRatio_working_3-way'!K157*'OddsRatio_working_3-way'!L157*'OddsRatio_working_3-way'!M157</f>
        <v>3.4552773262594129E-2</v>
      </c>
      <c r="R157" s="11">
        <f t="shared" si="49"/>
        <v>0</v>
      </c>
      <c r="S157" s="11">
        <f t="shared" si="50"/>
        <v>-0.98741812516905103</v>
      </c>
      <c r="T157" s="11">
        <f t="shared" si="51"/>
        <v>-0.16936846057788185</v>
      </c>
      <c r="U157" s="11">
        <f>'OddsRatio_working_3-way'!S157-'OddsRatio_working_3-way'!R157^2/3</f>
        <v>-0.98741812516905103</v>
      </c>
      <c r="V157" s="11">
        <f>'OddsRatio_working_3-way'!S157*'OddsRatio_working_3-way'!R157/3-2*'OddsRatio_working_3-way'!R157^3/27-'OddsRatio_working_3-way'!T157</f>
        <v>0.16936846057788185</v>
      </c>
      <c r="W157" s="11">
        <f>'OddsRatio_working_3-way'!V157^2+4*'OddsRatio_working_3-way'!U157^3/27</f>
        <v>-0.11394059040950535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0.18882946396684686</v>
      </c>
      <c r="Y157" s="11">
        <f>IF('OddsRatio_working_3-way'!W157&gt;=0,IF('OddsRatio_working_3-way'!V157+SQRT('OddsRatio_working_3-way'!W157)&gt;0,0,PI()),ACOS('OddsRatio_working_3-way'!V157/(2*'OddsRatio_working_3-way'!X157)))</f>
        <v>1.1057442282978334</v>
      </c>
      <c r="Z157" s="11">
        <f>'OddsRatio_working_3-way'!X157^(1/3)*COS('OddsRatio_working_3-way'!Y157/3)</f>
        <v>0.5351762068780177</v>
      </c>
      <c r="AA157" s="11">
        <f>'OddsRatio_working_3-way'!X157^(1/3)*COS(('OddsRatio_working_3-way'!Y157+2*PI())/3)</f>
        <v>-0.44659746628354186</v>
      </c>
      <c r="AB157" s="11">
        <f>'OddsRatio_working_3-way'!X157^(1/3)*COS(('OddsRatio_working_3-way'!Y157+4*PI())/3)</f>
        <v>-8.8578740594476027E-2</v>
      </c>
      <c r="AC157" s="11">
        <f>'OddsRatio_working_3-way'!X157^(1/3)*SIN('OddsRatio_working_3-way'!Y157/3)</f>
        <v>0.2067022076515091</v>
      </c>
      <c r="AD157" s="11">
        <f>'OddsRatio_working_3-way'!X157^(1/3)*SIN(('OddsRatio_working_3-way'!Y157+2*PI())/3)</f>
        <v>0.36012508683160505</v>
      </c>
      <c r="AE157" s="11">
        <f>'OddsRatio_working_3-way'!X157^(1/3)*SIN(('OddsRatio_working_3-way'!Y157+4*PI())/3)</f>
        <v>-0.56682729448311409</v>
      </c>
      <c r="AF157" s="11">
        <f>-'OddsRatio_working_3-way'!U157/(3*'OddsRatio_working_3-way'!X157^(1/3))*COS(('OddsRatio_working_3-way'!Y157)/3)</f>
        <v>0.5351762068780177</v>
      </c>
      <c r="AG157" s="11">
        <f>-'OddsRatio_working_3-way'!U157/(3*'OddsRatio_working_3-way'!X157^(1/3))*COS(('OddsRatio_working_3-way'!Y157+2*PI())/3)</f>
        <v>-0.4465974662835418</v>
      </c>
      <c r="AH157" s="11">
        <f>-'OddsRatio_working_3-way'!U157/(3*'OddsRatio_working_3-way'!X157^(1/3))*COS(('OddsRatio_working_3-way'!Y157+4*PI())/3)</f>
        <v>-8.8578740594476013E-2</v>
      </c>
      <c r="AI157" s="11">
        <f>'OddsRatio_working_3-way'!U157/(3*'OddsRatio_working_3-way'!X157^(1/3))*SIN(('OddsRatio_working_3-way'!Y157)/3)</f>
        <v>-0.20670220765150907</v>
      </c>
      <c r="AJ157" s="11">
        <f>'OddsRatio_working_3-way'!U157/(3*'OddsRatio_working_3-way'!X157^(1/3))*SIN(('OddsRatio_working_3-way'!Y157+2*PI())/3)</f>
        <v>-0.36012508683160499</v>
      </c>
      <c r="AK157" s="11">
        <f>'OddsRatio_working_3-way'!U157/(3*'OddsRatio_working_3-way'!X157^(1/3))*SIN(('OddsRatio_working_3-way'!Y157+4*PI())/3)</f>
        <v>0.56682729448311397</v>
      </c>
      <c r="AL157" s="11">
        <f>'OddsRatio_working_3-way'!Z157+'OddsRatio_working_3-way'!AF157</f>
        <v>1.0703524137560354</v>
      </c>
      <c r="AM157" s="11">
        <f>'OddsRatio_working_3-way'!AA157+'OddsRatio_working_3-way'!AG157</f>
        <v>-0.8931949325670836</v>
      </c>
      <c r="AN157" s="11">
        <f>'OddsRatio_working_3-way'!AB157+'OddsRatio_working_3-way'!AH157</f>
        <v>-0.17715748118895203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1.0703524137560354</v>
      </c>
      <c r="AS157" s="11">
        <f>IF(('OddsRatio_working_3-way'!X157=0),IF(Q157&gt;0,-Q157^(1/3),(-Q157)^(1/3)),'OddsRatio_working_3-way'!AM157-'OddsRatio_working_3-way'!R157/3)</f>
        <v>-0.8931949325670836</v>
      </c>
      <c r="AT157" s="11">
        <f>IF(('OddsRatio_working_3-way'!X157=0),IF(Q157&gt;0,-Q157^(1/3),(-Q157)^(1/3)),'OddsRatio_working_3-way'!AN157-'OddsRatio_working_3-way'!R157/3)</f>
        <v>-0.17715748118895203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2.54</v>
      </c>
      <c r="B158" s="4">
        <f>IF('True_Odds_Calculator_3-way'!B159="","",'True_Odds_Calculator_3-way'!B159)</f>
        <v>3.78</v>
      </c>
      <c r="C158" s="4">
        <f>IF('True_Odds_Calculator_3-way'!C159="","",'True_Odds_Calculator_3-way'!C159)</f>
        <v>2.71</v>
      </c>
      <c r="D158" s="9">
        <f t="shared" si="39"/>
        <v>0.38391544988960696</v>
      </c>
      <c r="E158" s="9">
        <f t="shared" si="40"/>
        <v>0.25661629654364237</v>
      </c>
      <c r="F158" s="9">
        <f t="shared" si="41"/>
        <v>0.35946825356675061</v>
      </c>
      <c r="G158" s="9">
        <f t="shared" si="42"/>
        <v>1.042039081219889</v>
      </c>
      <c r="H158" s="9">
        <f t="shared" si="43"/>
        <v>2.6047401850786289</v>
      </c>
      <c r="I158" s="9">
        <f t="shared" si="44"/>
        <v>3.8968686457912911</v>
      </c>
      <c r="J158" s="9">
        <f t="shared" si="45"/>
        <v>2.7818868288860101</v>
      </c>
      <c r="K158" s="11">
        <f t="shared" si="46"/>
        <v>0.39370078740157477</v>
      </c>
      <c r="L158" s="11">
        <f t="shared" si="47"/>
        <v>0.26455026455026459</v>
      </c>
      <c r="M158" s="11">
        <f t="shared" si="48"/>
        <v>0.36900369003690037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-0.28136289236908096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0.23175147387019429</v>
      </c>
      <c r="Q158" s="11">
        <f>2*'OddsRatio_working_3-way'!K158*'OddsRatio_working_3-way'!L158*'OddsRatio_working_3-way'!M158</f>
        <v>7.6866160487626622E-2</v>
      </c>
      <c r="R158" s="11">
        <f t="shared" si="49"/>
        <v>0</v>
      </c>
      <c r="S158" s="11">
        <f t="shared" si="50"/>
        <v>-0.82367462147848436</v>
      </c>
      <c r="T158" s="11">
        <f t="shared" si="51"/>
        <v>-0.27319224592984553</v>
      </c>
      <c r="U158" s="11">
        <f>'OddsRatio_working_3-way'!S158-'OddsRatio_working_3-way'!R158^2/3</f>
        <v>-0.82367462147848436</v>
      </c>
      <c r="V158" s="11">
        <f>'OddsRatio_working_3-way'!S158*'OddsRatio_working_3-way'!R158/3-2*'OddsRatio_working_3-way'!R158^3/27-'OddsRatio_working_3-way'!T158</f>
        <v>0.27319224592984553</v>
      </c>
      <c r="W158" s="11">
        <f>'OddsRatio_working_3-way'!V158^2+4*'OddsRatio_working_3-way'!U158^3/27</f>
        <v>-8.1532135131461431E-3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0.14386383905392919</v>
      </c>
      <c r="Y158" s="11">
        <f>IF('OddsRatio_working_3-way'!W158&gt;=0,IF('OddsRatio_working_3-way'!V158+SQRT('OddsRatio_working_3-way'!W158)&gt;0,0,PI()),ACOS('OddsRatio_working_3-way'!V158/(2*'OddsRatio_working_3-way'!X158)))</f>
        <v>0.31921525134984896</v>
      </c>
      <c r="Z158" s="11">
        <f>'OddsRatio_working_3-way'!X158^(1/3)*COS('OddsRatio_working_3-way'!Y158/3)</f>
        <v>0.5210195406099446</v>
      </c>
      <c r="AA158" s="11">
        <f>'OddsRatio_working_3-way'!X158^(1/3)*COS(('OddsRatio_working_3-way'!Y158+2*PI())/3)</f>
        <v>-0.30870348458985386</v>
      </c>
      <c r="AB158" s="11">
        <f>'OddsRatio_working_3-way'!X158^(1/3)*COS(('OddsRatio_working_3-way'!Y158+4*PI())/3)</f>
        <v>-0.2123160560200909</v>
      </c>
      <c r="AC158" s="11">
        <f>'OddsRatio_working_3-way'!X158^(1/3)*SIN('OddsRatio_working_3-way'!Y158/3)</f>
        <v>5.5649307831248607E-2</v>
      </c>
      <c r="AD158" s="11">
        <f>'OddsRatio_working_3-way'!X158^(1/3)*SIN(('OddsRatio_working_3-way'!Y158+2*PI())/3)</f>
        <v>0.42339150412068577</v>
      </c>
      <c r="AE158" s="11">
        <f>'OddsRatio_working_3-way'!X158^(1/3)*SIN(('OddsRatio_working_3-way'!Y158+4*PI())/3)</f>
        <v>-0.47904081195193426</v>
      </c>
      <c r="AF158" s="11">
        <f>-'OddsRatio_working_3-way'!U158/(3*'OddsRatio_working_3-way'!X158^(1/3))*COS(('OddsRatio_working_3-way'!Y158)/3)</f>
        <v>0.52101954060994449</v>
      </c>
      <c r="AG158" s="11">
        <f>-'OddsRatio_working_3-way'!U158/(3*'OddsRatio_working_3-way'!X158^(1/3))*COS(('OddsRatio_working_3-way'!Y158+2*PI())/3)</f>
        <v>-0.30870348458985375</v>
      </c>
      <c r="AH158" s="11">
        <f>-'OddsRatio_working_3-way'!U158/(3*'OddsRatio_working_3-way'!X158^(1/3))*COS(('OddsRatio_working_3-way'!Y158+4*PI())/3)</f>
        <v>-0.21231605602009088</v>
      </c>
      <c r="AI158" s="11">
        <f>'OddsRatio_working_3-way'!U158/(3*'OddsRatio_working_3-way'!X158^(1/3))*SIN(('OddsRatio_working_3-way'!Y158)/3)</f>
        <v>-5.5649307831248593E-2</v>
      </c>
      <c r="AJ158" s="11">
        <f>'OddsRatio_working_3-way'!U158/(3*'OddsRatio_working_3-way'!X158^(1/3))*SIN(('OddsRatio_working_3-way'!Y158+2*PI())/3)</f>
        <v>-0.42339150412068571</v>
      </c>
      <c r="AK158" s="11">
        <f>'OddsRatio_working_3-way'!U158/(3*'OddsRatio_working_3-way'!X158^(1/3))*SIN(('OddsRatio_working_3-way'!Y158+4*PI())/3)</f>
        <v>0.47904081195193415</v>
      </c>
      <c r="AL158" s="11">
        <f>'OddsRatio_working_3-way'!Z158+'OddsRatio_working_3-way'!AF158</f>
        <v>1.042039081219889</v>
      </c>
      <c r="AM158" s="11">
        <f>'OddsRatio_working_3-way'!AA158+'OddsRatio_working_3-way'!AG158</f>
        <v>-0.61740696917970761</v>
      </c>
      <c r="AN158" s="11">
        <f>'OddsRatio_working_3-way'!AB158+'OddsRatio_working_3-way'!AH158</f>
        <v>-0.42463211204018181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1.042039081219889</v>
      </c>
      <c r="AS158" s="11">
        <f>IF(('OddsRatio_working_3-way'!X158=0),IF(Q158&gt;0,-Q158^(1/3),(-Q158)^(1/3)),'OddsRatio_working_3-way'!AM158-'OddsRatio_working_3-way'!R158/3)</f>
        <v>-0.61740696917970761</v>
      </c>
      <c r="AT158" s="11">
        <f>IF(('OddsRatio_working_3-way'!X158=0),IF(Q158&gt;0,-Q158^(1/3),(-Q158)^(1/3)),'OddsRatio_working_3-way'!AN158-'OddsRatio_working_3-way'!R158/3)</f>
        <v>-0.42463211204018181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1.07</v>
      </c>
      <c r="B159" s="4">
        <f>IF('True_Odds_Calculator_3-way'!B160="","",'True_Odds_Calculator_3-way'!B160)</f>
        <v>14.87</v>
      </c>
      <c r="C159" s="4">
        <f>IF('True_Odds_Calculator_3-way'!C160="","",'True_Odds_Calculator_3-way'!C160)</f>
        <v>29.1</v>
      </c>
      <c r="D159" s="9">
        <f t="shared" si="39"/>
        <v>0.91868417557947013</v>
      </c>
      <c r="E159" s="9">
        <f t="shared" si="40"/>
        <v>5.3942406924331117E-2</v>
      </c>
      <c r="F159" s="9">
        <f t="shared" si="41"/>
        <v>2.7373417496198895E-2</v>
      </c>
      <c r="G159" s="9">
        <f t="shared" si="42"/>
        <v>1.2644765910398681</v>
      </c>
      <c r="H159" s="9">
        <f t="shared" si="43"/>
        <v>1.0885133613727906</v>
      </c>
      <c r="I159" s="9">
        <f t="shared" si="44"/>
        <v>18.538290317722968</v>
      </c>
      <c r="J159" s="9">
        <f t="shared" si="45"/>
        <v>36.531792208220295</v>
      </c>
      <c r="K159" s="11">
        <f t="shared" si="46"/>
        <v>0.93457943925233644</v>
      </c>
      <c r="L159" s="11">
        <f t="shared" si="47"/>
        <v>6.7249495628782782E-2</v>
      </c>
      <c r="M159" s="11">
        <f t="shared" si="48"/>
        <v>3.4364261168384876E-2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-5.8924117355499406E-2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9.0797726056910694E-2</v>
      </c>
      <c r="Q159" s="11">
        <f>2*'OddsRatio_working_3-way'!K159*'OddsRatio_working_3-way'!L159*'OddsRatio_working_3-way'!M159</f>
        <v>4.3195873480928017E-3</v>
      </c>
      <c r="R159" s="11">
        <f t="shared" si="49"/>
        <v>0</v>
      </c>
      <c r="S159" s="11">
        <f t="shared" si="50"/>
        <v>-1.5409263665183526</v>
      </c>
      <c r="T159" s="11">
        <f t="shared" si="51"/>
        <v>-7.3307629234935889E-2</v>
      </c>
      <c r="U159" s="11">
        <f>'OddsRatio_working_3-way'!S159-'OddsRatio_working_3-way'!R159^2/3</f>
        <v>-1.5409263665183526</v>
      </c>
      <c r="V159" s="11">
        <f>'OddsRatio_working_3-way'!S159*'OddsRatio_working_3-way'!R159/3-2*'OddsRatio_working_3-way'!R159^3/27-'OddsRatio_working_3-way'!T159</f>
        <v>7.3307629234935889E-2</v>
      </c>
      <c r="W159" s="11">
        <f>'OddsRatio_working_3-way'!V159^2+4*'OddsRatio_working_3-way'!U159^3/27</f>
        <v>-0.53667915860343485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0.36812130035746427</v>
      </c>
      <c r="Y159" s="11">
        <f>IF('OddsRatio_working_3-way'!W159&gt;=0,IF('OddsRatio_working_3-way'!V159+SQRT('OddsRatio_working_3-way'!W159)&gt;0,0,PI()),ACOS('OddsRatio_working_3-way'!V159/(2*'OddsRatio_working_3-way'!X159)))</f>
        <v>1.4710611260211985</v>
      </c>
      <c r="Z159" s="11">
        <f>'OddsRatio_working_3-way'!X159^(1/3)*COS('OddsRatio_working_3-way'!Y159/3)</f>
        <v>0.63223829551993416</v>
      </c>
      <c r="AA159" s="11">
        <f>'OddsRatio_working_3-way'!X159^(1/3)*COS(('OddsRatio_working_3-way'!Y159+2*PI())/3)</f>
        <v>-0.60841633366521064</v>
      </c>
      <c r="AB159" s="11">
        <f>'OddsRatio_working_3-way'!X159^(1/3)*COS(('OddsRatio_working_3-way'!Y159+4*PI())/3)</f>
        <v>-2.3821961854723718E-2</v>
      </c>
      <c r="AC159" s="11">
        <f>'OddsRatio_working_3-way'!X159^(1/3)*SIN('OddsRatio_working_3-way'!Y159/3)</f>
        <v>0.33751571793152502</v>
      </c>
      <c r="AD159" s="11">
        <f>'OddsRatio_working_3-way'!X159^(1/3)*SIN(('OddsRatio_working_3-way'!Y159+2*PI())/3)</f>
        <v>0.37877656619987382</v>
      </c>
      <c r="AE159" s="11">
        <f>'OddsRatio_working_3-way'!X159^(1/3)*SIN(('OddsRatio_working_3-way'!Y159+4*PI())/3)</f>
        <v>-0.71629228413139878</v>
      </c>
      <c r="AF159" s="11">
        <f>-'OddsRatio_working_3-way'!U159/(3*'OddsRatio_working_3-way'!X159^(1/3))*COS(('OddsRatio_working_3-way'!Y159)/3)</f>
        <v>0.63223829551993393</v>
      </c>
      <c r="AG159" s="11">
        <f>-'OddsRatio_working_3-way'!U159/(3*'OddsRatio_working_3-way'!X159^(1/3))*COS(('OddsRatio_working_3-way'!Y159+2*PI())/3)</f>
        <v>-0.60841633366521053</v>
      </c>
      <c r="AH159" s="11">
        <f>-'OddsRatio_working_3-way'!U159/(3*'OddsRatio_working_3-way'!X159^(1/3))*COS(('OddsRatio_working_3-way'!Y159+4*PI())/3)</f>
        <v>-2.3821961854723711E-2</v>
      </c>
      <c r="AI159" s="11">
        <f>'OddsRatio_working_3-way'!U159/(3*'OddsRatio_working_3-way'!X159^(1/3))*SIN(('OddsRatio_working_3-way'!Y159)/3)</f>
        <v>-0.33751571793152496</v>
      </c>
      <c r="AJ159" s="11">
        <f>'OddsRatio_working_3-way'!U159/(3*'OddsRatio_working_3-way'!X159^(1/3))*SIN(('OddsRatio_working_3-way'!Y159+2*PI())/3)</f>
        <v>-0.37877656619987371</v>
      </c>
      <c r="AK159" s="11">
        <f>'OddsRatio_working_3-way'!U159/(3*'OddsRatio_working_3-way'!X159^(1/3))*SIN(('OddsRatio_working_3-way'!Y159+4*PI())/3)</f>
        <v>0.71629228413139856</v>
      </c>
      <c r="AL159" s="11">
        <f>'OddsRatio_working_3-way'!Z159+'OddsRatio_working_3-way'!AF159</f>
        <v>1.2644765910398681</v>
      </c>
      <c r="AM159" s="11">
        <f>'OddsRatio_working_3-way'!AA159+'OddsRatio_working_3-way'!AG159</f>
        <v>-1.2168326673304213</v>
      </c>
      <c r="AN159" s="11">
        <f>'OddsRatio_working_3-way'!AB159+'OddsRatio_working_3-way'!AH159</f>
        <v>-4.7643923709447429E-2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1.2644765910398681</v>
      </c>
      <c r="AS159" s="11">
        <f>IF(('OddsRatio_working_3-way'!X159=0),IF(Q159&gt;0,-Q159^(1/3),(-Q159)^(1/3)),'OddsRatio_working_3-way'!AM159-'OddsRatio_working_3-way'!R159/3)</f>
        <v>-1.2168326673304213</v>
      </c>
      <c r="AT159" s="11">
        <f>IF(('OddsRatio_working_3-way'!X159=0),IF(Q159&gt;0,-Q159^(1/3),(-Q159)^(1/3)),'OddsRatio_working_3-way'!AN159-'OddsRatio_working_3-way'!R159/3)</f>
        <v>-4.7643923709447429E-2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8.4700000000000006</v>
      </c>
      <c r="B160" s="4">
        <f>IF('True_Odds_Calculator_3-way'!B161="","",'True_Odds_Calculator_3-way'!B161)</f>
        <v>4.91</v>
      </c>
      <c r="C160" s="4">
        <f>IF('True_Odds_Calculator_3-way'!C161="","",'True_Odds_Calculator_3-way'!C161)</f>
        <v>1.41</v>
      </c>
      <c r="D160" s="9">
        <f t="shared" si="39"/>
        <v>0.11137198618123499</v>
      </c>
      <c r="E160" s="9">
        <f t="shared" si="40"/>
        <v>0.19318513303620483</v>
      </c>
      <c r="F160" s="9">
        <f t="shared" si="41"/>
        <v>0.69544288078256</v>
      </c>
      <c r="G160" s="9">
        <f t="shared" si="42"/>
        <v>1.068128328753444</v>
      </c>
      <c r="H160" s="9">
        <f t="shared" si="43"/>
        <v>8.9789186157882259</v>
      </c>
      <c r="I160" s="9">
        <f t="shared" si="44"/>
        <v>5.1763817654259654</v>
      </c>
      <c r="J160" s="9">
        <f t="shared" si="45"/>
        <v>1.4379326147889118</v>
      </c>
      <c r="K160" s="11">
        <f t="shared" si="46"/>
        <v>0.11806375442739078</v>
      </c>
      <c r="L160" s="11">
        <f t="shared" si="47"/>
        <v>0.20366598778004072</v>
      </c>
      <c r="M160" s="11">
        <f t="shared" si="48"/>
        <v>0.70921985815602839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-0.20421949636397685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0.20106190358350123</v>
      </c>
      <c r="Q160" s="11">
        <f>2*'OddsRatio_working_3-way'!K160*'OddsRatio_working_3-way'!L160*'OddsRatio_working_3-way'!M160</f>
        <v>3.4107193143935746E-2</v>
      </c>
      <c r="R160" s="11">
        <f t="shared" si="49"/>
        <v>0</v>
      </c>
      <c r="S160" s="11">
        <f t="shared" si="50"/>
        <v>-0.98453824029196557</v>
      </c>
      <c r="T160" s="11">
        <f t="shared" si="51"/>
        <v>-0.16701242413773801</v>
      </c>
      <c r="U160" s="11">
        <f>'OddsRatio_working_3-way'!S160-'OddsRatio_working_3-way'!R160^2/3</f>
        <v>-0.98453824029196557</v>
      </c>
      <c r="V160" s="11">
        <f>'OddsRatio_working_3-way'!S160*'OddsRatio_working_3-way'!R160/3-2*'OddsRatio_working_3-way'!R160^3/27-'OddsRatio_working_3-way'!T160</f>
        <v>0.16701242413773801</v>
      </c>
      <c r="W160" s="11">
        <f>'OddsRatio_working_3-way'!V160^2+4*'OddsRatio_working_3-way'!U160^3/27</f>
        <v>-0.11348880907762922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0.1880039619888321</v>
      </c>
      <c r="Y160" s="11">
        <f>IF('OddsRatio_working_3-way'!W160&gt;=0,IF('OddsRatio_working_3-way'!V160+SQRT('OddsRatio_working_3-way'!W160)&gt;0,0,PI()),ACOS('OddsRatio_working_3-way'!V160/(2*'OddsRatio_working_3-way'!X160)))</f>
        <v>1.1105457551054096</v>
      </c>
      <c r="Z160" s="11">
        <f>'OddsRatio_working_3-way'!X160^(1/3)*COS('OddsRatio_working_3-way'!Y160/3)</f>
        <v>0.53406416437672199</v>
      </c>
      <c r="AA160" s="11">
        <f>'OddsRatio_working_3-way'!X160^(1/3)*COS(('OddsRatio_working_3-way'!Y160+2*PI())/3)</f>
        <v>-0.44652069274467632</v>
      </c>
      <c r="AB160" s="11">
        <f>'OddsRatio_working_3-way'!X160^(1/3)*COS(('OddsRatio_working_3-way'!Y160+4*PI())/3)</f>
        <v>-8.7543471632045886E-2</v>
      </c>
      <c r="AC160" s="11">
        <f>'OddsRatio_working_3-way'!X160^(1/3)*SIN('OddsRatio_working_3-way'!Y160/3)</f>
        <v>0.20725559524232121</v>
      </c>
      <c r="AD160" s="11">
        <f>'OddsRatio_working_3-way'!X160^(1/3)*SIN(('OddsRatio_working_3-way'!Y160+2*PI())/3)</f>
        <v>0.35888533597998901</v>
      </c>
      <c r="AE160" s="11">
        <f>'OddsRatio_working_3-way'!X160^(1/3)*SIN(('OddsRatio_working_3-way'!Y160+4*PI())/3)</f>
        <v>-0.56614093122231002</v>
      </c>
      <c r="AF160" s="11">
        <f>-'OddsRatio_working_3-way'!U160/(3*'OddsRatio_working_3-way'!X160^(1/3))*COS(('OddsRatio_working_3-way'!Y160)/3)</f>
        <v>0.53406416437672199</v>
      </c>
      <c r="AG160" s="11">
        <f>-'OddsRatio_working_3-way'!U160/(3*'OddsRatio_working_3-way'!X160^(1/3))*COS(('OddsRatio_working_3-way'!Y160+2*PI())/3)</f>
        <v>-0.44652069274467632</v>
      </c>
      <c r="AH160" s="11">
        <f>-'OddsRatio_working_3-way'!U160/(3*'OddsRatio_working_3-way'!X160^(1/3))*COS(('OddsRatio_working_3-way'!Y160+4*PI())/3)</f>
        <v>-8.7543471632045886E-2</v>
      </c>
      <c r="AI160" s="11">
        <f>'OddsRatio_working_3-way'!U160/(3*'OddsRatio_working_3-way'!X160^(1/3))*SIN(('OddsRatio_working_3-way'!Y160)/3)</f>
        <v>-0.20725559524232121</v>
      </c>
      <c r="AJ160" s="11">
        <f>'OddsRatio_working_3-way'!U160/(3*'OddsRatio_working_3-way'!X160^(1/3))*SIN(('OddsRatio_working_3-way'!Y160+2*PI())/3)</f>
        <v>-0.35888533597998901</v>
      </c>
      <c r="AK160" s="11">
        <f>'OddsRatio_working_3-way'!U160/(3*'OddsRatio_working_3-way'!X160^(1/3))*SIN(('OddsRatio_working_3-way'!Y160+4*PI())/3)</f>
        <v>0.56614093122231002</v>
      </c>
      <c r="AL160" s="11">
        <f>'OddsRatio_working_3-way'!Z160+'OddsRatio_working_3-way'!AF160</f>
        <v>1.068128328753444</v>
      </c>
      <c r="AM160" s="11">
        <f>'OddsRatio_working_3-way'!AA160+'OddsRatio_working_3-way'!AG160</f>
        <v>-0.89304138548935263</v>
      </c>
      <c r="AN160" s="11">
        <f>'OddsRatio_working_3-way'!AB160+'OddsRatio_working_3-way'!AH160</f>
        <v>-0.17508694326409177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1.068128328753444</v>
      </c>
      <c r="AS160" s="11">
        <f>IF(('OddsRatio_working_3-way'!X160=0),IF(Q160&gt;0,-Q160^(1/3),(-Q160)^(1/3)),'OddsRatio_working_3-way'!AM160-'OddsRatio_working_3-way'!R160/3)</f>
        <v>-0.89304138548935263</v>
      </c>
      <c r="AT160" s="11">
        <f>IF(('OddsRatio_working_3-way'!X160=0),IF(Q160&gt;0,-Q160^(1/3),(-Q160)^(1/3)),'OddsRatio_working_3-way'!AN160-'OddsRatio_working_3-way'!R160/3)</f>
        <v>-0.17508694326409177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2.33</v>
      </c>
      <c r="B161" s="4">
        <f>IF('True_Odds_Calculator_3-way'!B162="","",'True_Odds_Calculator_3-way'!B162)</f>
        <v>3.72</v>
      </c>
      <c r="C161" s="4">
        <f>IF('True_Odds_Calculator_3-way'!C162="","",'True_Odds_Calculator_3-way'!C162)</f>
        <v>3.03</v>
      </c>
      <c r="D161" s="9">
        <f t="shared" si="39"/>
        <v>0.41878456277850551</v>
      </c>
      <c r="E161" s="9">
        <f t="shared" si="40"/>
        <v>0.26052959215429322</v>
      </c>
      <c r="F161" s="9">
        <f t="shared" si="41"/>
        <v>0.32068584506720132</v>
      </c>
      <c r="G161" s="9">
        <f t="shared" si="42"/>
        <v>1.0435057234131928</v>
      </c>
      <c r="H161" s="9">
        <f t="shared" si="43"/>
        <v>2.3878626121395463</v>
      </c>
      <c r="I161" s="9">
        <f t="shared" si="44"/>
        <v>3.8383355676838846</v>
      </c>
      <c r="J161" s="9">
        <f t="shared" si="45"/>
        <v>3.1183166185287816</v>
      </c>
      <c r="K161" s="11">
        <f t="shared" si="46"/>
        <v>0.42918454935622319</v>
      </c>
      <c r="L161" s="11">
        <f t="shared" si="47"/>
        <v>0.26881720430107525</v>
      </c>
      <c r="M161" s="11">
        <f t="shared" si="48"/>
        <v>0.33003300330033003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-0.27962441820812289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0.23150591398610992</v>
      </c>
      <c r="Q161" s="11">
        <f>2*'OddsRatio_working_3-way'!K161*'OddsRatio_working_3-way'!L161*'OddsRatio_working_3-way'!M161</f>
        <v>7.6153261179641427E-2</v>
      </c>
      <c r="R161" s="11">
        <f t="shared" si="49"/>
        <v>0</v>
      </c>
      <c r="S161" s="11">
        <f t="shared" si="50"/>
        <v>-0.8279173738460901</v>
      </c>
      <c r="T161" s="11">
        <f t="shared" si="51"/>
        <v>-0.27234124139674015</v>
      </c>
      <c r="U161" s="11">
        <f>'OddsRatio_working_3-way'!S161-'OddsRatio_working_3-way'!R161^2/3</f>
        <v>-0.8279173738460901</v>
      </c>
      <c r="V161" s="11">
        <f>'OddsRatio_working_3-way'!S161*'OddsRatio_working_3-way'!R161/3-2*'OddsRatio_working_3-way'!R161^3/27-'OddsRatio_working_3-way'!T161</f>
        <v>0.27234124139674015</v>
      </c>
      <c r="W161" s="11">
        <f>'OddsRatio_working_3-way'!V161^2+4*'OddsRatio_working_3-way'!U161^3/27</f>
        <v>-9.9033782271639031E-3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0.14497683435007935</v>
      </c>
      <c r="Y161" s="11">
        <f>IF('OddsRatio_working_3-way'!W161&gt;=0,IF('OddsRatio_working_3-way'!V161+SQRT('OddsRatio_working_3-way'!W161)&gt;0,0,PI()),ACOS('OddsRatio_working_3-way'!V161/(2*'OddsRatio_working_3-way'!X161)))</f>
        <v>0.3503350048967242</v>
      </c>
      <c r="Z161" s="11">
        <f>'OddsRatio_working_3-way'!X161^(1/3)*COS('OddsRatio_working_3-way'!Y161/3)</f>
        <v>0.52175286170659652</v>
      </c>
      <c r="AA161" s="11">
        <f>'OddsRatio_working_3-way'!X161^(1/3)*COS(('OddsRatio_working_3-way'!Y161+2*PI())/3)</f>
        <v>-0.31388404292227806</v>
      </c>
      <c r="AB161" s="11">
        <f>'OddsRatio_working_3-way'!X161^(1/3)*COS(('OddsRatio_working_3-way'!Y161+4*PI())/3)</f>
        <v>-0.20786881878431837</v>
      </c>
      <c r="AC161" s="11">
        <f>'OddsRatio_working_3-way'!X161^(1/3)*SIN('OddsRatio_working_3-way'!Y161/3)</f>
        <v>6.1207918194249547E-2</v>
      </c>
      <c r="AD161" s="11">
        <f>'OddsRatio_working_3-way'!X161^(1/3)*SIN(('OddsRatio_working_3-way'!Y161+2*PI())/3)</f>
        <v>0.42124727363801689</v>
      </c>
      <c r="AE161" s="11">
        <f>'OddsRatio_working_3-way'!X161^(1/3)*SIN(('OddsRatio_working_3-way'!Y161+4*PI())/3)</f>
        <v>-0.48245519183226648</v>
      </c>
      <c r="AF161" s="11">
        <f>-'OddsRatio_working_3-way'!U161/(3*'OddsRatio_working_3-way'!X161^(1/3))*COS(('OddsRatio_working_3-way'!Y161)/3)</f>
        <v>0.52175286170659629</v>
      </c>
      <c r="AG161" s="11">
        <f>-'OddsRatio_working_3-way'!U161/(3*'OddsRatio_working_3-way'!X161^(1/3))*COS(('OddsRatio_working_3-way'!Y161+2*PI())/3)</f>
        <v>-0.31388404292227795</v>
      </c>
      <c r="AH161" s="11">
        <f>-'OddsRatio_working_3-way'!U161/(3*'OddsRatio_working_3-way'!X161^(1/3))*COS(('OddsRatio_working_3-way'!Y161+4*PI())/3)</f>
        <v>-0.20786881878431829</v>
      </c>
      <c r="AI161" s="11">
        <f>'OddsRatio_working_3-way'!U161/(3*'OddsRatio_working_3-way'!X161^(1/3))*SIN(('OddsRatio_working_3-way'!Y161)/3)</f>
        <v>-6.1207918194249519E-2</v>
      </c>
      <c r="AJ161" s="11">
        <f>'OddsRatio_working_3-way'!U161/(3*'OddsRatio_working_3-way'!X161^(1/3))*SIN(('OddsRatio_working_3-way'!Y161+2*PI())/3)</f>
        <v>-0.42124727363801673</v>
      </c>
      <c r="AK161" s="11">
        <f>'OddsRatio_working_3-way'!U161/(3*'OddsRatio_working_3-way'!X161^(1/3))*SIN(('OddsRatio_working_3-way'!Y161+4*PI())/3)</f>
        <v>0.48245519183226626</v>
      </c>
      <c r="AL161" s="11">
        <f>'OddsRatio_working_3-way'!Z161+'OddsRatio_working_3-way'!AF161</f>
        <v>1.0435057234131928</v>
      </c>
      <c r="AM161" s="11">
        <f>'OddsRatio_working_3-way'!AA161+'OddsRatio_working_3-way'!AG161</f>
        <v>-0.62776808584455601</v>
      </c>
      <c r="AN161" s="11">
        <f>'OddsRatio_working_3-way'!AB161+'OddsRatio_working_3-way'!AH161</f>
        <v>-0.41573763756863669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1.0435057234131928</v>
      </c>
      <c r="AS161" s="11">
        <f>IF(('OddsRatio_working_3-way'!X161=0),IF(Q161&gt;0,-Q161^(1/3),(-Q161)^(1/3)),'OddsRatio_working_3-way'!AM161-'OddsRatio_working_3-way'!R161/3)</f>
        <v>-0.62776808584455601</v>
      </c>
      <c r="AT161" s="11">
        <f>IF(('OddsRatio_working_3-way'!X161=0),IF(Q161&gt;0,-Q161^(1/3),(-Q161)^(1/3)),'OddsRatio_working_3-way'!AN161-'OddsRatio_working_3-way'!R161/3)</f>
        <v>-0.41573763756863669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2.65</v>
      </c>
      <c r="B162" s="4">
        <f>IF('True_Odds_Calculator_3-way'!B163="","",'True_Odds_Calculator_3-way'!B163)</f>
        <v>3.25</v>
      </c>
      <c r="C162" s="4">
        <f>IF('True_Odds_Calculator_3-way'!C163="","",'True_Odds_Calculator_3-way'!C163)</f>
        <v>2.97</v>
      </c>
      <c r="D162" s="9">
        <f t="shared" si="39"/>
        <v>0.36973678261793497</v>
      </c>
      <c r="E162" s="9">
        <f t="shared" si="40"/>
        <v>0.30079792217683876</v>
      </c>
      <c r="F162" s="9">
        <f t="shared" si="41"/>
        <v>0.32946529520522638</v>
      </c>
      <c r="G162" s="9">
        <f t="shared" si="42"/>
        <v>1.0331071331331296</v>
      </c>
      <c r="H162" s="9">
        <f t="shared" si="43"/>
        <v>2.7046267696696633</v>
      </c>
      <c r="I162" s="9">
        <f t="shared" si="44"/>
        <v>3.3244910495495414</v>
      </c>
      <c r="J162" s="9">
        <f t="shared" si="45"/>
        <v>3.035221052272266</v>
      </c>
      <c r="K162" s="11">
        <f t="shared" si="46"/>
        <v>0.37735849056603776</v>
      </c>
      <c r="L162" s="11">
        <f t="shared" si="47"/>
        <v>0.30769230769230771</v>
      </c>
      <c r="M162" s="11">
        <f t="shared" si="48"/>
        <v>0.33670033670033667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-0.28592162554426714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0.22948400306890873</v>
      </c>
      <c r="Q162" s="11">
        <f>2*'OddsRatio_working_3-way'!K162*'OddsRatio_working_3-way'!L162*'OddsRatio_working_3-way'!M162</f>
        <v>7.8188757434040454E-2</v>
      </c>
      <c r="R162" s="11">
        <f t="shared" si="49"/>
        <v>0</v>
      </c>
      <c r="S162" s="11">
        <f t="shared" si="50"/>
        <v>-0.80261156403288358</v>
      </c>
      <c r="T162" s="11">
        <f t="shared" si="51"/>
        <v>-0.27346220239621244</v>
      </c>
      <c r="U162" s="11">
        <f>'OddsRatio_working_3-way'!S162-'OddsRatio_working_3-way'!R162^2/3</f>
        <v>-0.80261156403288358</v>
      </c>
      <c r="V162" s="11">
        <f>'OddsRatio_working_3-way'!S162*'OddsRatio_working_3-way'!R162/3-2*'OddsRatio_working_3-way'!R162^3/27-'OddsRatio_working_3-way'!T162</f>
        <v>0.27346220239621244</v>
      </c>
      <c r="W162" s="11">
        <f>'OddsRatio_working_3-way'!V162^2+4*'OddsRatio_working_3-way'!U162^3/27</f>
        <v>-1.8155482153943553E-3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0.138380927474473</v>
      </c>
      <c r="Y162" s="11">
        <f>IF('OddsRatio_working_3-way'!W162&gt;=0,IF('OddsRatio_working_3-way'!V162+SQRT('OddsRatio_working_3-way'!W162)&gt;0,0,PI()),ACOS('OddsRatio_working_3-way'!V162/(2*'OddsRatio_working_3-way'!X162)))</f>
        <v>0.15457114285690388</v>
      </c>
      <c r="Z162" s="11">
        <f>'OddsRatio_working_3-way'!X162^(1/3)*COS('OddsRatio_working_3-way'!Y162/3)</f>
        <v>0.51655356656656481</v>
      </c>
      <c r="AA162" s="11">
        <f>'OddsRatio_working_3-way'!X162^(1/3)*COS(('OddsRatio_working_3-way'!Y162+2*PI())/3)</f>
        <v>-0.28134625789242801</v>
      </c>
      <c r="AB162" s="11">
        <f>'OddsRatio_working_3-way'!X162^(1/3)*COS(('OddsRatio_working_3-way'!Y162+4*PI())/3)</f>
        <v>-0.23520730867413697</v>
      </c>
      <c r="AC162" s="11">
        <f>'OddsRatio_working_3-way'!X162^(1/3)*SIN('OddsRatio_working_3-way'!Y162/3)</f>
        <v>2.6638334751306964E-2</v>
      </c>
      <c r="AD162" s="11">
        <f>'OddsRatio_working_3-way'!X162^(1/3)*SIN(('OddsRatio_working_3-way'!Y162+2*PI())/3)</f>
        <v>0.43402934368644785</v>
      </c>
      <c r="AE162" s="11">
        <f>'OddsRatio_working_3-way'!X162^(1/3)*SIN(('OddsRatio_working_3-way'!Y162+4*PI())/3)</f>
        <v>-0.46066767843775464</v>
      </c>
      <c r="AF162" s="11">
        <f>-'OddsRatio_working_3-way'!U162/(3*'OddsRatio_working_3-way'!X162^(1/3))*COS(('OddsRatio_working_3-way'!Y162)/3)</f>
        <v>0.5165535665665647</v>
      </c>
      <c r="AG162" s="11">
        <f>-'OddsRatio_working_3-way'!U162/(3*'OddsRatio_working_3-way'!X162^(1/3))*COS(('OddsRatio_working_3-way'!Y162+2*PI())/3)</f>
        <v>-0.28134625789242795</v>
      </c>
      <c r="AH162" s="11">
        <f>-'OddsRatio_working_3-way'!U162/(3*'OddsRatio_working_3-way'!X162^(1/3))*COS(('OddsRatio_working_3-way'!Y162+4*PI())/3)</f>
        <v>-0.23520730867413694</v>
      </c>
      <c r="AI162" s="11">
        <f>'OddsRatio_working_3-way'!U162/(3*'OddsRatio_working_3-way'!X162^(1/3))*SIN(('OddsRatio_working_3-way'!Y162)/3)</f>
        <v>-2.6638334751306957E-2</v>
      </c>
      <c r="AJ162" s="11">
        <f>'OddsRatio_working_3-way'!U162/(3*'OddsRatio_working_3-way'!X162^(1/3))*SIN(('OddsRatio_working_3-way'!Y162+2*PI())/3)</f>
        <v>-0.43402934368644774</v>
      </c>
      <c r="AK162" s="11">
        <f>'OddsRatio_working_3-way'!U162/(3*'OddsRatio_working_3-way'!X162^(1/3))*SIN(('OddsRatio_working_3-way'!Y162+4*PI())/3)</f>
        <v>0.46066767843775452</v>
      </c>
      <c r="AL162" s="11">
        <f>'OddsRatio_working_3-way'!Z162+'OddsRatio_working_3-way'!AF162</f>
        <v>1.0331071331331296</v>
      </c>
      <c r="AM162" s="11">
        <f>'OddsRatio_working_3-way'!AA162+'OddsRatio_working_3-way'!AG162</f>
        <v>-0.56269251578485591</v>
      </c>
      <c r="AN162" s="11">
        <f>'OddsRatio_working_3-way'!AB162+'OddsRatio_working_3-way'!AH162</f>
        <v>-0.47041461734827394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1.0331071331331296</v>
      </c>
      <c r="AS162" s="11">
        <f>IF(('OddsRatio_working_3-way'!X162=0),IF(Q162&gt;0,-Q162^(1/3),(-Q162)^(1/3)),'OddsRatio_working_3-way'!AM162-'OddsRatio_working_3-way'!R162/3)</f>
        <v>-0.56269251578485591</v>
      </c>
      <c r="AT162" s="11">
        <f>IF(('OddsRatio_working_3-way'!X162=0),IF(Q162&gt;0,-Q162^(1/3),(-Q162)^(1/3)),'OddsRatio_working_3-way'!AN162-'OddsRatio_working_3-way'!R162/3)</f>
        <v>-0.47041461734827394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2.3199999999999998</v>
      </c>
      <c r="B163" s="4">
        <f>IF('True_Odds_Calculator_3-way'!B164="","",'True_Odds_Calculator_3-way'!B164)</f>
        <v>3.65</v>
      </c>
      <c r="C163" s="4">
        <f>IF('True_Odds_Calculator_3-way'!C164="","",'True_Odds_Calculator_3-way'!C164)</f>
        <v>3.16</v>
      </c>
      <c r="D163" s="9">
        <f t="shared" si="39"/>
        <v>0.42304295737884234</v>
      </c>
      <c r="E163" s="9">
        <f t="shared" si="40"/>
        <v>0.26752386367074033</v>
      </c>
      <c r="F163" s="9">
        <f t="shared" si="41"/>
        <v>0.30943317895041739</v>
      </c>
      <c r="G163" s="9">
        <f t="shared" si="42"/>
        <v>1.033201619430274</v>
      </c>
      <c r="H163" s="9">
        <f t="shared" si="43"/>
        <v>2.3638261376479615</v>
      </c>
      <c r="I163" s="9">
        <f t="shared" si="44"/>
        <v>3.7379842914902257</v>
      </c>
      <c r="J163" s="9">
        <f t="shared" si="45"/>
        <v>3.2317154979693918</v>
      </c>
      <c r="K163" s="11">
        <f t="shared" si="46"/>
        <v>0.43103448275862072</v>
      </c>
      <c r="L163" s="11">
        <f t="shared" si="47"/>
        <v>0.27397260273972601</v>
      </c>
      <c r="M163" s="11">
        <f t="shared" si="48"/>
        <v>0.31645569620253161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-0.28236159360929891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0.22908283156843637</v>
      </c>
      <c r="Q163" s="11">
        <f>2*'OddsRatio_working_3-way'!K163*'OddsRatio_working_3-way'!L163*'OddsRatio_working_3-way'!M163</f>
        <v>7.4741543741741051E-2</v>
      </c>
      <c r="R163" s="11">
        <f t="shared" si="49"/>
        <v>0</v>
      </c>
      <c r="S163" s="11">
        <f t="shared" si="50"/>
        <v>-0.81131016665607902</v>
      </c>
      <c r="T163" s="11">
        <f t="shared" si="51"/>
        <v>-0.26470152256315788</v>
      </c>
      <c r="U163" s="11">
        <f>'OddsRatio_working_3-way'!S163-'OddsRatio_working_3-way'!R163^2/3</f>
        <v>-0.81131016665607902</v>
      </c>
      <c r="V163" s="11">
        <f>'OddsRatio_working_3-way'!S163*'OddsRatio_working_3-way'!R163/3-2*'OddsRatio_working_3-way'!R163^3/27-'OddsRatio_working_3-way'!T163</f>
        <v>0.26470152256315788</v>
      </c>
      <c r="W163" s="11">
        <f>'OddsRatio_working_3-way'!V163^2+4*'OddsRatio_working_3-way'!U163^3/27</f>
        <v>-9.0477668360363084E-3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0.14063664430304987</v>
      </c>
      <c r="Y163" s="11">
        <f>IF('OddsRatio_working_3-way'!W163&gt;=0,IF('OddsRatio_working_3-way'!V163+SQRT('OddsRatio_working_3-way'!W163)&gt;0,0,PI()),ACOS('OddsRatio_working_3-way'!V163/(2*'OddsRatio_working_3-way'!X163)))</f>
        <v>0.34497755339594627</v>
      </c>
      <c r="Z163" s="11">
        <f>'OddsRatio_working_3-way'!X163^(1/3)*COS('OddsRatio_working_3-way'!Y163/3)</f>
        <v>0.516600809715137</v>
      </c>
      <c r="AA163" s="11">
        <f>'OddsRatio_working_3-way'!X163^(1/3)*COS(('OddsRatio_working_3-way'!Y163+2*PI())/3)</f>
        <v>-0.30997481066226362</v>
      </c>
      <c r="AB163" s="11">
        <f>'OddsRatio_working_3-way'!X163^(1/3)*COS(('OddsRatio_working_3-way'!Y163+4*PI())/3)</f>
        <v>-0.20662599905287335</v>
      </c>
      <c r="AC163" s="11">
        <f>'OddsRatio_working_3-way'!X163^(1/3)*SIN('OddsRatio_working_3-way'!Y163/3)</f>
        <v>5.9668464203109402E-2</v>
      </c>
      <c r="AD163" s="11">
        <f>'OddsRatio_working_3-way'!X163^(1/3)*SIN(('OddsRatio_working_3-way'!Y163+2*PI())/3)</f>
        <v>0.41755519272736485</v>
      </c>
      <c r="AE163" s="11">
        <f>'OddsRatio_working_3-way'!X163^(1/3)*SIN(('OddsRatio_working_3-way'!Y163+4*PI())/3)</f>
        <v>-0.47722365693047425</v>
      </c>
      <c r="AF163" s="11">
        <f>-'OddsRatio_working_3-way'!U163/(3*'OddsRatio_working_3-way'!X163^(1/3))*COS(('OddsRatio_working_3-way'!Y163)/3)</f>
        <v>0.516600809715137</v>
      </c>
      <c r="AG163" s="11">
        <f>-'OddsRatio_working_3-way'!U163/(3*'OddsRatio_working_3-way'!X163^(1/3))*COS(('OddsRatio_working_3-way'!Y163+2*PI())/3)</f>
        <v>-0.30997481066226362</v>
      </c>
      <c r="AH163" s="11">
        <f>-'OddsRatio_working_3-way'!U163/(3*'OddsRatio_working_3-way'!X163^(1/3))*COS(('OddsRatio_working_3-way'!Y163+4*PI())/3)</f>
        <v>-0.20662599905287335</v>
      </c>
      <c r="AI163" s="11">
        <f>'OddsRatio_working_3-way'!U163/(3*'OddsRatio_working_3-way'!X163^(1/3))*SIN(('OddsRatio_working_3-way'!Y163)/3)</f>
        <v>-5.9668464203109402E-2</v>
      </c>
      <c r="AJ163" s="11">
        <f>'OddsRatio_working_3-way'!U163/(3*'OddsRatio_working_3-way'!X163^(1/3))*SIN(('OddsRatio_working_3-way'!Y163+2*PI())/3)</f>
        <v>-0.41755519272736485</v>
      </c>
      <c r="AK163" s="11">
        <f>'OddsRatio_working_3-way'!U163/(3*'OddsRatio_working_3-way'!X163^(1/3))*SIN(('OddsRatio_working_3-way'!Y163+4*PI())/3)</f>
        <v>0.47722365693047425</v>
      </c>
      <c r="AL163" s="11">
        <f>'OddsRatio_working_3-way'!Z163+'OddsRatio_working_3-way'!AF163</f>
        <v>1.033201619430274</v>
      </c>
      <c r="AM163" s="11">
        <f>'OddsRatio_working_3-way'!AA163+'OddsRatio_working_3-way'!AG163</f>
        <v>-0.61994962132452724</v>
      </c>
      <c r="AN163" s="11">
        <f>'OddsRatio_working_3-way'!AB163+'OddsRatio_working_3-way'!AH163</f>
        <v>-0.4132519981057467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1.033201619430274</v>
      </c>
      <c r="AS163" s="11">
        <f>IF(('OddsRatio_working_3-way'!X163=0),IF(Q163&gt;0,-Q163^(1/3),(-Q163)^(1/3)),'OddsRatio_working_3-way'!AM163-'OddsRatio_working_3-way'!R163/3)</f>
        <v>-0.61994962132452724</v>
      </c>
      <c r="AT163" s="11">
        <f>IF(('OddsRatio_working_3-way'!X163=0),IF(Q163&gt;0,-Q163^(1/3),(-Q163)^(1/3)),'OddsRatio_working_3-way'!AN163-'OddsRatio_working_3-way'!R163/3)</f>
        <v>-0.4132519981057467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2.25</v>
      </c>
      <c r="B164" s="4">
        <f>IF('True_Odds_Calculator_3-way'!B165="","",'True_Odds_Calculator_3-way'!B165)</f>
        <v>3.36</v>
      </c>
      <c r="C164" s="4">
        <f>IF('True_Odds_Calculator_3-way'!C165="","",'True_Odds_Calculator_3-way'!C165)</f>
        <v>3.57</v>
      </c>
      <c r="D164" s="9">
        <f t="shared" si="39"/>
        <v>0.43609081596129168</v>
      </c>
      <c r="E164" s="9">
        <f t="shared" si="40"/>
        <v>0.29058165723754792</v>
      </c>
      <c r="F164" s="9">
        <f t="shared" si="41"/>
        <v>0.27332752680116057</v>
      </c>
      <c r="G164" s="9">
        <f t="shared" si="42"/>
        <v>1.0344802750237454</v>
      </c>
      <c r="H164" s="9">
        <f t="shared" si="43"/>
        <v>2.293100343779682</v>
      </c>
      <c r="I164" s="9">
        <f t="shared" si="44"/>
        <v>3.441373449056039</v>
      </c>
      <c r="J164" s="9">
        <f t="shared" si="45"/>
        <v>3.6586143068110251</v>
      </c>
      <c r="K164" s="11">
        <f t="shared" si="46"/>
        <v>0.44444444444444442</v>
      </c>
      <c r="L164" s="11">
        <f t="shared" si="47"/>
        <v>0.29761904761904762</v>
      </c>
      <c r="M164" s="11">
        <f t="shared" si="48"/>
        <v>0.28011204481792717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-0.28090865976020052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0.22898048108132141</v>
      </c>
      <c r="Q164" s="11">
        <f>2*'OddsRatio_working_3-way'!K164*'OddsRatio_working_3-way'!L164*'OddsRatio_working_3-way'!M164</f>
        <v>7.4103715560298183E-2</v>
      </c>
      <c r="R164" s="11">
        <f t="shared" si="49"/>
        <v>0</v>
      </c>
      <c r="S164" s="11">
        <f t="shared" si="50"/>
        <v>-0.81514212227131788</v>
      </c>
      <c r="T164" s="11">
        <f t="shared" si="51"/>
        <v>-0.26380003957000575</v>
      </c>
      <c r="U164" s="11">
        <f>'OddsRatio_working_3-way'!S164-'OddsRatio_working_3-way'!R164^2/3</f>
        <v>-0.81514212227131788</v>
      </c>
      <c r="V164" s="11">
        <f>'OddsRatio_working_3-way'!S164*'OddsRatio_working_3-way'!R164/3-2*'OddsRatio_working_3-way'!R164^3/27-'OddsRatio_working_3-way'!T164</f>
        <v>0.26380003957000575</v>
      </c>
      <c r="W164" s="11">
        <f>'OddsRatio_working_3-way'!V164^2+4*'OddsRatio_working_3-way'!U164^3/27</f>
        <v>-1.0650521031869087E-2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0.14163419600241822</v>
      </c>
      <c r="Y164" s="11">
        <f>IF('OddsRatio_working_3-way'!W164&gt;=0,IF('OddsRatio_working_3-way'!V164+SQRT('OddsRatio_working_3-way'!W164)&gt;0,0,PI()),ACOS('OddsRatio_working_3-way'!V164/(2*'OddsRatio_working_3-way'!X164)))</f>
        <v>0.37290638639957785</v>
      </c>
      <c r="Z164" s="11">
        <f>'OddsRatio_working_3-way'!X164^(1/3)*COS('OddsRatio_working_3-way'!Y164/3)</f>
        <v>0.5172401375118727</v>
      </c>
      <c r="AA164" s="11">
        <f>'OddsRatio_working_3-way'!X164^(1/3)*COS(('OddsRatio_working_3-way'!Y164+2*PI())/3)</f>
        <v>-0.31458890542290424</v>
      </c>
      <c r="AB164" s="11">
        <f>'OddsRatio_working_3-way'!X164^(1/3)*COS(('OddsRatio_working_3-way'!Y164+4*PI())/3)</f>
        <v>-0.20265123208896843</v>
      </c>
      <c r="AC164" s="11">
        <f>'OddsRatio_working_3-way'!X164^(1/3)*SIN('OddsRatio_working_3-way'!Y164/3)</f>
        <v>6.4627245831808247E-2</v>
      </c>
      <c r="AD164" s="11">
        <f>'OddsRatio_working_3-way'!X164^(1/3)*SIN(('OddsRatio_working_3-way'!Y164+2*PI())/3)</f>
        <v>0.4156294760263341</v>
      </c>
      <c r="AE164" s="11">
        <f>'OddsRatio_working_3-way'!X164^(1/3)*SIN(('OddsRatio_working_3-way'!Y164+4*PI())/3)</f>
        <v>-0.48025672185814233</v>
      </c>
      <c r="AF164" s="11">
        <f>-'OddsRatio_working_3-way'!U164/(3*'OddsRatio_working_3-way'!X164^(1/3))*COS(('OddsRatio_working_3-way'!Y164)/3)</f>
        <v>0.51724013751187259</v>
      </c>
      <c r="AG164" s="11">
        <f>-'OddsRatio_working_3-way'!U164/(3*'OddsRatio_working_3-way'!X164^(1/3))*COS(('OddsRatio_working_3-way'!Y164+2*PI())/3)</f>
        <v>-0.31458890542290419</v>
      </c>
      <c r="AH164" s="11">
        <f>-'OddsRatio_working_3-way'!U164/(3*'OddsRatio_working_3-way'!X164^(1/3))*COS(('OddsRatio_working_3-way'!Y164+4*PI())/3)</f>
        <v>-0.2026512320889684</v>
      </c>
      <c r="AI164" s="11">
        <f>'OddsRatio_working_3-way'!U164/(3*'OddsRatio_working_3-way'!X164^(1/3))*SIN(('OddsRatio_working_3-way'!Y164)/3)</f>
        <v>-6.4627245831808233E-2</v>
      </c>
      <c r="AJ164" s="11">
        <f>'OddsRatio_working_3-way'!U164/(3*'OddsRatio_working_3-way'!X164^(1/3))*SIN(('OddsRatio_working_3-way'!Y164+2*PI())/3)</f>
        <v>-0.41562947602633399</v>
      </c>
      <c r="AK164" s="11">
        <f>'OddsRatio_working_3-way'!U164/(3*'OddsRatio_working_3-way'!X164^(1/3))*SIN(('OddsRatio_working_3-way'!Y164+4*PI())/3)</f>
        <v>0.48025672185814222</v>
      </c>
      <c r="AL164" s="11">
        <f>'OddsRatio_working_3-way'!Z164+'OddsRatio_working_3-way'!AF164</f>
        <v>1.0344802750237454</v>
      </c>
      <c r="AM164" s="11">
        <f>'OddsRatio_working_3-way'!AA164+'OddsRatio_working_3-way'!AG164</f>
        <v>-0.62917781084580837</v>
      </c>
      <c r="AN164" s="11">
        <f>'OddsRatio_working_3-way'!AB164+'OddsRatio_working_3-way'!AH164</f>
        <v>-0.40530246417793681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1.0344802750237454</v>
      </c>
      <c r="AS164" s="11">
        <f>IF(('OddsRatio_working_3-way'!X164=0),IF(Q164&gt;0,-Q164^(1/3),(-Q164)^(1/3)),'OddsRatio_working_3-way'!AM164-'OddsRatio_working_3-way'!R164/3)</f>
        <v>-0.62917781084580837</v>
      </c>
      <c r="AT164" s="11">
        <f>IF(('OddsRatio_working_3-way'!X164=0),IF(Q164&gt;0,-Q164^(1/3),(-Q164)^(1/3)),'OddsRatio_working_3-way'!AN164-'OddsRatio_working_3-way'!R164/3)</f>
        <v>-0.40530246417793681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1.58</v>
      </c>
      <c r="B165" s="4">
        <f>IF('True_Odds_Calculator_3-way'!B166="","",'True_Odds_Calculator_3-way'!B166)</f>
        <v>4.3499999999999996</v>
      </c>
      <c r="C165" s="4">
        <f>IF('True_Odds_Calculator_3-way'!C166="","",'True_Odds_Calculator_3-way'!C166)</f>
        <v>6.09</v>
      </c>
      <c r="D165" s="9">
        <f t="shared" si="39"/>
        <v>0.62129406113192653</v>
      </c>
      <c r="E165" s="9">
        <f t="shared" si="40"/>
        <v>0.22120757375843858</v>
      </c>
      <c r="F165" s="9">
        <f t="shared" si="41"/>
        <v>0.1574983651096348</v>
      </c>
      <c r="G165" s="9">
        <f t="shared" si="42"/>
        <v>1.0509375749075844</v>
      </c>
      <c r="H165" s="9">
        <f t="shared" si="43"/>
        <v>1.609543793446399</v>
      </c>
      <c r="I165" s="9">
        <f t="shared" si="44"/>
        <v>4.5206408759404075</v>
      </c>
      <c r="J165" s="9">
        <f t="shared" si="45"/>
        <v>6.3492722562796056</v>
      </c>
      <c r="K165" s="11">
        <f t="shared" si="46"/>
        <v>0.63291139240506322</v>
      </c>
      <c r="L165" s="11">
        <f t="shared" si="47"/>
        <v>0.22988505747126439</v>
      </c>
      <c r="M165" s="11">
        <f t="shared" si="48"/>
        <v>0.16420361247947454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-0.23627999140875611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0.2154978298508454</v>
      </c>
      <c r="Q165" s="11">
        <f>2*'OddsRatio_working_3-way'!K165*'OddsRatio_working_3-way'!L165*'OddsRatio_working_3-way'!M165</f>
        <v>4.7782223913712944E-2</v>
      </c>
      <c r="R165" s="11">
        <f t="shared" si="49"/>
        <v>0</v>
      </c>
      <c r="S165" s="11">
        <f t="shared" si="50"/>
        <v>-0.91204434436448623</v>
      </c>
      <c r="T165" s="11">
        <f t="shared" si="51"/>
        <v>-0.20222712735354459</v>
      </c>
      <c r="U165" s="11">
        <f>'OddsRatio_working_3-way'!S165-'OddsRatio_working_3-way'!R165^2/3</f>
        <v>-0.91204434436448623</v>
      </c>
      <c r="V165" s="11">
        <f>'OddsRatio_working_3-way'!S165*'OddsRatio_working_3-way'!R165/3-2*'OddsRatio_working_3-way'!R165^3/27-'OddsRatio_working_3-way'!T165</f>
        <v>0.20222712735354459</v>
      </c>
      <c r="W165" s="11">
        <f>'OddsRatio_working_3-way'!V165^2+4*'OddsRatio_working_3-way'!U165^3/27</f>
        <v>-7.1498438274556292E-2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0.16762625787165852</v>
      </c>
      <c r="Y165" s="11">
        <f>IF('OddsRatio_working_3-way'!W165&gt;=0,IF('OddsRatio_working_3-way'!V165+SQRT('OddsRatio_working_3-way'!W165)&gt;0,0,PI()),ACOS('OddsRatio_working_3-way'!V165/(2*'OddsRatio_working_3-way'!X165)))</f>
        <v>0.92327868085160558</v>
      </c>
      <c r="Z165" s="11">
        <f>'OddsRatio_working_3-way'!X165^(1/3)*COS('OddsRatio_working_3-way'!Y165/3)</f>
        <v>0.52546878745379222</v>
      </c>
      <c r="AA165" s="11">
        <f>'OddsRatio_working_3-way'!X165^(1/3)*COS(('OddsRatio_working_3-way'!Y165+2*PI())/3)</f>
        <v>-0.40738224594047934</v>
      </c>
      <c r="AB165" s="11">
        <f>'OddsRatio_working_3-way'!X165^(1/3)*COS(('OddsRatio_working_3-way'!Y165+4*PI())/3)</f>
        <v>-0.11808654151331296</v>
      </c>
      <c r="AC165" s="11">
        <f>'OddsRatio_working_3-way'!X165^(1/3)*SIN('OddsRatio_working_3-way'!Y165/3)</f>
        <v>0.16702495282642685</v>
      </c>
      <c r="AD165" s="11">
        <f>'OddsRatio_working_3-way'!X165^(1/3)*SIN(('OddsRatio_working_3-way'!Y165+2*PI())/3)</f>
        <v>0.37155684241757619</v>
      </c>
      <c r="AE165" s="11">
        <f>'OddsRatio_working_3-way'!X165^(1/3)*SIN(('OddsRatio_working_3-way'!Y165+4*PI())/3)</f>
        <v>-0.53858179524400318</v>
      </c>
      <c r="AF165" s="11">
        <f>-'OddsRatio_working_3-way'!U165/(3*'OddsRatio_working_3-way'!X165^(1/3))*COS(('OddsRatio_working_3-way'!Y165)/3)</f>
        <v>0.52546878745379222</v>
      </c>
      <c r="AG165" s="11">
        <f>-'OddsRatio_working_3-way'!U165/(3*'OddsRatio_working_3-way'!X165^(1/3))*COS(('OddsRatio_working_3-way'!Y165+2*PI())/3)</f>
        <v>-0.40738224594047934</v>
      </c>
      <c r="AH165" s="11">
        <f>-'OddsRatio_working_3-way'!U165/(3*'OddsRatio_working_3-way'!X165^(1/3))*COS(('OddsRatio_working_3-way'!Y165+4*PI())/3)</f>
        <v>-0.11808654151331296</v>
      </c>
      <c r="AI165" s="11">
        <f>'OddsRatio_working_3-way'!U165/(3*'OddsRatio_working_3-way'!X165^(1/3))*SIN(('OddsRatio_working_3-way'!Y165)/3)</f>
        <v>-0.16702495282642685</v>
      </c>
      <c r="AJ165" s="11">
        <f>'OddsRatio_working_3-way'!U165/(3*'OddsRatio_working_3-way'!X165^(1/3))*SIN(('OddsRatio_working_3-way'!Y165+2*PI())/3)</f>
        <v>-0.37155684241757619</v>
      </c>
      <c r="AK165" s="11">
        <f>'OddsRatio_working_3-way'!U165/(3*'OddsRatio_working_3-way'!X165^(1/3))*SIN(('OddsRatio_working_3-way'!Y165+4*PI())/3)</f>
        <v>0.53858179524400318</v>
      </c>
      <c r="AL165" s="11">
        <f>'OddsRatio_working_3-way'!Z165+'OddsRatio_working_3-way'!AF165</f>
        <v>1.0509375749075844</v>
      </c>
      <c r="AM165" s="11">
        <f>'OddsRatio_working_3-way'!AA165+'OddsRatio_working_3-way'!AG165</f>
        <v>-0.81476449188095867</v>
      </c>
      <c r="AN165" s="11">
        <f>'OddsRatio_working_3-way'!AB165+'OddsRatio_working_3-way'!AH165</f>
        <v>-0.23617308302662593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1.0509375749075844</v>
      </c>
      <c r="AS165" s="11">
        <f>IF(('OddsRatio_working_3-way'!X165=0),IF(Q165&gt;0,-Q165^(1/3),(-Q165)^(1/3)),'OddsRatio_working_3-way'!AM165-'OddsRatio_working_3-way'!R165/3)</f>
        <v>-0.81476449188095867</v>
      </c>
      <c r="AT165" s="11">
        <f>IF(('OddsRatio_working_3-way'!X165=0),IF(Q165&gt;0,-Q165^(1/3),(-Q165)^(1/3)),'OddsRatio_working_3-way'!AN165-'OddsRatio_working_3-way'!R165/3)</f>
        <v>-0.23617308302662593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2.0299999999999998</v>
      </c>
      <c r="B166" s="4">
        <f>IF('True_Odds_Calculator_3-way'!B167="","",'True_Odds_Calculator_3-way'!B167)</f>
        <v>3.17</v>
      </c>
      <c r="C166" s="4">
        <f>IF('True_Odds_Calculator_3-way'!C167="","",'True_Odds_Calculator_3-way'!C167)</f>
        <v>4.4000000000000004</v>
      </c>
      <c r="D166" s="9">
        <f t="shared" si="39"/>
        <v>0.47874070424763182</v>
      </c>
      <c r="E166" s="9">
        <f t="shared" si="40"/>
        <v>0.3035907637032193</v>
      </c>
      <c r="F166" s="9">
        <f t="shared" si="41"/>
        <v>0.21766853204914893</v>
      </c>
      <c r="G166" s="9">
        <f t="shared" si="42"/>
        <v>1.0571003920852662</v>
      </c>
      <c r="H166" s="9">
        <f t="shared" si="43"/>
        <v>2.0888134038478237</v>
      </c>
      <c r="I166" s="9">
        <f t="shared" si="44"/>
        <v>3.2939078508250281</v>
      </c>
      <c r="J166" s="9">
        <f t="shared" si="45"/>
        <v>4.5941413330899064</v>
      </c>
      <c r="K166" s="11">
        <f t="shared" si="46"/>
        <v>0.49261083743842371</v>
      </c>
      <c r="L166" s="11">
        <f t="shared" si="47"/>
        <v>0.31545741324921134</v>
      </c>
      <c r="M166" s="11">
        <f t="shared" si="48"/>
        <v>0.22727272727272727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-0.2683909694134865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0.23309661077527932</v>
      </c>
      <c r="Q166" s="11">
        <f>2*'OddsRatio_working_3-way'!K166*'OddsRatio_working_3-way'!L166*'OddsRatio_working_3-way'!M166</f>
        <v>7.0635336598569493E-2</v>
      </c>
      <c r="R166" s="11">
        <f t="shared" si="49"/>
        <v>0</v>
      </c>
      <c r="S166" s="11">
        <f t="shared" si="50"/>
        <v>-0.86849647469385516</v>
      </c>
      <c r="T166" s="11">
        <f t="shared" si="51"/>
        <v>-0.26318074990722884</v>
      </c>
      <c r="U166" s="11">
        <f>'OddsRatio_working_3-way'!S166-'OddsRatio_working_3-way'!R166^2/3</f>
        <v>-0.86849647469385516</v>
      </c>
      <c r="V166" s="11">
        <f>'OddsRatio_working_3-way'!S166*'OddsRatio_working_3-way'!R166/3-2*'OddsRatio_working_3-way'!R166^3/27-'OddsRatio_working_3-way'!T166</f>
        <v>0.26318074990722884</v>
      </c>
      <c r="W166" s="11">
        <f>'OddsRatio_working_3-way'!V166^2+4*'OddsRatio_working_3-way'!U166^3/27</f>
        <v>-2.7786980555908475E-2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0.1557651177876804</v>
      </c>
      <c r="Y166" s="11">
        <f>IF('OddsRatio_working_3-way'!W166&gt;=0,IF('OddsRatio_working_3-way'!V166+SQRT('OddsRatio_working_3-way'!W166)&gt;0,0,PI()),ACOS('OddsRatio_working_3-way'!V166/(2*'OddsRatio_working_3-way'!X166)))</f>
        <v>0.56460500308349082</v>
      </c>
      <c r="Z166" s="11">
        <f>'OddsRatio_working_3-way'!X166^(1/3)*COS('OddsRatio_working_3-way'!Y166/3)</f>
        <v>0.52855019604263309</v>
      </c>
      <c r="AA166" s="11">
        <f>'OddsRatio_working_3-way'!X166^(1/3)*COS(('OddsRatio_working_3-way'!Y166+2*PI())/3)</f>
        <v>-0.3514538590295711</v>
      </c>
      <c r="AB166" s="11">
        <f>'OddsRatio_working_3-way'!X166^(1/3)*COS(('OddsRatio_working_3-way'!Y166+4*PI())/3)</f>
        <v>-0.1770963370130621</v>
      </c>
      <c r="AC166" s="11">
        <f>'OddsRatio_working_3-way'!X166^(1/3)*SIN('OddsRatio_working_3-way'!Y166/3)</f>
        <v>0.10066536227146758</v>
      </c>
      <c r="AD166" s="11">
        <f>'OddsRatio_working_3-way'!X166^(1/3)*SIN(('OddsRatio_working_3-way'!Y166+2*PI())/3)</f>
        <v>0.40740521581243166</v>
      </c>
      <c r="AE166" s="11">
        <f>'OddsRatio_working_3-way'!X166^(1/3)*SIN(('OddsRatio_working_3-way'!Y166+4*PI())/3)</f>
        <v>-0.50807057808389933</v>
      </c>
      <c r="AF166" s="11">
        <f>-'OddsRatio_working_3-way'!U166/(3*'OddsRatio_working_3-way'!X166^(1/3))*COS(('OddsRatio_working_3-way'!Y166)/3)</f>
        <v>0.52855019604263309</v>
      </c>
      <c r="AG166" s="11">
        <f>-'OddsRatio_working_3-way'!U166/(3*'OddsRatio_working_3-way'!X166^(1/3))*COS(('OddsRatio_working_3-way'!Y166+2*PI())/3)</f>
        <v>-0.3514538590295711</v>
      </c>
      <c r="AH166" s="11">
        <f>-'OddsRatio_working_3-way'!U166/(3*'OddsRatio_working_3-way'!X166^(1/3))*COS(('OddsRatio_working_3-way'!Y166+4*PI())/3)</f>
        <v>-0.1770963370130621</v>
      </c>
      <c r="AI166" s="11">
        <f>'OddsRatio_working_3-way'!U166/(3*'OddsRatio_working_3-way'!X166^(1/3))*SIN(('OddsRatio_working_3-way'!Y166)/3)</f>
        <v>-0.10066536227146758</v>
      </c>
      <c r="AJ166" s="11">
        <f>'OddsRatio_working_3-way'!U166/(3*'OddsRatio_working_3-way'!X166^(1/3))*SIN(('OddsRatio_working_3-way'!Y166+2*PI())/3)</f>
        <v>-0.40740521581243166</v>
      </c>
      <c r="AK166" s="11">
        <f>'OddsRatio_working_3-way'!U166/(3*'OddsRatio_working_3-way'!X166^(1/3))*SIN(('OddsRatio_working_3-way'!Y166+4*PI())/3)</f>
        <v>0.50807057808389933</v>
      </c>
      <c r="AL166" s="11">
        <f>'OddsRatio_working_3-way'!Z166+'OddsRatio_working_3-way'!AF166</f>
        <v>1.0571003920852662</v>
      </c>
      <c r="AM166" s="11">
        <f>'OddsRatio_working_3-way'!AA166+'OddsRatio_working_3-way'!AG166</f>
        <v>-0.70290771805914221</v>
      </c>
      <c r="AN166" s="11">
        <f>'OddsRatio_working_3-way'!AB166+'OddsRatio_working_3-way'!AH166</f>
        <v>-0.3541926740261242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1.0571003920852662</v>
      </c>
      <c r="AS166" s="11">
        <f>IF(('OddsRatio_working_3-way'!X166=0),IF(Q166&gt;0,-Q166^(1/3),(-Q166)^(1/3)),'OddsRatio_working_3-way'!AM166-'OddsRatio_working_3-way'!R166/3)</f>
        <v>-0.70290771805914221</v>
      </c>
      <c r="AT166" s="11">
        <f>IF(('OddsRatio_working_3-way'!X166=0),IF(Q166&gt;0,-Q166^(1/3),(-Q166)^(1/3)),'OddsRatio_working_3-way'!AN166-'OddsRatio_working_3-way'!R166/3)</f>
        <v>-0.3541926740261242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1.8</v>
      </c>
      <c r="B167" s="4">
        <f>IF('True_Odds_Calculator_3-way'!B168="","",'True_Odds_Calculator_3-way'!B168)</f>
        <v>3.29</v>
      </c>
      <c r="C167" s="4">
        <f>IF('True_Odds_Calculator_3-way'!C168="","",'True_Odds_Calculator_3-way'!C168)</f>
        <v>5.3</v>
      </c>
      <c r="D167" s="9">
        <f t="shared" si="39"/>
        <v>0.53582544025292689</v>
      </c>
      <c r="E167" s="9">
        <f t="shared" si="40"/>
        <v>0.28737904103059891</v>
      </c>
      <c r="F167" s="9">
        <f t="shared" si="41"/>
        <v>0.17679551871647428</v>
      </c>
      <c r="G167" s="9">
        <f t="shared" si="42"/>
        <v>1.082849293997612</v>
      </c>
      <c r="H167" s="9">
        <f t="shared" si="43"/>
        <v>1.8662794351980894</v>
      </c>
      <c r="I167" s="9">
        <f t="shared" si="44"/>
        <v>3.4797248832545313</v>
      </c>
      <c r="J167" s="9">
        <f t="shared" si="45"/>
        <v>5.6562519641897309</v>
      </c>
      <c r="K167" s="11">
        <f t="shared" si="46"/>
        <v>0.55555555555555558</v>
      </c>
      <c r="L167" s="11">
        <f t="shared" si="47"/>
        <v>0.303951367781155</v>
      </c>
      <c r="M167" s="11">
        <f t="shared" si="48"/>
        <v>0.18867924528301888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-0.25098608960511815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0.23545079747408126</v>
      </c>
      <c r="Q167" s="11">
        <f>2*'OddsRatio_working_3-way'!K167*'OddsRatio_working_3-way'!L167*'OddsRatio_working_3-way'!M167</f>
        <v>6.3721460750766262E-2</v>
      </c>
      <c r="R167" s="11">
        <f t="shared" si="49"/>
        <v>0</v>
      </c>
      <c r="S167" s="11">
        <f t="shared" si="50"/>
        <v>-0.93810297552554045</v>
      </c>
      <c r="T167" s="11">
        <f t="shared" si="51"/>
        <v>-0.25388443180664161</v>
      </c>
      <c r="U167" s="11">
        <f>'OddsRatio_working_3-way'!S167-'OddsRatio_working_3-way'!R167^2/3</f>
        <v>-0.93810297552554045</v>
      </c>
      <c r="V167" s="11">
        <f>'OddsRatio_working_3-way'!S167*'OddsRatio_working_3-way'!R167/3-2*'OddsRatio_working_3-way'!R167^3/27-'OddsRatio_working_3-way'!T167</f>
        <v>0.25388443180664161</v>
      </c>
      <c r="W167" s="11">
        <f>'OddsRatio_working_3-way'!V167^2+4*'OddsRatio_working_3-way'!U167^3/27</f>
        <v>-5.7848696624813276E-2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0.17486137462186618</v>
      </c>
      <c r="Y167" s="11">
        <f>IF('OddsRatio_working_3-way'!W167&gt;=0,IF('OddsRatio_working_3-way'!V167+SQRT('OddsRatio_working_3-way'!W167)&gt;0,0,PI()),ACOS('OddsRatio_working_3-way'!V167/(2*'OddsRatio_working_3-way'!X167)))</f>
        <v>0.75836830384118914</v>
      </c>
      <c r="Z167" s="11">
        <f>'OddsRatio_working_3-way'!X167^(1/3)*COS('OddsRatio_working_3-way'!Y167/3)</f>
        <v>0.54142464699880599</v>
      </c>
      <c r="AA167" s="11">
        <f>'OddsRatio_working_3-way'!X167^(1/3)*COS(('OddsRatio_working_3-way'!Y167+2*PI())/3)</f>
        <v>-0.39183316232596033</v>
      </c>
      <c r="AB167" s="11">
        <f>'OddsRatio_working_3-way'!X167^(1/3)*COS(('OddsRatio_working_3-way'!Y167+4*PI())/3)</f>
        <v>-0.14959148467284575</v>
      </c>
      <c r="AC167" s="11">
        <f>'OddsRatio_working_3-way'!X167^(1/3)*SIN('OddsRatio_working_3-way'!Y167/3)</f>
        <v>0.1398582978019724</v>
      </c>
      <c r="AD167" s="11">
        <f>'OddsRatio_working_3-way'!X167^(1/3)*SIN(('OddsRatio_working_3-way'!Y167+2*PI())/3)</f>
        <v>0.39895834963500199</v>
      </c>
      <c r="AE167" s="11">
        <f>'OddsRatio_working_3-way'!X167^(1/3)*SIN(('OddsRatio_working_3-way'!Y167+4*PI())/3)</f>
        <v>-0.53881664743697422</v>
      </c>
      <c r="AF167" s="11">
        <f>-'OddsRatio_working_3-way'!U167/(3*'OddsRatio_working_3-way'!X167^(1/3))*COS(('OddsRatio_working_3-way'!Y167)/3)</f>
        <v>0.54142464699880588</v>
      </c>
      <c r="AG167" s="11">
        <f>-'OddsRatio_working_3-way'!U167/(3*'OddsRatio_working_3-way'!X167^(1/3))*COS(('OddsRatio_working_3-way'!Y167+2*PI())/3)</f>
        <v>-0.39183316232596027</v>
      </c>
      <c r="AH167" s="11">
        <f>-'OddsRatio_working_3-way'!U167/(3*'OddsRatio_working_3-way'!X167^(1/3))*COS(('OddsRatio_working_3-way'!Y167+4*PI())/3)</f>
        <v>-0.14959148467284572</v>
      </c>
      <c r="AI167" s="11">
        <f>'OddsRatio_working_3-way'!U167/(3*'OddsRatio_working_3-way'!X167^(1/3))*SIN(('OddsRatio_working_3-way'!Y167)/3)</f>
        <v>-0.13985829780197237</v>
      </c>
      <c r="AJ167" s="11">
        <f>'OddsRatio_working_3-way'!U167/(3*'OddsRatio_working_3-way'!X167^(1/3))*SIN(('OddsRatio_working_3-way'!Y167+2*PI())/3)</f>
        <v>-0.39895834963500193</v>
      </c>
      <c r="AK167" s="11">
        <f>'OddsRatio_working_3-way'!U167/(3*'OddsRatio_working_3-way'!X167^(1/3))*SIN(('OddsRatio_working_3-way'!Y167+4*PI())/3)</f>
        <v>0.53881664743697411</v>
      </c>
      <c r="AL167" s="11">
        <f>'OddsRatio_working_3-way'!Z167+'OddsRatio_working_3-way'!AF167</f>
        <v>1.082849293997612</v>
      </c>
      <c r="AM167" s="11">
        <f>'OddsRatio_working_3-way'!AA167+'OddsRatio_working_3-way'!AG167</f>
        <v>-0.78366632465192065</v>
      </c>
      <c r="AN167" s="11">
        <f>'OddsRatio_working_3-way'!AB167+'OddsRatio_working_3-way'!AH167</f>
        <v>-0.29918296934569144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1.082849293997612</v>
      </c>
      <c r="AS167" s="11">
        <f>IF(('OddsRatio_working_3-way'!X167=0),IF(Q167&gt;0,-Q167^(1/3),(-Q167)^(1/3)),'OddsRatio_working_3-way'!AM167-'OddsRatio_working_3-way'!R167/3)</f>
        <v>-0.78366632465192065</v>
      </c>
      <c r="AT167" s="11">
        <f>IF(('OddsRatio_working_3-way'!X167=0),IF(Q167&gt;0,-Q167^(1/3),(-Q167)^(1/3)),'OddsRatio_working_3-way'!AN167-'OddsRatio_working_3-way'!R167/3)</f>
        <v>-0.29918296934569144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</v>
      </c>
      <c r="B168" s="4">
        <f>IF('True_Odds_Calculator_3-way'!B169="","",'True_Odds_Calculator_3-way'!B169)</f>
        <v>3.21</v>
      </c>
      <c r="C168" s="4">
        <f>IF('True_Odds_Calculator_3-way'!C169="","",'True_Odds_Calculator_3-way'!C169)</f>
        <v>4.78</v>
      </c>
      <c r="D168" s="9">
        <f t="shared" si="39"/>
        <v>0.50745601843532617</v>
      </c>
      <c r="E168" s="9">
        <f t="shared" si="40"/>
        <v>0.29556094785162729</v>
      </c>
      <c r="F168" s="9">
        <f t="shared" si="41"/>
        <v>0.19698303371304657</v>
      </c>
      <c r="G168" s="9">
        <f t="shared" si="42"/>
        <v>1.0784601438265602</v>
      </c>
      <c r="H168" s="9">
        <f t="shared" si="43"/>
        <v>1.9706141294439041</v>
      </c>
      <c r="I168" s="9">
        <f t="shared" si="44"/>
        <v>3.383396917856698</v>
      </c>
      <c r="J168" s="9">
        <f t="shared" si="45"/>
        <v>5.076579343664398</v>
      </c>
      <c r="K168" s="11">
        <f t="shared" si="46"/>
        <v>0.52631578947368418</v>
      </c>
      <c r="L168" s="11">
        <f t="shared" si="47"/>
        <v>0.3115264797507788</v>
      </c>
      <c r="M168" s="11">
        <f t="shared" si="48"/>
        <v>0.20920502092050208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-0.2578932961779179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0.23633752978230188</v>
      </c>
      <c r="Q168" s="11">
        <f>2*'OddsRatio_working_3-way'!K168*'OddsRatio_working_3-way'!L168*'OddsRatio_working_3-way'!M168</f>
        <v>6.8603056540581103E-2</v>
      </c>
      <c r="R168" s="11">
        <f t="shared" si="49"/>
        <v>0</v>
      </c>
      <c r="S168" s="11">
        <f t="shared" si="50"/>
        <v>-0.91641594909568758</v>
      </c>
      <c r="T168" s="11">
        <f t="shared" si="51"/>
        <v>-0.26601333790876275</v>
      </c>
      <c r="U168" s="11">
        <f>'OddsRatio_working_3-way'!S168-'OddsRatio_working_3-way'!R168^2/3</f>
        <v>-0.91641594909568758</v>
      </c>
      <c r="V168" s="11">
        <f>'OddsRatio_working_3-way'!S168*'OddsRatio_working_3-way'!R168/3-2*'OddsRatio_working_3-way'!R168^3/27-'OddsRatio_working_3-way'!T168</f>
        <v>0.26601333790876275</v>
      </c>
      <c r="W168" s="11">
        <f>'OddsRatio_working_3-way'!V168^2+4*'OddsRatio_working_3-way'!U168^3/27</f>
        <v>-4.3255094464530158E-2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0.16883289846020216</v>
      </c>
      <c r="Y168" s="11">
        <f>IF('OddsRatio_working_3-way'!W168&gt;=0,IF('OddsRatio_working_3-way'!V168+SQRT('OddsRatio_working_3-way'!W168)&gt;0,0,PI()),ACOS('OddsRatio_working_3-way'!V168/(2*'OddsRatio_working_3-way'!X168)))</f>
        <v>0.66356628872403245</v>
      </c>
      <c r="Z168" s="11">
        <f>'OddsRatio_working_3-way'!X168^(1/3)*COS('OddsRatio_working_3-way'!Y168/3)</f>
        <v>0.5392300719132801</v>
      </c>
      <c r="AA168" s="11">
        <f>'OddsRatio_working_3-way'!X168^(1/3)*COS(('OddsRatio_working_3-way'!Y168+2*PI())/3)</f>
        <v>-0.37462543749963478</v>
      </c>
      <c r="AB168" s="11">
        <f>'OddsRatio_working_3-way'!X168^(1/3)*COS(('OddsRatio_working_3-way'!Y168+4*PI())/3)</f>
        <v>-0.16460463441364551</v>
      </c>
      <c r="AC168" s="11">
        <f>'OddsRatio_working_3-way'!X168^(1/3)*SIN('OddsRatio_working_3-way'!Y168/3)</f>
        <v>0.1212555671971173</v>
      </c>
      <c r="AD168" s="11">
        <f>'OddsRatio_working_3-way'!X168^(1/3)*SIN(('OddsRatio_working_3-way'!Y168+2*PI())/3)</f>
        <v>0.40635915716285165</v>
      </c>
      <c r="AE168" s="11">
        <f>'OddsRatio_working_3-way'!X168^(1/3)*SIN(('OddsRatio_working_3-way'!Y168+4*PI())/3)</f>
        <v>-0.52761472435996892</v>
      </c>
      <c r="AF168" s="11">
        <f>-'OddsRatio_working_3-way'!U168/(3*'OddsRatio_working_3-way'!X168^(1/3))*COS(('OddsRatio_working_3-way'!Y168)/3)</f>
        <v>0.53923007191327998</v>
      </c>
      <c r="AG168" s="11">
        <f>-'OddsRatio_working_3-way'!U168/(3*'OddsRatio_working_3-way'!X168^(1/3))*COS(('OddsRatio_working_3-way'!Y168+2*PI())/3)</f>
        <v>-0.37462543749963467</v>
      </c>
      <c r="AH168" s="11">
        <f>-'OddsRatio_working_3-way'!U168/(3*'OddsRatio_working_3-way'!X168^(1/3))*COS(('OddsRatio_working_3-way'!Y168+4*PI())/3)</f>
        <v>-0.16460463441364548</v>
      </c>
      <c r="AI168" s="11">
        <f>'OddsRatio_working_3-way'!U168/(3*'OddsRatio_working_3-way'!X168^(1/3))*SIN(('OddsRatio_working_3-way'!Y168)/3)</f>
        <v>-0.12125556719711728</v>
      </c>
      <c r="AJ168" s="11">
        <f>'OddsRatio_working_3-way'!U168/(3*'OddsRatio_working_3-way'!X168^(1/3))*SIN(('OddsRatio_working_3-way'!Y168+2*PI())/3)</f>
        <v>-0.40635915716285159</v>
      </c>
      <c r="AK168" s="11">
        <f>'OddsRatio_working_3-way'!U168/(3*'OddsRatio_working_3-way'!X168^(1/3))*SIN(('OddsRatio_working_3-way'!Y168+4*PI())/3)</f>
        <v>0.52761472435996881</v>
      </c>
      <c r="AL168" s="11">
        <f>'OddsRatio_working_3-way'!Z168+'OddsRatio_working_3-way'!AF168</f>
        <v>1.0784601438265602</v>
      </c>
      <c r="AM168" s="11">
        <f>'OddsRatio_working_3-way'!AA168+'OddsRatio_working_3-way'!AG168</f>
        <v>-0.74925087499926946</v>
      </c>
      <c r="AN168" s="11">
        <f>'OddsRatio_working_3-way'!AB168+'OddsRatio_working_3-way'!AH168</f>
        <v>-0.32920926882729096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1.0784601438265602</v>
      </c>
      <c r="AS168" s="11">
        <f>IF(('OddsRatio_working_3-way'!X168=0),IF(Q168&gt;0,-Q168^(1/3),(-Q168)^(1/3)),'OddsRatio_working_3-way'!AM168-'OddsRatio_working_3-way'!R168/3)</f>
        <v>-0.74925087499926946</v>
      </c>
      <c r="AT168" s="11">
        <f>IF(('OddsRatio_working_3-way'!X168=0),IF(Q168&gt;0,-Q168^(1/3),(-Q168)^(1/3)),'OddsRatio_working_3-way'!AN168-'OddsRatio_working_3-way'!R168/3)</f>
        <v>-0.32920926882729096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1.75</v>
      </c>
      <c r="B169" s="4">
        <f>IF('True_Odds_Calculator_3-way'!B170="","",'True_Odds_Calculator_3-way'!B170)</f>
        <v>3.86</v>
      </c>
      <c r="C169" s="4">
        <f>IF('True_Odds_Calculator_3-way'!C170="","",'True_Odds_Calculator_3-way'!C170)</f>
        <v>4.58</v>
      </c>
      <c r="D169" s="9">
        <f t="shared" si="39"/>
        <v>0.55142723974852359</v>
      </c>
      <c r="E169" s="9">
        <f t="shared" si="40"/>
        <v>0.24378026961504595</v>
      </c>
      <c r="F169" s="9">
        <f t="shared" si="41"/>
        <v>0.20479249063643043</v>
      </c>
      <c r="G169" s="9">
        <f t="shared" si="42"/>
        <v>1.0846345094257499</v>
      </c>
      <c r="H169" s="9">
        <f t="shared" si="43"/>
        <v>1.8134758820693124</v>
      </c>
      <c r="I169" s="9">
        <f t="shared" si="44"/>
        <v>4.1020546969576435</v>
      </c>
      <c r="J169" s="9">
        <f t="shared" si="45"/>
        <v>4.8829915437441853</v>
      </c>
      <c r="K169" s="11">
        <f t="shared" si="46"/>
        <v>0.5714285714285714</v>
      </c>
      <c r="L169" s="11">
        <f t="shared" si="47"/>
        <v>0.2590673575129534</v>
      </c>
      <c r="M169" s="11">
        <f t="shared" si="48"/>
        <v>0.2183406113537118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-0.24821012415193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0.23240103562297379</v>
      </c>
      <c r="Q169" s="11">
        <f>2*'OddsRatio_working_3-way'!K169*'OddsRatio_working_3-way'!L169*'OddsRatio_working_3-way'!M169</f>
        <v>6.4645628824192988E-2</v>
      </c>
      <c r="R169" s="11">
        <f t="shared" si="49"/>
        <v>0</v>
      </c>
      <c r="S169" s="11">
        <f t="shared" si="50"/>
        <v>-0.93630764021825541</v>
      </c>
      <c r="T169" s="11">
        <f t="shared" si="51"/>
        <v>-0.26044718782148968</v>
      </c>
      <c r="U169" s="11">
        <f>'OddsRatio_working_3-way'!S169-'OddsRatio_working_3-way'!R169^2/3</f>
        <v>-0.93630764021825541</v>
      </c>
      <c r="V169" s="11">
        <f>'OddsRatio_working_3-way'!S169*'OddsRatio_working_3-way'!R169/3-2*'OddsRatio_working_3-way'!R169^3/27-'OddsRatio_working_3-way'!T169</f>
        <v>0.26044718782148968</v>
      </c>
      <c r="W169" s="11">
        <f>'OddsRatio_working_3-way'!V169^2+4*'OddsRatio_working_3-way'!U169^3/27</f>
        <v>-5.3772401449096174E-2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0.17435964204283233</v>
      </c>
      <c r="Y169" s="11">
        <f>IF('OddsRatio_working_3-way'!W169&gt;=0,IF('OddsRatio_working_3-way'!V169+SQRT('OddsRatio_working_3-way'!W169)&gt;0,0,PI()),ACOS('OddsRatio_working_3-way'!V169/(2*'OddsRatio_working_3-way'!X169)))</f>
        <v>0.72745713297965731</v>
      </c>
      <c r="Z169" s="11">
        <f>'OddsRatio_working_3-way'!X169^(1/3)*COS('OddsRatio_working_3-way'!Y169/3)</f>
        <v>0.54231725471287506</v>
      </c>
      <c r="AA169" s="11">
        <f>'OddsRatio_working_3-way'!X169^(1/3)*COS(('OddsRatio_working_3-way'!Y169+2*PI())/3)</f>
        <v>-0.38733051072363534</v>
      </c>
      <c r="AB169" s="11">
        <f>'OddsRatio_working_3-way'!X169^(1/3)*COS(('OddsRatio_working_3-way'!Y169+4*PI())/3)</f>
        <v>-0.15498674398923989</v>
      </c>
      <c r="AC169" s="11">
        <f>'OddsRatio_working_3-way'!X169^(1/3)*SIN('OddsRatio_working_3-way'!Y169/3)</f>
        <v>0.13414373626863493</v>
      </c>
      <c r="AD169" s="11">
        <f>'OddsRatio_working_3-way'!X169^(1/3)*SIN(('OddsRatio_working_3-way'!Y169+2*PI())/3)</f>
        <v>0.40258865135766847</v>
      </c>
      <c r="AE169" s="11">
        <f>'OddsRatio_working_3-way'!X169^(1/3)*SIN(('OddsRatio_working_3-way'!Y169+4*PI())/3)</f>
        <v>-0.53673238762630338</v>
      </c>
      <c r="AF169" s="11">
        <f>-'OddsRatio_working_3-way'!U169/(3*'OddsRatio_working_3-way'!X169^(1/3))*COS(('OddsRatio_working_3-way'!Y169)/3)</f>
        <v>0.54231725471287495</v>
      </c>
      <c r="AG169" s="11">
        <f>-'OddsRatio_working_3-way'!U169/(3*'OddsRatio_working_3-way'!X169^(1/3))*COS(('OddsRatio_working_3-way'!Y169+2*PI())/3)</f>
        <v>-0.38733051072363528</v>
      </c>
      <c r="AH169" s="11">
        <f>-'OddsRatio_working_3-way'!U169/(3*'OddsRatio_working_3-way'!X169^(1/3))*COS(('OddsRatio_working_3-way'!Y169+4*PI())/3)</f>
        <v>-0.15498674398923987</v>
      </c>
      <c r="AI169" s="11">
        <f>'OddsRatio_working_3-way'!U169/(3*'OddsRatio_working_3-way'!X169^(1/3))*SIN(('OddsRatio_working_3-way'!Y169)/3)</f>
        <v>-0.13414373626863491</v>
      </c>
      <c r="AJ169" s="11">
        <f>'OddsRatio_working_3-way'!U169/(3*'OddsRatio_working_3-way'!X169^(1/3))*SIN(('OddsRatio_working_3-way'!Y169+2*PI())/3)</f>
        <v>-0.40258865135766841</v>
      </c>
      <c r="AK169" s="11">
        <f>'OddsRatio_working_3-way'!U169/(3*'OddsRatio_working_3-way'!X169^(1/3))*SIN(('OddsRatio_working_3-way'!Y169+4*PI())/3)</f>
        <v>0.53673238762630326</v>
      </c>
      <c r="AL169" s="11">
        <f>'OddsRatio_working_3-way'!Z169+'OddsRatio_working_3-way'!AF169</f>
        <v>1.0846345094257499</v>
      </c>
      <c r="AM169" s="11">
        <f>'OddsRatio_working_3-way'!AA169+'OddsRatio_working_3-way'!AG169</f>
        <v>-0.77466102144727067</v>
      </c>
      <c r="AN169" s="11">
        <f>'OddsRatio_working_3-way'!AB169+'OddsRatio_working_3-way'!AH169</f>
        <v>-0.30997348797847979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1.0846345094257499</v>
      </c>
      <c r="AS169" s="11">
        <f>IF(('OddsRatio_working_3-way'!X169=0),IF(Q169&gt;0,-Q169^(1/3),(-Q169)^(1/3)),'OddsRatio_working_3-way'!AM169-'OddsRatio_working_3-way'!R169/3)</f>
        <v>-0.77466102144727067</v>
      </c>
      <c r="AT169" s="11">
        <f>IF(('OddsRatio_working_3-way'!X169=0),IF(Q169&gt;0,-Q169^(1/3),(-Q169)^(1/3)),'OddsRatio_working_3-way'!AN169-'OddsRatio_working_3-way'!R169/3)</f>
        <v>-0.30997348797847979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3.02</v>
      </c>
      <c r="B170" s="4">
        <f>IF('True_Odds_Calculator_3-way'!B171="","",'True_Odds_Calculator_3-way'!B171)</f>
        <v>3.08</v>
      </c>
      <c r="C170" s="4">
        <f>IF('True_Odds_Calculator_3-way'!C171="","",'True_Odds_Calculator_3-way'!C171)</f>
        <v>2.58</v>
      </c>
      <c r="D170" s="9">
        <f t="shared" si="39"/>
        <v>0.31696736750103427</v>
      </c>
      <c r="E170" s="9">
        <f t="shared" si="40"/>
        <v>0.31066457417655935</v>
      </c>
      <c r="F170" s="9">
        <f t="shared" si="41"/>
        <v>0.37236805832240638</v>
      </c>
      <c r="G170" s="9">
        <f t="shared" si="42"/>
        <v>1.0667816351238213</v>
      </c>
      <c r="H170" s="9">
        <f t="shared" si="43"/>
        <v>3.1548989029501184</v>
      </c>
      <c r="I170" s="9">
        <f t="shared" si="44"/>
        <v>3.2189058010575486</v>
      </c>
      <c r="J170" s="9">
        <f t="shared" si="45"/>
        <v>2.6855149834956382</v>
      </c>
      <c r="K170" s="11">
        <f t="shared" si="46"/>
        <v>0.33112582781456956</v>
      </c>
      <c r="L170" s="11">
        <f t="shared" si="47"/>
        <v>0.32467532467532467</v>
      </c>
      <c r="M170" s="11">
        <f t="shared" si="48"/>
        <v>0.38759689922480617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-0.27662691023233155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0.23668512810665895</v>
      </c>
      <c r="Q170" s="11">
        <f>2*'OddsRatio_working_3-way'!K170*'OddsRatio_working_3-way'!L170*'OddsRatio_working_3-way'!M170</f>
        <v>8.3339833840372884E-2</v>
      </c>
      <c r="R170" s="11">
        <f t="shared" si="49"/>
        <v>0</v>
      </c>
      <c r="S170" s="11">
        <f t="shared" si="50"/>
        <v>-0.85561136444705777</v>
      </c>
      <c r="T170" s="11">
        <f t="shared" si="51"/>
        <v>-0.30127160719966828</v>
      </c>
      <c r="U170" s="11">
        <f>'OddsRatio_working_3-way'!S170-'OddsRatio_working_3-way'!R170^2/3</f>
        <v>-0.85561136444705777</v>
      </c>
      <c r="V170" s="11">
        <f>'OddsRatio_working_3-way'!S170*'OddsRatio_working_3-way'!R170/3-2*'OddsRatio_working_3-way'!R170^3/27-'OddsRatio_working_3-way'!T170</f>
        <v>0.30127160719966828</v>
      </c>
      <c r="W170" s="11">
        <f>'OddsRatio_working_3-way'!V170^2+4*'OddsRatio_working_3-way'!U170^3/27</f>
        <v>-2.0306930692959441E-3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0.1523115839110466</v>
      </c>
      <c r="Y170" s="11">
        <f>IF('OddsRatio_working_3-way'!W170&gt;=0,IF('OddsRatio_working_3-way'!V170+SQRT('OddsRatio_working_3-way'!W170)&gt;0,0,PI()),ACOS('OddsRatio_working_3-way'!V170/(2*'OddsRatio_working_3-way'!X170)))</f>
        <v>0.14847593373586321</v>
      </c>
      <c r="Z170" s="11">
        <f>'OddsRatio_working_3-way'!X170^(1/3)*COS('OddsRatio_working_3-way'!Y170/3)</f>
        <v>0.53339081756191065</v>
      </c>
      <c r="AA170" s="11">
        <f>'OddsRatio_working_3-way'!X170^(1/3)*COS(('OddsRatio_working_3-way'!Y170+2*PI())/3)</f>
        <v>-0.28957592270092475</v>
      </c>
      <c r="AB170" s="11">
        <f>'OddsRatio_working_3-way'!X170^(1/3)*COS(('OddsRatio_working_3-way'!Y170+4*PI())/3)</f>
        <v>-0.24381489486098598</v>
      </c>
      <c r="AC170" s="11">
        <f>'OddsRatio_working_3-way'!X170^(1/3)*SIN('OddsRatio_working_3-way'!Y170/3)</f>
        <v>2.6420141741782636E-2</v>
      </c>
      <c r="AD170" s="11">
        <f>'OddsRatio_working_3-way'!X170^(1/3)*SIN(('OddsRatio_working_3-way'!Y170+2*PI())/3)</f>
        <v>0.44871992728307414</v>
      </c>
      <c r="AE170" s="11">
        <f>'OddsRatio_working_3-way'!X170^(1/3)*SIN(('OddsRatio_working_3-way'!Y170+4*PI())/3)</f>
        <v>-0.47514006902485673</v>
      </c>
      <c r="AF170" s="11">
        <f>-'OddsRatio_working_3-way'!U170/(3*'OddsRatio_working_3-way'!X170^(1/3))*COS(('OddsRatio_working_3-way'!Y170)/3)</f>
        <v>0.53339081756191054</v>
      </c>
      <c r="AG170" s="11">
        <f>-'OddsRatio_working_3-way'!U170/(3*'OddsRatio_working_3-way'!X170^(1/3))*COS(('OddsRatio_working_3-way'!Y170+2*PI())/3)</f>
        <v>-0.28957592270092469</v>
      </c>
      <c r="AH170" s="11">
        <f>-'OddsRatio_working_3-way'!U170/(3*'OddsRatio_working_3-way'!X170^(1/3))*COS(('OddsRatio_working_3-way'!Y170+4*PI())/3)</f>
        <v>-0.24381489486098593</v>
      </c>
      <c r="AI170" s="11">
        <f>'OddsRatio_working_3-way'!U170/(3*'OddsRatio_working_3-way'!X170^(1/3))*SIN(('OddsRatio_working_3-way'!Y170)/3)</f>
        <v>-2.6420141741782633E-2</v>
      </c>
      <c r="AJ170" s="11">
        <f>'OddsRatio_working_3-way'!U170/(3*'OddsRatio_working_3-way'!X170^(1/3))*SIN(('OddsRatio_working_3-way'!Y170+2*PI())/3)</f>
        <v>-0.44871992728307403</v>
      </c>
      <c r="AK170" s="11">
        <f>'OddsRatio_working_3-way'!U170/(3*'OddsRatio_working_3-way'!X170^(1/3))*SIN(('OddsRatio_working_3-way'!Y170+4*PI())/3)</f>
        <v>0.47514006902485667</v>
      </c>
      <c r="AL170" s="11">
        <f>'OddsRatio_working_3-way'!Z170+'OddsRatio_working_3-way'!AF170</f>
        <v>1.0667816351238213</v>
      </c>
      <c r="AM170" s="11">
        <f>'OddsRatio_working_3-way'!AA170+'OddsRatio_working_3-way'!AG170</f>
        <v>-0.57915184540184939</v>
      </c>
      <c r="AN170" s="11">
        <f>'OddsRatio_working_3-way'!AB170+'OddsRatio_working_3-way'!AH170</f>
        <v>-0.48762978972197191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1.0667816351238213</v>
      </c>
      <c r="AS170" s="11">
        <f>IF(('OddsRatio_working_3-way'!X170=0),IF(Q170&gt;0,-Q170^(1/3),(-Q170)^(1/3)),'OddsRatio_working_3-way'!AM170-'OddsRatio_working_3-way'!R170/3)</f>
        <v>-0.57915184540184939</v>
      </c>
      <c r="AT170" s="11">
        <f>IF(('OddsRatio_working_3-way'!X170=0),IF(Q170&gt;0,-Q170^(1/3),(-Q170)^(1/3)),'OddsRatio_working_3-way'!AN170-'OddsRatio_working_3-way'!R170/3)</f>
        <v>-0.48762978972197191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1.43</v>
      </c>
      <c r="B171" s="4">
        <f>IF('True_Odds_Calculator_3-way'!B172="","",'True_Odds_Calculator_3-way'!B172)</f>
        <v>4.78</v>
      </c>
      <c r="C171" s="4">
        <f>IF('True_Odds_Calculator_3-way'!C172="","",'True_Odds_Calculator_3-way'!C172)</f>
        <v>8.11</v>
      </c>
      <c r="D171" s="9">
        <f t="shared" si="39"/>
        <v>0.68520476632618399</v>
      </c>
      <c r="E171" s="9">
        <f t="shared" si="40"/>
        <v>0.19846772723107395</v>
      </c>
      <c r="F171" s="9">
        <f t="shared" si="41"/>
        <v>0.11632750644274206</v>
      </c>
      <c r="G171" s="9">
        <f t="shared" si="42"/>
        <v>1.0684133776556615</v>
      </c>
      <c r="H171" s="9">
        <f t="shared" si="43"/>
        <v>1.4594177523919343</v>
      </c>
      <c r="I171" s="9">
        <f t="shared" si="44"/>
        <v>5.0386025675384003</v>
      </c>
      <c r="J171" s="9">
        <f t="shared" si="45"/>
        <v>8.5964191151317522</v>
      </c>
      <c r="K171" s="11">
        <f t="shared" si="46"/>
        <v>0.69930069930069938</v>
      </c>
      <c r="L171" s="11">
        <f t="shared" si="47"/>
        <v>0.20920502092050208</v>
      </c>
      <c r="M171" s="11">
        <f t="shared" si="48"/>
        <v>0.12330456226880396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-0.20847072073152795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0.20420277450959137</v>
      </c>
      <c r="Q171" s="11">
        <f>2*'OddsRatio_working_3-way'!K171*'OddsRatio_working_3-way'!L171*'OddsRatio_working_3-way'!M171</f>
        <v>3.607822871194194E-2</v>
      </c>
      <c r="R171" s="11">
        <f t="shared" si="49"/>
        <v>0</v>
      </c>
      <c r="S171" s="11">
        <f t="shared" si="50"/>
        <v>-0.97952735901252574</v>
      </c>
      <c r="T171" s="11">
        <f t="shared" si="51"/>
        <v>-0.17306137085026957</v>
      </c>
      <c r="U171" s="11">
        <f>'OddsRatio_working_3-way'!S171-'OddsRatio_working_3-way'!R171^2/3</f>
        <v>-0.97952735901252574</v>
      </c>
      <c r="V171" s="11">
        <f>'OddsRatio_working_3-way'!S171*'OddsRatio_working_3-way'!R171/3-2*'OddsRatio_working_3-way'!R171^3/27-'OddsRatio_working_3-way'!T171</f>
        <v>0.17306137085026957</v>
      </c>
      <c r="W171" s="11">
        <f>'OddsRatio_working_3-way'!V171^2+4*'OddsRatio_working_3-way'!U171^3/27</f>
        <v>-0.10928396687445435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0.18657049937961045</v>
      </c>
      <c r="Y171" s="11">
        <f>IF('OddsRatio_working_3-way'!W171&gt;=0,IF('OddsRatio_working_3-way'!V171+SQRT('OddsRatio_working_3-way'!W171)&gt;0,0,PI()),ACOS('OddsRatio_working_3-way'!V171/(2*'OddsRatio_working_3-way'!X171)))</f>
        <v>1.0885209989038034</v>
      </c>
      <c r="Z171" s="11">
        <f>'OddsRatio_working_3-way'!X171^(1/3)*COS('OddsRatio_working_3-way'!Y171/3)</f>
        <v>0.53420668882783073</v>
      </c>
      <c r="AA171" s="11">
        <f>'OddsRatio_working_3-way'!X171^(1/3)*COS(('OddsRatio_working_3-way'!Y171+2*PI())/3)</f>
        <v>-0.44274288996626349</v>
      </c>
      <c r="AB171" s="11">
        <f>'OddsRatio_working_3-way'!X171^(1/3)*COS(('OddsRatio_working_3-way'!Y171+4*PI())/3)</f>
        <v>-9.1463798861567427E-2</v>
      </c>
      <c r="AC171" s="11">
        <f>'OddsRatio_working_3-way'!X171^(1/3)*SIN('OddsRatio_working_3-way'!Y171/3)</f>
        <v>0.20281107780998359</v>
      </c>
      <c r="AD171" s="11">
        <f>'OddsRatio_working_3-way'!X171^(1/3)*SIN(('OddsRatio_working_3-way'!Y171+2*PI())/3)</f>
        <v>0.36123102449147837</v>
      </c>
      <c r="AE171" s="11">
        <f>'OddsRatio_working_3-way'!X171^(1/3)*SIN(('OddsRatio_working_3-way'!Y171+4*PI())/3)</f>
        <v>-0.56404210230146179</v>
      </c>
      <c r="AF171" s="11">
        <f>-'OddsRatio_working_3-way'!U171/(3*'OddsRatio_working_3-way'!X171^(1/3))*COS(('OddsRatio_working_3-way'!Y171)/3)</f>
        <v>0.53420668882783062</v>
      </c>
      <c r="AG171" s="11">
        <f>-'OddsRatio_working_3-way'!U171/(3*'OddsRatio_working_3-way'!X171^(1/3))*COS(('OddsRatio_working_3-way'!Y171+2*PI())/3)</f>
        <v>-0.44274288996626338</v>
      </c>
      <c r="AH171" s="11">
        <f>-'OddsRatio_working_3-way'!U171/(3*'OddsRatio_working_3-way'!X171^(1/3))*COS(('OddsRatio_working_3-way'!Y171+4*PI())/3)</f>
        <v>-9.1463798861567414E-2</v>
      </c>
      <c r="AI171" s="11">
        <f>'OddsRatio_working_3-way'!U171/(3*'OddsRatio_working_3-way'!X171^(1/3))*SIN(('OddsRatio_working_3-way'!Y171)/3)</f>
        <v>-0.20281107780998353</v>
      </c>
      <c r="AJ171" s="11">
        <f>'OddsRatio_working_3-way'!U171/(3*'OddsRatio_working_3-way'!X171^(1/3))*SIN(('OddsRatio_working_3-way'!Y171+2*PI())/3)</f>
        <v>-0.36123102449147831</v>
      </c>
      <c r="AK171" s="11">
        <f>'OddsRatio_working_3-way'!U171/(3*'OddsRatio_working_3-way'!X171^(1/3))*SIN(('OddsRatio_working_3-way'!Y171+4*PI())/3)</f>
        <v>0.56404210230146168</v>
      </c>
      <c r="AL171" s="11">
        <f>'OddsRatio_working_3-way'!Z171+'OddsRatio_working_3-way'!AF171</f>
        <v>1.0684133776556615</v>
      </c>
      <c r="AM171" s="11">
        <f>'OddsRatio_working_3-way'!AA171+'OddsRatio_working_3-way'!AG171</f>
        <v>-0.88548577993252686</v>
      </c>
      <c r="AN171" s="11">
        <f>'OddsRatio_working_3-way'!AB171+'OddsRatio_working_3-way'!AH171</f>
        <v>-0.18292759772313483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1.0684133776556615</v>
      </c>
      <c r="AS171" s="11">
        <f>IF(('OddsRatio_working_3-way'!X171=0),IF(Q171&gt;0,-Q171^(1/3),(-Q171)^(1/3)),'OddsRatio_working_3-way'!AM171-'OddsRatio_working_3-way'!R171/3)</f>
        <v>-0.88548577993252686</v>
      </c>
      <c r="AT171" s="11">
        <f>IF(('OddsRatio_working_3-way'!X171=0),IF(Q171&gt;0,-Q171^(1/3),(-Q171)^(1/3)),'OddsRatio_working_3-way'!AN171-'OddsRatio_working_3-way'!R171/3)</f>
        <v>-0.18292759772313483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2.08</v>
      </c>
      <c r="B172" s="4">
        <f>IF('True_Odds_Calculator_3-way'!B173="","",'True_Odds_Calculator_3-way'!B173)</f>
        <v>3.69</v>
      </c>
      <c r="C172" s="4">
        <f>IF('True_Odds_Calculator_3-way'!C173="","",'True_Odds_Calculator_3-way'!C173)</f>
        <v>3.61</v>
      </c>
      <c r="D172" s="9">
        <f t="shared" si="39"/>
        <v>0.46961021709360834</v>
      </c>
      <c r="E172" s="9">
        <f t="shared" si="40"/>
        <v>0.26225337879663674</v>
      </c>
      <c r="F172" s="9">
        <f t="shared" si="41"/>
        <v>0.26813640410975476</v>
      </c>
      <c r="G172" s="9">
        <f t="shared" si="42"/>
        <v>1.0457644083611557</v>
      </c>
      <c r="H172" s="9">
        <f t="shared" si="43"/>
        <v>2.129425561030049</v>
      </c>
      <c r="I172" s="9">
        <f t="shared" si="44"/>
        <v>3.813106258491509</v>
      </c>
      <c r="J172" s="9">
        <f t="shared" si="45"/>
        <v>3.7294451058226157</v>
      </c>
      <c r="K172" s="11">
        <f t="shared" si="46"/>
        <v>0.48076923076923073</v>
      </c>
      <c r="L172" s="11">
        <f t="shared" si="47"/>
        <v>0.2710027100271003</v>
      </c>
      <c r="M172" s="11">
        <f t="shared" si="48"/>
        <v>0.2770083102493075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-0.2736652409140754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0.23026279698126195</v>
      </c>
      <c r="Q172" s="11">
        <f>2*'OddsRatio_working_3-way'!K172*'OddsRatio_working_3-way'!L172*'OddsRatio_working_3-way'!M172</f>
        <v>7.2182694978452033E-2</v>
      </c>
      <c r="R172" s="11">
        <f t="shared" si="49"/>
        <v>0</v>
      </c>
      <c r="S172" s="11">
        <f t="shared" si="50"/>
        <v>-0.8414031544969176</v>
      </c>
      <c r="T172" s="11">
        <f t="shared" si="51"/>
        <v>-0.26376274435640051</v>
      </c>
      <c r="U172" s="11">
        <f>'OddsRatio_working_3-way'!S172-'OddsRatio_working_3-way'!R172^2/3</f>
        <v>-0.8414031544969176</v>
      </c>
      <c r="V172" s="11">
        <f>'OddsRatio_working_3-way'!S172*'OddsRatio_working_3-way'!R172/3-2*'OddsRatio_working_3-way'!R172^3/27-'OddsRatio_working_3-way'!T172</f>
        <v>0.26376274435640051</v>
      </c>
      <c r="W172" s="11">
        <f>'OddsRatio_working_3-way'!V172^2+4*'OddsRatio_working_3-way'!U172^3/27</f>
        <v>-1.867797938363519E-2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0.14853346819324517</v>
      </c>
      <c r="Y172" s="11">
        <f>IF('OddsRatio_working_3-way'!W172&gt;=0,IF('OddsRatio_working_3-way'!V172+SQRT('OddsRatio_working_3-way'!W172)&gt;0,0,PI()),ACOS('OddsRatio_working_3-way'!V172/(2*'OddsRatio_working_3-way'!X172)))</f>
        <v>0.47805818405641154</v>
      </c>
      <c r="Z172" s="11">
        <f>'OddsRatio_working_3-way'!X172^(1/3)*COS('OddsRatio_working_3-way'!Y172/3)</f>
        <v>0.52288220418057796</v>
      </c>
      <c r="AA172" s="11">
        <f>'OddsRatio_working_3-way'!X172^(1/3)*COS(('OddsRatio_working_3-way'!Y172+2*PI())/3)</f>
        <v>-0.33421774008404864</v>
      </c>
      <c r="AB172" s="11">
        <f>'OddsRatio_working_3-way'!X172^(1/3)*COS(('OddsRatio_working_3-way'!Y172+4*PI())/3)</f>
        <v>-0.18866446409652926</v>
      </c>
      <c r="AC172" s="11">
        <f>'OddsRatio_working_3-way'!X172^(1/3)*SIN('OddsRatio_working_3-way'!Y172/3)</f>
        <v>8.4035223072826154E-2</v>
      </c>
      <c r="AD172" s="11">
        <f>'OddsRatio_working_3-way'!X172^(1/3)*SIN(('OddsRatio_working_3-way'!Y172+2*PI())/3)</f>
        <v>0.41081166047076928</v>
      </c>
      <c r="AE172" s="11">
        <f>'OddsRatio_working_3-way'!X172^(1/3)*SIN(('OddsRatio_working_3-way'!Y172+4*PI())/3)</f>
        <v>-0.49484688354359546</v>
      </c>
      <c r="AF172" s="11">
        <f>-'OddsRatio_working_3-way'!U172/(3*'OddsRatio_working_3-way'!X172^(1/3))*COS(('OddsRatio_working_3-way'!Y172)/3)</f>
        <v>0.52288220418057785</v>
      </c>
      <c r="AG172" s="11">
        <f>-'OddsRatio_working_3-way'!U172/(3*'OddsRatio_working_3-way'!X172^(1/3))*COS(('OddsRatio_working_3-way'!Y172+2*PI())/3)</f>
        <v>-0.33421774008404859</v>
      </c>
      <c r="AH172" s="11">
        <f>-'OddsRatio_working_3-way'!U172/(3*'OddsRatio_working_3-way'!X172^(1/3))*COS(('OddsRatio_working_3-way'!Y172+4*PI())/3)</f>
        <v>-0.18866446409652921</v>
      </c>
      <c r="AI172" s="11">
        <f>'OddsRatio_working_3-way'!U172/(3*'OddsRatio_working_3-way'!X172^(1/3))*SIN(('OddsRatio_working_3-way'!Y172)/3)</f>
        <v>-8.403522307282614E-2</v>
      </c>
      <c r="AJ172" s="11">
        <f>'OddsRatio_working_3-way'!U172/(3*'OddsRatio_working_3-way'!X172^(1/3))*SIN(('OddsRatio_working_3-way'!Y172+2*PI())/3)</f>
        <v>-0.41081166047076917</v>
      </c>
      <c r="AK172" s="11">
        <f>'OddsRatio_working_3-way'!U172/(3*'OddsRatio_working_3-way'!X172^(1/3))*SIN(('OddsRatio_working_3-way'!Y172+4*PI())/3)</f>
        <v>0.49484688354359535</v>
      </c>
      <c r="AL172" s="11">
        <f>'OddsRatio_working_3-way'!Z172+'OddsRatio_working_3-way'!AF172</f>
        <v>1.0457644083611557</v>
      </c>
      <c r="AM172" s="11">
        <f>'OddsRatio_working_3-way'!AA172+'OddsRatio_working_3-way'!AG172</f>
        <v>-0.66843548016809717</v>
      </c>
      <c r="AN172" s="11">
        <f>'OddsRatio_working_3-way'!AB172+'OddsRatio_working_3-way'!AH172</f>
        <v>-0.37732892819305847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1.0457644083611557</v>
      </c>
      <c r="AS172" s="11">
        <f>IF(('OddsRatio_working_3-way'!X172=0),IF(Q172&gt;0,-Q172^(1/3),(-Q172)^(1/3)),'OddsRatio_working_3-way'!AM172-'OddsRatio_working_3-way'!R172/3)</f>
        <v>-0.66843548016809717</v>
      </c>
      <c r="AT172" s="11">
        <f>IF(('OddsRatio_working_3-way'!X172=0),IF(Q172&gt;0,-Q172^(1/3),(-Q172)^(1/3)),'OddsRatio_working_3-way'!AN172-'OddsRatio_working_3-way'!R172/3)</f>
        <v>-0.37732892819305847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2.52</v>
      </c>
      <c r="B173" s="4">
        <f>IF('True_Odds_Calculator_3-way'!B174="","",'True_Odds_Calculator_3-way'!B174)</f>
        <v>3.48</v>
      </c>
      <c r="C173" s="4">
        <f>IF('True_Odds_Calculator_3-way'!C174="","",'True_Odds_Calculator_3-way'!C174)</f>
        <v>2.78</v>
      </c>
      <c r="D173" s="9">
        <f t="shared" si="39"/>
        <v>0.38120152073738156</v>
      </c>
      <c r="E173" s="9">
        <f t="shared" si="40"/>
        <v>0.27408399036265929</v>
      </c>
      <c r="F173" s="9">
        <f t="shared" si="41"/>
        <v>0.3447144888999592</v>
      </c>
      <c r="G173" s="9">
        <f t="shared" si="42"/>
        <v>1.0679502586592213</v>
      </c>
      <c r="H173" s="9">
        <f t="shared" si="43"/>
        <v>2.6232843931620171</v>
      </c>
      <c r="I173" s="9">
        <f t="shared" si="44"/>
        <v>3.6485166414748686</v>
      </c>
      <c r="J173" s="9">
        <f t="shared" si="45"/>
        <v>2.9009514604134132</v>
      </c>
      <c r="K173" s="11">
        <f t="shared" si="46"/>
        <v>0.3968253968253968</v>
      </c>
      <c r="L173" s="11">
        <f t="shared" si="47"/>
        <v>0.28735632183908044</v>
      </c>
      <c r="M173" s="11">
        <f t="shared" si="48"/>
        <v>0.35971223021582738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-0.27522678080852236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0.23708455239092796</v>
      </c>
      <c r="Q173" s="11">
        <f>2*'OddsRatio_working_3-way'!K173*'OddsRatio_working_3-way'!L173*'OddsRatio_working_3-way'!M173</f>
        <v>8.2036177297898957E-2</v>
      </c>
      <c r="R173" s="11">
        <f t="shared" si="49"/>
        <v>0</v>
      </c>
      <c r="S173" s="11">
        <f t="shared" si="50"/>
        <v>-0.86141527250529348</v>
      </c>
      <c r="T173" s="11">
        <f t="shared" si="51"/>
        <v>-0.29806756834093201</v>
      </c>
      <c r="U173" s="11">
        <f>'OddsRatio_working_3-way'!S173-'OddsRatio_working_3-way'!R173^2/3</f>
        <v>-0.86141527250529348</v>
      </c>
      <c r="V173" s="11">
        <f>'OddsRatio_working_3-way'!S173*'OddsRatio_working_3-way'!R173/3-2*'OddsRatio_working_3-way'!R173^3/27-'OddsRatio_working_3-way'!T173</f>
        <v>0.29806756834093201</v>
      </c>
      <c r="W173" s="11">
        <f>'OddsRatio_working_3-way'!V173^2+4*'OddsRatio_working_3-way'!U173^3/27</f>
        <v>-5.8522250292338263E-3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0.15386398240484189</v>
      </c>
      <c r="Y173" s="11">
        <f>IF('OddsRatio_working_3-way'!W173&gt;=0,IF('OddsRatio_working_3-way'!V173+SQRT('OddsRatio_working_3-way'!W173)&gt;0,0,PI()),ACOS('OddsRatio_working_3-way'!V173/(2*'OddsRatio_working_3-way'!X173)))</f>
        <v>0.25123013093591684</v>
      </c>
      <c r="Z173" s="11">
        <f>'OddsRatio_working_3-way'!X173^(1/3)*COS('OddsRatio_working_3-way'!Y173/3)</f>
        <v>0.53397512932961055</v>
      </c>
      <c r="AA173" s="11">
        <f>'OddsRatio_working_3-way'!X173^(1/3)*COS(('OddsRatio_working_3-way'!Y173+2*PI())/3)</f>
        <v>-0.30580430163988537</v>
      </c>
      <c r="AB173" s="11">
        <f>'OddsRatio_working_3-way'!X173^(1/3)*COS(('OddsRatio_working_3-way'!Y173+4*PI())/3)</f>
        <v>-0.22817082768972555</v>
      </c>
      <c r="AC173" s="11">
        <f>'OddsRatio_working_3-way'!X173^(1/3)*SIN('OddsRatio_working_3-way'!Y173/3)</f>
        <v>4.4821707083250804E-2</v>
      </c>
      <c r="AD173" s="11">
        <f>'OddsRatio_working_3-way'!X173^(1/3)*SIN(('OddsRatio_working_3-way'!Y173+2*PI())/3)</f>
        <v>0.44002517344689845</v>
      </c>
      <c r="AE173" s="11">
        <f>'OddsRatio_working_3-way'!X173^(1/3)*SIN(('OddsRatio_working_3-way'!Y173+4*PI())/3)</f>
        <v>-0.48484688053014913</v>
      </c>
      <c r="AF173" s="11">
        <f>-'OddsRatio_working_3-way'!U173/(3*'OddsRatio_working_3-way'!X173^(1/3))*COS(('OddsRatio_working_3-way'!Y173)/3)</f>
        <v>0.53397512932961066</v>
      </c>
      <c r="AG173" s="11">
        <f>-'OddsRatio_working_3-way'!U173/(3*'OddsRatio_working_3-way'!X173^(1/3))*COS(('OddsRatio_working_3-way'!Y173+2*PI())/3)</f>
        <v>-0.30580430163988542</v>
      </c>
      <c r="AH173" s="11">
        <f>-'OddsRatio_working_3-way'!U173/(3*'OddsRatio_working_3-way'!X173^(1/3))*COS(('OddsRatio_working_3-way'!Y173+4*PI())/3)</f>
        <v>-0.2281708276897256</v>
      </c>
      <c r="AI173" s="11">
        <f>'OddsRatio_working_3-way'!U173/(3*'OddsRatio_working_3-way'!X173^(1/3))*SIN(('OddsRatio_working_3-way'!Y173)/3)</f>
        <v>-4.4821707083250811E-2</v>
      </c>
      <c r="AJ173" s="11">
        <f>'OddsRatio_working_3-way'!U173/(3*'OddsRatio_working_3-way'!X173^(1/3))*SIN(('OddsRatio_working_3-way'!Y173+2*PI())/3)</f>
        <v>-0.44002517344689857</v>
      </c>
      <c r="AK173" s="11">
        <f>'OddsRatio_working_3-way'!U173/(3*'OddsRatio_working_3-way'!X173^(1/3))*SIN(('OddsRatio_working_3-way'!Y173+4*PI())/3)</f>
        <v>0.48484688053014918</v>
      </c>
      <c r="AL173" s="11">
        <f>'OddsRatio_working_3-way'!Z173+'OddsRatio_working_3-way'!AF173</f>
        <v>1.0679502586592213</v>
      </c>
      <c r="AM173" s="11">
        <f>'OddsRatio_working_3-way'!AA173+'OddsRatio_working_3-way'!AG173</f>
        <v>-0.61160860327977074</v>
      </c>
      <c r="AN173" s="11">
        <f>'OddsRatio_working_3-way'!AB173+'OddsRatio_working_3-way'!AH173</f>
        <v>-0.45634165537945115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1.0679502586592213</v>
      </c>
      <c r="AS173" s="11">
        <f>IF(('OddsRatio_working_3-way'!X173=0),IF(Q173&gt;0,-Q173^(1/3),(-Q173)^(1/3)),'OddsRatio_working_3-way'!AM173-'OddsRatio_working_3-way'!R173/3)</f>
        <v>-0.61160860327977074</v>
      </c>
      <c r="AT173" s="11">
        <f>IF(('OddsRatio_working_3-way'!X173=0),IF(Q173&gt;0,-Q173^(1/3),(-Q173)^(1/3)),'OddsRatio_working_3-way'!AN173-'OddsRatio_working_3-way'!R173/3)</f>
        <v>-0.45634165537945115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3.06</v>
      </c>
      <c r="B174" s="4">
        <f>IF('True_Odds_Calculator_3-way'!B175="","",'True_Odds_Calculator_3-way'!B175)</f>
        <v>3.06</v>
      </c>
      <c r="C174" s="4">
        <f>IF('True_Odds_Calculator_3-way'!C175="","",'True_Odds_Calculator_3-way'!C175)</f>
        <v>2.56</v>
      </c>
      <c r="D174" s="9">
        <f t="shared" si="39"/>
        <v>0.31247054649057326</v>
      </c>
      <c r="E174" s="9">
        <f t="shared" si="40"/>
        <v>0.31247054649057326</v>
      </c>
      <c r="F174" s="9">
        <f t="shared" si="41"/>
        <v>0.37505890701885364</v>
      </c>
      <c r="G174" s="9">
        <f t="shared" si="42"/>
        <v>1.0681075885270639</v>
      </c>
      <c r="H174" s="9">
        <f t="shared" si="43"/>
        <v>3.2003016323657514</v>
      </c>
      <c r="I174" s="9">
        <f t="shared" si="44"/>
        <v>3.2003016323657514</v>
      </c>
      <c r="J174" s="9">
        <f t="shared" si="45"/>
        <v>2.6662478381022199</v>
      </c>
      <c r="K174" s="11">
        <f t="shared" si="46"/>
        <v>0.32679738562091504</v>
      </c>
      <c r="L174" s="11">
        <f t="shared" si="47"/>
        <v>0.32679738562091504</v>
      </c>
      <c r="M174" s="11">
        <f t="shared" si="48"/>
        <v>0.390625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-0.27616982250416511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0.23695480370797553</v>
      </c>
      <c r="Q174" s="11">
        <f>2*'OddsRatio_working_3-way'!K174*'OddsRatio_working_3-way'!L174*'OddsRatio_working_3-way'!M174</f>
        <v>8.3434790038019568E-2</v>
      </c>
      <c r="R174" s="11">
        <f t="shared" si="49"/>
        <v>0</v>
      </c>
      <c r="S174" s="11">
        <f t="shared" si="50"/>
        <v>-0.85800396857046846</v>
      </c>
      <c r="T174" s="11">
        <f t="shared" si="51"/>
        <v>-0.30211407344030583</v>
      </c>
      <c r="U174" s="11">
        <f>'OddsRatio_working_3-way'!S174-'OddsRatio_working_3-way'!R174^2/3</f>
        <v>-0.85800396857046846</v>
      </c>
      <c r="V174" s="11">
        <f>'OddsRatio_working_3-way'!S174*'OddsRatio_working_3-way'!R174/3-2*'OddsRatio_working_3-way'!R174^3/27-'OddsRatio_working_3-way'!T174</f>
        <v>0.30211407344030583</v>
      </c>
      <c r="W174" s="11">
        <f>'OddsRatio_working_3-way'!V174^2+4*'OddsRatio_working_3-way'!U174^3/27</f>
        <v>-2.3030090880714754E-3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0.15295090916595264</v>
      </c>
      <c r="Y174" s="11">
        <f>IF('OddsRatio_working_3-way'!W174&gt;=0,IF('OddsRatio_working_3-way'!V174+SQRT('OddsRatio_working_3-way'!W174)&gt;0,0,PI()),ACOS('OddsRatio_working_3-way'!V174/(2*'OddsRatio_working_3-way'!X174)))</f>
        <v>0.15753007419533382</v>
      </c>
      <c r="Z174" s="11">
        <f>'OddsRatio_working_3-way'!X174^(1/3)*COS('OddsRatio_working_3-way'!Y174/3)</f>
        <v>0.53405379426353206</v>
      </c>
      <c r="AA174" s="11">
        <f>'OddsRatio_working_3-way'!X174^(1/3)*COS(('OddsRatio_working_3-way'!Y174+2*PI())/3)</f>
        <v>-0.29133534766159008</v>
      </c>
      <c r="AB174" s="11">
        <f>'OddsRatio_working_3-way'!X174^(1/3)*COS(('OddsRatio_working_3-way'!Y174+4*PI())/3)</f>
        <v>-0.24271844660194211</v>
      </c>
      <c r="AC174" s="11">
        <f>'OddsRatio_working_3-way'!X174^(1/3)*SIN('OddsRatio_working_3-way'!Y174/3)</f>
        <v>2.806898091395317E-2</v>
      </c>
      <c r="AD174" s="11">
        <f>'OddsRatio_working_3-way'!X174^(1/3)*SIN(('OddsRatio_working_3-way'!Y174+2*PI())/3)</f>
        <v>0.44846966236271024</v>
      </c>
      <c r="AE174" s="11">
        <f>'OddsRatio_working_3-way'!X174^(1/3)*SIN(('OddsRatio_working_3-way'!Y174+4*PI())/3)</f>
        <v>-0.4765386432766634</v>
      </c>
      <c r="AF174" s="11">
        <f>-'OddsRatio_working_3-way'!U174/(3*'OddsRatio_working_3-way'!X174^(1/3))*COS(('OddsRatio_working_3-way'!Y174)/3)</f>
        <v>0.53405379426353194</v>
      </c>
      <c r="AG174" s="11">
        <f>-'OddsRatio_working_3-way'!U174/(3*'OddsRatio_working_3-way'!X174^(1/3))*COS(('OddsRatio_working_3-way'!Y174+2*PI())/3)</f>
        <v>-0.29133534766159003</v>
      </c>
      <c r="AH174" s="11">
        <f>-'OddsRatio_working_3-way'!U174/(3*'OddsRatio_working_3-way'!X174^(1/3))*COS(('OddsRatio_working_3-way'!Y174+4*PI())/3)</f>
        <v>-0.24271844660194206</v>
      </c>
      <c r="AI174" s="11">
        <f>'OddsRatio_working_3-way'!U174/(3*'OddsRatio_working_3-way'!X174^(1/3))*SIN(('OddsRatio_working_3-way'!Y174)/3)</f>
        <v>-2.8068980913953167E-2</v>
      </c>
      <c r="AJ174" s="11">
        <f>'OddsRatio_working_3-way'!U174/(3*'OddsRatio_working_3-way'!X174^(1/3))*SIN(('OddsRatio_working_3-way'!Y174+2*PI())/3)</f>
        <v>-0.44846966236271019</v>
      </c>
      <c r="AK174" s="11">
        <f>'OddsRatio_working_3-way'!U174/(3*'OddsRatio_working_3-way'!X174^(1/3))*SIN(('OddsRatio_working_3-way'!Y174+4*PI())/3)</f>
        <v>0.47653864327666334</v>
      </c>
      <c r="AL174" s="11">
        <f>'OddsRatio_working_3-way'!Z174+'OddsRatio_working_3-way'!AF174</f>
        <v>1.0681075885270639</v>
      </c>
      <c r="AM174" s="11">
        <f>'OddsRatio_working_3-way'!AA174+'OddsRatio_working_3-way'!AG174</f>
        <v>-0.58267069532318017</v>
      </c>
      <c r="AN174" s="11">
        <f>'OddsRatio_working_3-way'!AB174+'OddsRatio_working_3-way'!AH174</f>
        <v>-0.48543689320388417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1.0681075885270639</v>
      </c>
      <c r="AS174" s="11">
        <f>IF(('OddsRatio_working_3-way'!X174=0),IF(Q174&gt;0,-Q174^(1/3),(-Q174)^(1/3)),'OddsRatio_working_3-way'!AM174-'OddsRatio_working_3-way'!R174/3)</f>
        <v>-0.58267069532318017</v>
      </c>
      <c r="AT174" s="11">
        <f>IF(('OddsRatio_working_3-way'!X174=0),IF(Q174&gt;0,-Q174^(1/3),(-Q174)^(1/3)),'OddsRatio_working_3-way'!AN174-'OddsRatio_working_3-way'!R174/3)</f>
        <v>-0.48543689320388417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1.71</v>
      </c>
      <c r="B175" s="4">
        <f>IF('True_Odds_Calculator_3-way'!B176="","",'True_Odds_Calculator_3-way'!B176)</f>
        <v>3.72</v>
      </c>
      <c r="C175" s="4">
        <f>IF('True_Odds_Calculator_3-way'!C176="","",'True_Odds_Calculator_3-way'!C176)</f>
        <v>4.83</v>
      </c>
      <c r="D175" s="9">
        <f t="shared" si="39"/>
        <v>0.55988699135990028</v>
      </c>
      <c r="E175" s="9">
        <f t="shared" si="40"/>
        <v>0.24928696624913313</v>
      </c>
      <c r="F175" s="9">
        <f t="shared" si="41"/>
        <v>0.19082604239096645</v>
      </c>
      <c r="G175" s="9">
        <f t="shared" si="42"/>
        <v>1.1071474896251416</v>
      </c>
      <c r="H175" s="9">
        <f t="shared" si="43"/>
        <v>1.7860747176338505</v>
      </c>
      <c r="I175" s="9">
        <f t="shared" si="44"/>
        <v>4.0114411717803851</v>
      </c>
      <c r="J175" s="9">
        <f t="shared" si="45"/>
        <v>5.2403748852642931</v>
      </c>
      <c r="K175" s="11">
        <f t="shared" si="46"/>
        <v>0.58479532163742687</v>
      </c>
      <c r="L175" s="11">
        <f t="shared" si="47"/>
        <v>0.26881720430107525</v>
      </c>
      <c r="M175" s="11">
        <f t="shared" si="48"/>
        <v>0.20703933747412007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-0.24073533790322243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0.23629277338585669</v>
      </c>
      <c r="Q175" s="11">
        <f>2*'OddsRatio_working_3-way'!K175*'OddsRatio_working_3-way'!L175*'OddsRatio_working_3-way'!M175</f>
        <v>6.5094427929988069E-2</v>
      </c>
      <c r="R175" s="11">
        <f t="shared" si="49"/>
        <v>0</v>
      </c>
      <c r="S175" s="11">
        <f t="shared" si="50"/>
        <v>-0.98154585630817648</v>
      </c>
      <c r="T175" s="11">
        <f t="shared" si="51"/>
        <v>-0.27039830752291366</v>
      </c>
      <c r="U175" s="11">
        <f>'OddsRatio_working_3-way'!S175-'OddsRatio_working_3-way'!R175^2/3</f>
        <v>-0.98154585630817648</v>
      </c>
      <c r="V175" s="11">
        <f>'OddsRatio_working_3-way'!S175*'OddsRatio_working_3-way'!R175/3-2*'OddsRatio_working_3-way'!R175^3/27-'OddsRatio_working_3-way'!T175</f>
        <v>0.27039830752291366</v>
      </c>
      <c r="W175" s="11">
        <f>'OddsRatio_working_3-way'!V175^2+4*'OddsRatio_working_3-way'!U175^3/27</f>
        <v>-6.6981488699718678E-2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0.18714749090688798</v>
      </c>
      <c r="Y175" s="11">
        <f>IF('OddsRatio_working_3-way'!W175&gt;=0,IF('OddsRatio_working_3-way'!V175+SQRT('OddsRatio_working_3-way'!W175)&gt;0,0,PI()),ACOS('OddsRatio_working_3-way'!V175/(2*'OddsRatio_working_3-way'!X175)))</f>
        <v>0.76350001782307964</v>
      </c>
      <c r="Z175" s="11">
        <f>'OddsRatio_working_3-way'!X175^(1/3)*COS('OddsRatio_working_3-way'!Y175/3)</f>
        <v>0.55357374481257082</v>
      </c>
      <c r="AA175" s="11">
        <f>'OddsRatio_working_3-way'!X175^(1/3)*COS(('OddsRatio_working_3-way'!Y175+2*PI())/3)</f>
        <v>-0.40150072836336886</v>
      </c>
      <c r="AB175" s="11">
        <f>'OddsRatio_working_3-way'!X175^(1/3)*COS(('OddsRatio_working_3-way'!Y175+4*PI())/3)</f>
        <v>-0.15207301644920163</v>
      </c>
      <c r="AC175" s="11">
        <f>'OddsRatio_working_3-way'!X175^(1/3)*SIN('OddsRatio_working_3-way'!Y175/3)</f>
        <v>0.14400715661699678</v>
      </c>
      <c r="AD175" s="11">
        <f>'OddsRatio_working_3-way'!X175^(1/3)*SIN(('OddsRatio_working_3-way'!Y175+2*PI())/3)</f>
        <v>0.40740534756727215</v>
      </c>
      <c r="AE175" s="11">
        <f>'OddsRatio_working_3-way'!X175^(1/3)*SIN(('OddsRatio_working_3-way'!Y175+4*PI())/3)</f>
        <v>-0.5514125041842689</v>
      </c>
      <c r="AF175" s="11">
        <f>-'OddsRatio_working_3-way'!U175/(3*'OddsRatio_working_3-way'!X175^(1/3))*COS(('OddsRatio_working_3-way'!Y175)/3)</f>
        <v>0.55357374481257082</v>
      </c>
      <c r="AG175" s="11">
        <f>-'OddsRatio_working_3-way'!U175/(3*'OddsRatio_working_3-way'!X175^(1/3))*COS(('OddsRatio_working_3-way'!Y175+2*PI())/3)</f>
        <v>-0.40150072836336886</v>
      </c>
      <c r="AH175" s="11">
        <f>-'OddsRatio_working_3-way'!U175/(3*'OddsRatio_working_3-way'!X175^(1/3))*COS(('OddsRatio_working_3-way'!Y175+4*PI())/3)</f>
        <v>-0.15207301644920163</v>
      </c>
      <c r="AI175" s="11">
        <f>'OddsRatio_working_3-way'!U175/(3*'OddsRatio_working_3-way'!X175^(1/3))*SIN(('OddsRatio_working_3-way'!Y175)/3)</f>
        <v>-0.14400715661699678</v>
      </c>
      <c r="AJ175" s="11">
        <f>'OddsRatio_working_3-way'!U175/(3*'OddsRatio_working_3-way'!X175^(1/3))*SIN(('OddsRatio_working_3-way'!Y175+2*PI())/3)</f>
        <v>-0.40740534756727215</v>
      </c>
      <c r="AK175" s="11">
        <f>'OddsRatio_working_3-way'!U175/(3*'OddsRatio_working_3-way'!X175^(1/3))*SIN(('OddsRatio_working_3-way'!Y175+4*PI())/3)</f>
        <v>0.5514125041842689</v>
      </c>
      <c r="AL175" s="11">
        <f>'OddsRatio_working_3-way'!Z175+'OddsRatio_working_3-way'!AF175</f>
        <v>1.1071474896251416</v>
      </c>
      <c r="AM175" s="11">
        <f>'OddsRatio_working_3-way'!AA175+'OddsRatio_working_3-way'!AG175</f>
        <v>-0.80300145672673773</v>
      </c>
      <c r="AN175" s="11">
        <f>'OddsRatio_working_3-way'!AB175+'OddsRatio_working_3-way'!AH175</f>
        <v>-0.30414603289840325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1.1071474896251416</v>
      </c>
      <c r="AS175" s="11">
        <f>IF(('OddsRatio_working_3-way'!X175=0),IF(Q175&gt;0,-Q175^(1/3),(-Q175)^(1/3)),'OddsRatio_working_3-way'!AM175-'OddsRatio_working_3-way'!R175/3)</f>
        <v>-0.80300145672673773</v>
      </c>
      <c r="AT175" s="11">
        <f>IF(('OddsRatio_working_3-way'!X175=0),IF(Q175&gt;0,-Q175^(1/3),(-Q175)^(1/3)),'OddsRatio_working_3-way'!AN175-'OddsRatio_working_3-way'!R175/3)</f>
        <v>-0.30414603289840325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5.38</v>
      </c>
      <c r="B176" s="4">
        <f>IF('True_Odds_Calculator_3-way'!B177="","",'True_Odds_Calculator_3-way'!B177)</f>
        <v>3.76</v>
      </c>
      <c r="C176" s="4">
        <f>IF('True_Odds_Calculator_3-way'!C177="","",'True_Odds_Calculator_3-way'!C177)</f>
        <v>1.75</v>
      </c>
      <c r="D176" s="9">
        <f t="shared" si="39"/>
        <v>0.1799660106291304</v>
      </c>
      <c r="E176" s="9">
        <f t="shared" si="40"/>
        <v>0.25831214770637057</v>
      </c>
      <c r="F176" s="9">
        <f t="shared" si="41"/>
        <v>0.56172184166449901</v>
      </c>
      <c r="G176" s="9">
        <f t="shared" si="42"/>
        <v>1.0403207324982329</v>
      </c>
      <c r="H176" s="9">
        <f t="shared" si="43"/>
        <v>5.556604808342259</v>
      </c>
      <c r="I176" s="9">
        <f t="shared" si="44"/>
        <v>3.8712852216951226</v>
      </c>
      <c r="J176" s="9">
        <f t="shared" si="45"/>
        <v>1.7802405493736746</v>
      </c>
      <c r="K176" s="11">
        <f t="shared" si="46"/>
        <v>0.18587360594795541</v>
      </c>
      <c r="L176" s="11">
        <f t="shared" si="47"/>
        <v>0.26595744680851063</v>
      </c>
      <c r="M176" s="11">
        <f t="shared" si="48"/>
        <v>0.5714285714285714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-0.25611575010451859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0.22287883752725962</v>
      </c>
      <c r="Q176" s="11">
        <f>2*'OddsRatio_working_3-way'!K176*'OddsRatio_working_3-way'!L176*'OddsRatio_working_3-way'!M176</f>
        <v>5.6496536762296469E-2</v>
      </c>
      <c r="R176" s="11">
        <f t="shared" si="49"/>
        <v>0</v>
      </c>
      <c r="S176" s="11">
        <f t="shared" si="50"/>
        <v>-0.8702269869631396</v>
      </c>
      <c r="T176" s="11">
        <f t="shared" si="51"/>
        <v>-0.22058985727836233</v>
      </c>
      <c r="U176" s="11">
        <f>'OddsRatio_working_3-way'!S176-'OddsRatio_working_3-way'!R176^2/3</f>
        <v>-0.8702269869631396</v>
      </c>
      <c r="V176" s="11">
        <f>'OddsRatio_working_3-way'!S176*'OddsRatio_working_3-way'!R176/3-2*'OddsRatio_working_3-way'!R176^3/27-'OddsRatio_working_3-way'!T176</f>
        <v>0.22058985727836233</v>
      </c>
      <c r="W176" s="11">
        <f>'OddsRatio_working_3-way'!V176^2+4*'OddsRatio_working_3-way'!U176^3/27</f>
        <v>-4.8972493204302643E-2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0.15623090150350449</v>
      </c>
      <c r="Y176" s="11">
        <f>IF('OddsRatio_working_3-way'!W176&gt;=0,IF('OddsRatio_working_3-way'!V176+SQRT('OddsRatio_working_3-way'!W176)&gt;0,0,PI()),ACOS('OddsRatio_working_3-way'!V176/(2*'OddsRatio_working_3-way'!X176)))</f>
        <v>0.78699911079668761</v>
      </c>
      <c r="Z176" s="11">
        <f>'OddsRatio_working_3-way'!X176^(1/3)*COS('OddsRatio_working_3-way'!Y176/3)</f>
        <v>0.52016036624911643</v>
      </c>
      <c r="AA176" s="11">
        <f>'OddsRatio_working_3-way'!X176^(1/3)*COS(('OddsRatio_working_3-way'!Y176+2*PI())/3)</f>
        <v>-0.38104150660637903</v>
      </c>
      <c r="AB176" s="11">
        <f>'OddsRatio_working_3-way'!X176^(1/3)*COS(('OddsRatio_working_3-way'!Y176+4*PI())/3)</f>
        <v>-0.13911885964273729</v>
      </c>
      <c r="AC176" s="11">
        <f>'OddsRatio_working_3-way'!X176^(1/3)*SIN('OddsRatio_working_3-way'!Y176/3)</f>
        <v>0.13967410534752542</v>
      </c>
      <c r="AD176" s="11">
        <f>'OddsRatio_working_3-way'!X176^(1/3)*SIN(('OddsRatio_working_3-way'!Y176+2*PI())/3)</f>
        <v>0.38063503853978997</v>
      </c>
      <c r="AE176" s="11">
        <f>'OddsRatio_working_3-way'!X176^(1/3)*SIN(('OddsRatio_working_3-way'!Y176+4*PI())/3)</f>
        <v>-0.52030914388731531</v>
      </c>
      <c r="AF176" s="11">
        <f>-'OddsRatio_working_3-way'!U176/(3*'OddsRatio_working_3-way'!X176^(1/3))*COS(('OddsRatio_working_3-way'!Y176)/3)</f>
        <v>0.52016036624911643</v>
      </c>
      <c r="AG176" s="11">
        <f>-'OddsRatio_working_3-way'!U176/(3*'OddsRatio_working_3-way'!X176^(1/3))*COS(('OddsRatio_working_3-way'!Y176+2*PI())/3)</f>
        <v>-0.38104150660637903</v>
      </c>
      <c r="AH176" s="11">
        <f>-'OddsRatio_working_3-way'!U176/(3*'OddsRatio_working_3-way'!X176^(1/3))*COS(('OddsRatio_working_3-way'!Y176+4*PI())/3)</f>
        <v>-0.13911885964273729</v>
      </c>
      <c r="AI176" s="11">
        <f>'OddsRatio_working_3-way'!U176/(3*'OddsRatio_working_3-way'!X176^(1/3))*SIN(('OddsRatio_working_3-way'!Y176)/3)</f>
        <v>-0.13967410534752542</v>
      </c>
      <c r="AJ176" s="11">
        <f>'OddsRatio_working_3-way'!U176/(3*'OddsRatio_working_3-way'!X176^(1/3))*SIN(('OddsRatio_working_3-way'!Y176+2*PI())/3)</f>
        <v>-0.38063503853978997</v>
      </c>
      <c r="AK176" s="11">
        <f>'OddsRatio_working_3-way'!U176/(3*'OddsRatio_working_3-way'!X176^(1/3))*SIN(('OddsRatio_working_3-way'!Y176+4*PI())/3)</f>
        <v>0.52030914388731531</v>
      </c>
      <c r="AL176" s="11">
        <f>'OddsRatio_working_3-way'!Z176+'OddsRatio_working_3-way'!AF176</f>
        <v>1.0403207324982329</v>
      </c>
      <c r="AM176" s="11">
        <f>'OddsRatio_working_3-way'!AA176+'OddsRatio_working_3-way'!AG176</f>
        <v>-0.76208301321275806</v>
      </c>
      <c r="AN176" s="11">
        <f>'OddsRatio_working_3-way'!AB176+'OddsRatio_working_3-way'!AH176</f>
        <v>-0.27823771928547458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1.0403207324982329</v>
      </c>
      <c r="AS176" s="11">
        <f>IF(('OddsRatio_working_3-way'!X176=0),IF(Q176&gt;0,-Q176^(1/3),(-Q176)^(1/3)),'OddsRatio_working_3-way'!AM176-'OddsRatio_working_3-way'!R176/3)</f>
        <v>-0.76208301321275806</v>
      </c>
      <c r="AT176" s="11">
        <f>IF(('OddsRatio_working_3-way'!X176=0),IF(Q176&gt;0,-Q176^(1/3),(-Q176)^(1/3)),'OddsRatio_working_3-way'!AN176-'OddsRatio_working_3-way'!R176/3)</f>
        <v>-0.27823771928547458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4.0599999999999996</v>
      </c>
      <c r="B177" s="4">
        <f>IF('True_Odds_Calculator_3-way'!B178="","",'True_Odds_Calculator_3-way'!B178)</f>
        <v>3.37</v>
      </c>
      <c r="C177" s="4">
        <f>IF('True_Odds_Calculator_3-way'!C178="","",'True_Odds_Calculator_3-way'!C178)</f>
        <v>2.08</v>
      </c>
      <c r="D177" s="9">
        <f t="shared" si="39"/>
        <v>0.2394685088343538</v>
      </c>
      <c r="E177" s="9">
        <f t="shared" si="40"/>
        <v>0.28903598157514893</v>
      </c>
      <c r="F177" s="9">
        <f t="shared" si="41"/>
        <v>0.47149550959049707</v>
      </c>
      <c r="G177" s="9">
        <f t="shared" si="42"/>
        <v>1.0378805305345189</v>
      </c>
      <c r="H177" s="9">
        <f t="shared" si="43"/>
        <v>4.1759144234356276</v>
      </c>
      <c r="I177" s="9">
        <f t="shared" si="44"/>
        <v>3.4597768573668102</v>
      </c>
      <c r="J177" s="9">
        <f t="shared" si="45"/>
        <v>2.1209109729772808</v>
      </c>
      <c r="K177" s="11">
        <f t="shared" si="46"/>
        <v>0.24630541871921185</v>
      </c>
      <c r="L177" s="11">
        <f t="shared" si="47"/>
        <v>0.29673590504451036</v>
      </c>
      <c r="M177" s="11">
        <f t="shared" si="48"/>
        <v>0.48076923076923073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-0.27521636758820833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0.2287503246778802</v>
      </c>
      <c r="Q177" s="11">
        <f>2*'OddsRatio_working_3-way'!K177*'OddsRatio_working_3-way'!L177*'OddsRatio_working_3-way'!M177</f>
        <v>7.0276597443281158E-2</v>
      </c>
      <c r="R177" s="11">
        <f t="shared" si="49"/>
        <v>0</v>
      </c>
      <c r="S177" s="11">
        <f t="shared" si="50"/>
        <v>-0.83116540881081313</v>
      </c>
      <c r="T177" s="11">
        <f t="shared" si="51"/>
        <v>-0.25535035600946637</v>
      </c>
      <c r="U177" s="11">
        <f>'OddsRatio_working_3-way'!S177-'OddsRatio_working_3-way'!R177^2/3</f>
        <v>-0.83116540881081313</v>
      </c>
      <c r="V177" s="11">
        <f>'OddsRatio_working_3-way'!S177*'OddsRatio_working_3-way'!R177/3-2*'OddsRatio_working_3-way'!R177^3/27-'OddsRatio_working_3-way'!T177</f>
        <v>0.25535035600946637</v>
      </c>
      <c r="W177" s="11">
        <f>'OddsRatio_working_3-way'!V177^2+4*'OddsRatio_working_3-way'!U177^3/27</f>
        <v>-1.9862704402076339E-2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0.14583081697316033</v>
      </c>
      <c r="Y177" s="11">
        <f>IF('OddsRatio_working_3-way'!W177&gt;=0,IF('OddsRatio_working_3-way'!V177+SQRT('OddsRatio_working_3-way'!W177)&gt;0,0,PI()),ACOS('OddsRatio_working_3-way'!V177/(2*'OddsRatio_working_3-way'!X177)))</f>
        <v>0.50432252353673346</v>
      </c>
      <c r="Z177" s="11">
        <f>'OddsRatio_working_3-way'!X177^(1/3)*COS('OddsRatio_working_3-way'!Y177/3)</f>
        <v>0.51894026526725945</v>
      </c>
      <c r="AA177" s="11">
        <f>'OddsRatio_working_3-way'!X177^(1/3)*COS(('OddsRatio_working_3-way'!Y177+2*PI())/3)</f>
        <v>-0.3357400678372412</v>
      </c>
      <c r="AB177" s="11">
        <f>'OddsRatio_working_3-way'!X177^(1/3)*COS(('OddsRatio_working_3-way'!Y177+4*PI())/3)</f>
        <v>-0.18320019743001828</v>
      </c>
      <c r="AC177" s="11">
        <f>'OddsRatio_working_3-way'!X177^(1/3)*SIN('OddsRatio_working_3-way'!Y177/3)</f>
        <v>8.8068935241760862E-2</v>
      </c>
      <c r="AD177" s="11">
        <f>'OddsRatio_working_3-way'!X177^(1/3)*SIN(('OddsRatio_working_3-way'!Y177+2*PI())/3)</f>
        <v>0.40538098514720161</v>
      </c>
      <c r="AE177" s="11">
        <f>'OddsRatio_working_3-way'!X177^(1/3)*SIN(('OddsRatio_working_3-way'!Y177+4*PI())/3)</f>
        <v>-0.4934499203889624</v>
      </c>
      <c r="AF177" s="11">
        <f>-'OddsRatio_working_3-way'!U177/(3*'OddsRatio_working_3-way'!X177^(1/3))*COS(('OddsRatio_working_3-way'!Y177)/3)</f>
        <v>0.51894026526725956</v>
      </c>
      <c r="AG177" s="11">
        <f>-'OddsRatio_working_3-way'!U177/(3*'OddsRatio_working_3-way'!X177^(1/3))*COS(('OddsRatio_working_3-way'!Y177+2*PI())/3)</f>
        <v>-0.33574006783724131</v>
      </c>
      <c r="AH177" s="11">
        <f>-'OddsRatio_working_3-way'!U177/(3*'OddsRatio_working_3-way'!X177^(1/3))*COS(('OddsRatio_working_3-way'!Y177+4*PI())/3)</f>
        <v>-0.18320019743001834</v>
      </c>
      <c r="AI177" s="11">
        <f>'OddsRatio_working_3-way'!U177/(3*'OddsRatio_working_3-way'!X177^(1/3))*SIN(('OddsRatio_working_3-way'!Y177)/3)</f>
        <v>-8.806893524176089E-2</v>
      </c>
      <c r="AJ177" s="11">
        <f>'OddsRatio_working_3-way'!U177/(3*'OddsRatio_working_3-way'!X177^(1/3))*SIN(('OddsRatio_working_3-way'!Y177+2*PI())/3)</f>
        <v>-0.40538098514720167</v>
      </c>
      <c r="AK177" s="11">
        <f>'OddsRatio_working_3-way'!U177/(3*'OddsRatio_working_3-way'!X177^(1/3))*SIN(('OddsRatio_working_3-way'!Y177+4*PI())/3)</f>
        <v>0.49344992038896252</v>
      </c>
      <c r="AL177" s="11">
        <f>'OddsRatio_working_3-way'!Z177+'OddsRatio_working_3-way'!AF177</f>
        <v>1.0378805305345189</v>
      </c>
      <c r="AM177" s="11">
        <f>'OddsRatio_working_3-way'!AA177+'OddsRatio_working_3-way'!AG177</f>
        <v>-0.6714801356744825</v>
      </c>
      <c r="AN177" s="11">
        <f>'OddsRatio_working_3-way'!AB177+'OddsRatio_working_3-way'!AH177</f>
        <v>-0.36640039486003662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1.0378805305345189</v>
      </c>
      <c r="AS177" s="11">
        <f>IF(('OddsRatio_working_3-way'!X177=0),IF(Q177&gt;0,-Q177^(1/3),(-Q177)^(1/3)),'OddsRatio_working_3-way'!AM177-'OddsRatio_working_3-way'!R177/3)</f>
        <v>-0.6714801356744825</v>
      </c>
      <c r="AT177" s="11">
        <f>IF(('OddsRatio_working_3-way'!X177=0),IF(Q177&gt;0,-Q177^(1/3),(-Q177)^(1/3)),'OddsRatio_working_3-way'!AN177-'OddsRatio_working_3-way'!R177/3)</f>
        <v>-0.36640039486003662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1.58</v>
      </c>
      <c r="B178" s="4">
        <f>IF('True_Odds_Calculator_3-way'!B179="","",'True_Odds_Calculator_3-way'!B179)</f>
        <v>4.28</v>
      </c>
      <c r="C178" s="4">
        <f>IF('True_Odds_Calculator_3-way'!C179="","",'True_Odds_Calculator_3-way'!C179)</f>
        <v>6.33</v>
      </c>
      <c r="D178" s="9">
        <f t="shared" si="39"/>
        <v>0.62232409195625737</v>
      </c>
      <c r="E178" s="9">
        <f t="shared" si="40"/>
        <v>0.22563127051745441</v>
      </c>
      <c r="F178" s="9">
        <f t="shared" si="41"/>
        <v>0.15204463752628816</v>
      </c>
      <c r="G178" s="9">
        <f t="shared" si="42"/>
        <v>1.0463444483551787</v>
      </c>
      <c r="H178" s="9">
        <f t="shared" si="43"/>
        <v>1.606879780046004</v>
      </c>
      <c r="I178" s="9">
        <f t="shared" si="44"/>
        <v>4.4320097906049858</v>
      </c>
      <c r="J178" s="9">
        <f t="shared" si="45"/>
        <v>6.5770159097331025</v>
      </c>
      <c r="K178" s="11">
        <f t="shared" si="46"/>
        <v>0.63291139240506322</v>
      </c>
      <c r="L178" s="11">
        <f t="shared" si="47"/>
        <v>0.23364485981308411</v>
      </c>
      <c r="M178" s="11">
        <f t="shared" si="48"/>
        <v>0.15797788309636651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-0.23687786513626419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0.2146895696284763</v>
      </c>
      <c r="Q178" s="11">
        <f>2*'OddsRatio_working_3-way'!K178*'OddsRatio_working_3-way'!L178*'OddsRatio_working_3-way'!M178</f>
        <v>4.6722430822301694E-2</v>
      </c>
      <c r="R178" s="11">
        <f t="shared" si="49"/>
        <v>0</v>
      </c>
      <c r="S178" s="11">
        <f t="shared" si="50"/>
        <v>-0.90633022847016942</v>
      </c>
      <c r="T178" s="11">
        <f t="shared" si="51"/>
        <v>-0.19724270478132086</v>
      </c>
      <c r="U178" s="11">
        <f>'OddsRatio_working_3-way'!S178-'OddsRatio_working_3-way'!R178^2/3</f>
        <v>-0.90633022847016942</v>
      </c>
      <c r="V178" s="11">
        <f>'OddsRatio_working_3-way'!S178*'OddsRatio_working_3-way'!R178/3-2*'OddsRatio_working_3-way'!R178^3/27-'OddsRatio_working_3-way'!T178</f>
        <v>0.19724270478132086</v>
      </c>
      <c r="W178" s="11">
        <f>'OddsRatio_working_3-way'!V178^2+4*'OddsRatio_working_3-way'!U178^3/27</f>
        <v>-7.1390263956596367E-2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0.16605341651562583</v>
      </c>
      <c r="Y178" s="11">
        <f>IF('OddsRatio_working_3-way'!W178&gt;=0,IF('OddsRatio_working_3-way'!V178+SQRT('OddsRatio_working_3-way'!W178)&gt;0,0,PI()),ACOS('OddsRatio_working_3-way'!V178/(2*'OddsRatio_working_3-way'!X178)))</f>
        <v>0.9348819324105857</v>
      </c>
      <c r="Z178" s="11">
        <f>'OddsRatio_working_3-way'!X178^(1/3)*COS('OddsRatio_working_3-way'!Y178/3)</f>
        <v>0.52317222417758935</v>
      </c>
      <c r="AA178" s="11">
        <f>'OddsRatio_working_3-way'!X178^(1/3)*COS(('OddsRatio_working_3-way'!Y178+2*PI())/3)</f>
        <v>-0.40753361979052982</v>
      </c>
      <c r="AB178" s="11">
        <f>'OddsRatio_working_3-way'!X178^(1/3)*COS(('OddsRatio_working_3-way'!Y178+4*PI())/3)</f>
        <v>-0.11563860438705989</v>
      </c>
      <c r="AC178" s="11">
        <f>'OddsRatio_working_3-way'!X178^(1/3)*SIN('OddsRatio_working_3-way'!Y178/3)</f>
        <v>0.16852566571830349</v>
      </c>
      <c r="AD178" s="11">
        <f>'OddsRatio_working_3-way'!X178^(1/3)*SIN(('OddsRatio_working_3-way'!Y178+2*PI())/3)</f>
        <v>0.36881760383304785</v>
      </c>
      <c r="AE178" s="11">
        <f>'OddsRatio_working_3-way'!X178^(1/3)*SIN(('OddsRatio_working_3-way'!Y178+4*PI())/3)</f>
        <v>-0.53734326955135125</v>
      </c>
      <c r="AF178" s="11">
        <f>-'OddsRatio_working_3-way'!U178/(3*'OddsRatio_working_3-way'!X178^(1/3))*COS(('OddsRatio_working_3-way'!Y178)/3)</f>
        <v>0.52317222417758935</v>
      </c>
      <c r="AG178" s="11">
        <f>-'OddsRatio_working_3-way'!U178/(3*'OddsRatio_working_3-way'!X178^(1/3))*COS(('OddsRatio_working_3-way'!Y178+2*PI())/3)</f>
        <v>-0.40753361979052982</v>
      </c>
      <c r="AH178" s="11">
        <f>-'OddsRatio_working_3-way'!U178/(3*'OddsRatio_working_3-way'!X178^(1/3))*COS(('OddsRatio_working_3-way'!Y178+4*PI())/3)</f>
        <v>-0.11563860438705989</v>
      </c>
      <c r="AI178" s="11">
        <f>'OddsRatio_working_3-way'!U178/(3*'OddsRatio_working_3-way'!X178^(1/3))*SIN(('OddsRatio_working_3-way'!Y178)/3)</f>
        <v>-0.16852566571830349</v>
      </c>
      <c r="AJ178" s="11">
        <f>'OddsRatio_working_3-way'!U178/(3*'OddsRatio_working_3-way'!X178^(1/3))*SIN(('OddsRatio_working_3-way'!Y178+2*PI())/3)</f>
        <v>-0.36881760383304785</v>
      </c>
      <c r="AK178" s="11">
        <f>'OddsRatio_working_3-way'!U178/(3*'OddsRatio_working_3-way'!X178^(1/3))*SIN(('OddsRatio_working_3-way'!Y178+4*PI())/3)</f>
        <v>0.53734326955135125</v>
      </c>
      <c r="AL178" s="11">
        <f>'OddsRatio_working_3-way'!Z178+'OddsRatio_working_3-way'!AF178</f>
        <v>1.0463444483551787</v>
      </c>
      <c r="AM178" s="11">
        <f>'OddsRatio_working_3-way'!AA178+'OddsRatio_working_3-way'!AG178</f>
        <v>-0.81506723958105964</v>
      </c>
      <c r="AN178" s="11">
        <f>'OddsRatio_working_3-way'!AB178+'OddsRatio_working_3-way'!AH178</f>
        <v>-0.23127720877411978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1.0463444483551787</v>
      </c>
      <c r="AS178" s="11">
        <f>IF(('OddsRatio_working_3-way'!X178=0),IF(Q178&gt;0,-Q178^(1/3),(-Q178)^(1/3)),'OddsRatio_working_3-way'!AM178-'OddsRatio_working_3-way'!R178/3)</f>
        <v>-0.81506723958105964</v>
      </c>
      <c r="AT178" s="11">
        <f>IF(('OddsRatio_working_3-way'!X178=0),IF(Q178&gt;0,-Q178^(1/3),(-Q178)^(1/3)),'OddsRatio_working_3-way'!AN178-'OddsRatio_working_3-way'!R178/3)</f>
        <v>-0.23127720877411978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2.86</v>
      </c>
      <c r="B179" s="4">
        <f>IF('True_Odds_Calculator_3-way'!B180="","",'True_Odds_Calculator_3-way'!B180)</f>
        <v>3.13</v>
      </c>
      <c r="C179" s="4">
        <f>IF('True_Odds_Calculator_3-way'!C180="","",'True_Odds_Calculator_3-way'!C180)</f>
        <v>2.67</v>
      </c>
      <c r="D179" s="9">
        <f t="shared" si="39"/>
        <v>0.33502556182671595</v>
      </c>
      <c r="E179" s="9">
        <f t="shared" si="40"/>
        <v>0.30553291348195777</v>
      </c>
      <c r="F179" s="9">
        <f t="shared" si="41"/>
        <v>0.35944152469132612</v>
      </c>
      <c r="G179" s="9">
        <f t="shared" si="42"/>
        <v>1.0671219737786939</v>
      </c>
      <c r="H179" s="9">
        <f t="shared" si="43"/>
        <v>2.9848468712283704</v>
      </c>
      <c r="I179" s="9">
        <f t="shared" si="44"/>
        <v>3.2729698041486182</v>
      </c>
      <c r="J179" s="9">
        <f t="shared" si="45"/>
        <v>2.7820936962104188</v>
      </c>
      <c r="K179" s="11">
        <f t="shared" si="46"/>
        <v>0.34965034965034969</v>
      </c>
      <c r="L179" s="11">
        <f t="shared" si="47"/>
        <v>0.31948881789137379</v>
      </c>
      <c r="M179" s="11">
        <f t="shared" si="48"/>
        <v>0.37453183520599254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-0.27681357663049866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0.23680714350922913</v>
      </c>
      <c r="Q179" s="11">
        <f>2*'OddsRatio_working_3-way'!K179*'OddsRatio_working_3-way'!L179*'OddsRatio_working_3-way'!M179</f>
        <v>8.3677435868985586E-2</v>
      </c>
      <c r="R179" s="11">
        <f t="shared" si="49"/>
        <v>0</v>
      </c>
      <c r="S179" s="11">
        <f t="shared" si="50"/>
        <v>-0.85547517716346821</v>
      </c>
      <c r="T179" s="11">
        <f t="shared" si="51"/>
        <v>-0.30228804846765672</v>
      </c>
      <c r="U179" s="11">
        <f>'OddsRatio_working_3-way'!S179-'OddsRatio_working_3-way'!R179^2/3</f>
        <v>-0.85547517716346821</v>
      </c>
      <c r="V179" s="11">
        <f>'OddsRatio_working_3-way'!S179*'OddsRatio_working_3-way'!R179/3-2*'OddsRatio_working_3-way'!R179^3/27-'OddsRatio_working_3-way'!T179</f>
        <v>0.30228804846765672</v>
      </c>
      <c r="W179" s="11">
        <f>'OddsRatio_working_3-way'!V179^2+4*'OddsRatio_working_3-way'!U179^3/27</f>
        <v>-1.3729066313894756E-3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0.15227522030666535</v>
      </c>
      <c r="Y179" s="11">
        <f>IF('OddsRatio_working_3-way'!W179&gt;=0,IF('OddsRatio_working_3-way'!V179+SQRT('OddsRatio_working_3-way'!W179)&gt;0,0,PI()),ACOS('OddsRatio_working_3-way'!V179/(2*'OddsRatio_working_3-way'!X179)))</f>
        <v>0.12196593287072588</v>
      </c>
      <c r="Z179" s="11">
        <f>'OddsRatio_working_3-way'!X179^(1/3)*COS('OddsRatio_working_3-way'!Y179/3)</f>
        <v>0.53356098688934694</v>
      </c>
      <c r="AA179" s="11">
        <f>'OddsRatio_working_3-way'!X179^(1/3)*COS(('OddsRatio_working_3-way'!Y179+2*PI())/3)</f>
        <v>-0.28557674953775553</v>
      </c>
      <c r="AB179" s="11">
        <f>'OddsRatio_working_3-way'!X179^(1/3)*COS(('OddsRatio_working_3-way'!Y179+4*PI())/3)</f>
        <v>-0.24798423735159125</v>
      </c>
      <c r="AC179" s="11">
        <f>'OddsRatio_working_3-way'!X179^(1/3)*SIN('OddsRatio_working_3-way'!Y179/3)</f>
        <v>2.1704047030196232E-2</v>
      </c>
      <c r="AD179" s="11">
        <f>'OddsRatio_working_3-way'!X179^(1/3)*SIN(('OddsRatio_working_3-way'!Y179+2*PI())/3)</f>
        <v>0.45122534559937216</v>
      </c>
      <c r="AE179" s="11">
        <f>'OddsRatio_working_3-way'!X179^(1/3)*SIN(('OddsRatio_working_3-way'!Y179+4*PI())/3)</f>
        <v>-0.4729293926295684</v>
      </c>
      <c r="AF179" s="11">
        <f>-'OddsRatio_working_3-way'!U179/(3*'OddsRatio_working_3-way'!X179^(1/3))*COS(('OddsRatio_working_3-way'!Y179)/3)</f>
        <v>0.53356098688934683</v>
      </c>
      <c r="AG179" s="11">
        <f>-'OddsRatio_working_3-way'!U179/(3*'OddsRatio_working_3-way'!X179^(1/3))*COS(('OddsRatio_working_3-way'!Y179+2*PI())/3)</f>
        <v>-0.28557674953775547</v>
      </c>
      <c r="AH179" s="11">
        <f>-'OddsRatio_working_3-way'!U179/(3*'OddsRatio_working_3-way'!X179^(1/3))*COS(('OddsRatio_working_3-way'!Y179+4*PI())/3)</f>
        <v>-0.24798423735159122</v>
      </c>
      <c r="AI179" s="11">
        <f>'OddsRatio_working_3-way'!U179/(3*'OddsRatio_working_3-way'!X179^(1/3))*SIN(('OddsRatio_working_3-way'!Y179)/3)</f>
        <v>-2.1704047030196228E-2</v>
      </c>
      <c r="AJ179" s="11">
        <f>'OddsRatio_working_3-way'!U179/(3*'OddsRatio_working_3-way'!X179^(1/3))*SIN(('OddsRatio_working_3-way'!Y179+2*PI())/3)</f>
        <v>-0.45122534559937205</v>
      </c>
      <c r="AK179" s="11">
        <f>'OddsRatio_working_3-way'!U179/(3*'OddsRatio_working_3-way'!X179^(1/3))*SIN(('OddsRatio_working_3-way'!Y179+4*PI())/3)</f>
        <v>0.47292939262956829</v>
      </c>
      <c r="AL179" s="11">
        <f>'OddsRatio_working_3-way'!Z179+'OddsRatio_working_3-way'!AF179</f>
        <v>1.0671219737786939</v>
      </c>
      <c r="AM179" s="11">
        <f>'OddsRatio_working_3-way'!AA179+'OddsRatio_working_3-way'!AG179</f>
        <v>-0.57115349907551094</v>
      </c>
      <c r="AN179" s="11">
        <f>'OddsRatio_working_3-way'!AB179+'OddsRatio_working_3-way'!AH179</f>
        <v>-0.4959684747031825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1.0671219737786939</v>
      </c>
      <c r="AS179" s="11">
        <f>IF(('OddsRatio_working_3-way'!X179=0),IF(Q179&gt;0,-Q179^(1/3),(-Q179)^(1/3)),'OddsRatio_working_3-way'!AM179-'OddsRatio_working_3-way'!R179/3)</f>
        <v>-0.57115349907551094</v>
      </c>
      <c r="AT179" s="11">
        <f>IF(('OddsRatio_working_3-way'!X179=0),IF(Q179&gt;0,-Q179^(1/3),(-Q179)^(1/3)),'OddsRatio_working_3-way'!AN179-'OddsRatio_working_3-way'!R179/3)</f>
        <v>-0.4959684747031825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5.05</v>
      </c>
      <c r="B180" s="4">
        <f>IF('True_Odds_Calculator_3-way'!B181="","",'True_Odds_Calculator_3-way'!B181)</f>
        <v>4.0999999999999996</v>
      </c>
      <c r="C180" s="4">
        <f>IF('True_Odds_Calculator_3-way'!C181="","",'True_Odds_Calculator_3-way'!C181)</f>
        <v>1.68</v>
      </c>
      <c r="D180" s="9">
        <f t="shared" si="39"/>
        <v>0.18803203464210391</v>
      </c>
      <c r="E180" s="9">
        <f t="shared" si="40"/>
        <v>0.23227068615495447</v>
      </c>
      <c r="F180" s="9">
        <f t="shared" si="41"/>
        <v>0.57969727920294167</v>
      </c>
      <c r="G180" s="9">
        <f t="shared" si="42"/>
        <v>1.0662327712079518</v>
      </c>
      <c r="H180" s="9">
        <f t="shared" si="43"/>
        <v>5.3182427233922045</v>
      </c>
      <c r="I180" s="9">
        <f t="shared" si="44"/>
        <v>4.3053215907446507</v>
      </c>
      <c r="J180" s="9">
        <f t="shared" si="45"/>
        <v>1.7250382844214072</v>
      </c>
      <c r="K180" s="11">
        <f t="shared" si="46"/>
        <v>0.19801980198019803</v>
      </c>
      <c r="L180" s="11">
        <f t="shared" si="47"/>
        <v>0.24390243902439027</v>
      </c>
      <c r="M180" s="11">
        <f t="shared" si="48"/>
        <v>0.59523809523809523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-0.24543760996308694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0.22510090730327387</v>
      </c>
      <c r="Q180" s="11">
        <f>2*'OddsRatio_working_3-way'!K180*'OddsRatio_working_3-way'!L180*'OddsRatio_working_3-way'!M180</f>
        <v>5.7497038902496529E-2</v>
      </c>
      <c r="R180" s="11">
        <f t="shared" si="49"/>
        <v>0</v>
      </c>
      <c r="S180" s="11">
        <f t="shared" si="50"/>
        <v>-0.9171410499683742</v>
      </c>
      <c r="T180" s="11">
        <f t="shared" si="51"/>
        <v>-0.23426335886803945</v>
      </c>
      <c r="U180" s="11">
        <f>'OddsRatio_working_3-way'!S180-'OddsRatio_working_3-way'!R180^2/3</f>
        <v>-0.9171410499683742</v>
      </c>
      <c r="V180" s="11">
        <f>'OddsRatio_working_3-way'!S180*'OddsRatio_working_3-way'!R180/3-2*'OddsRatio_working_3-way'!R180^3/27-'OddsRatio_working_3-way'!T180</f>
        <v>0.23426335886803945</v>
      </c>
      <c r="W180" s="11">
        <f>'OddsRatio_working_3-way'!V180^2+4*'OddsRatio_working_3-way'!U180^3/27</f>
        <v>-5.9409729037757091E-2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0.16903331797747223</v>
      </c>
      <c r="Y180" s="11">
        <f>IF('OddsRatio_working_3-way'!W180&gt;=0,IF('OddsRatio_working_3-way'!V180+SQRT('OddsRatio_working_3-way'!W180)&gt;0,0,PI()),ACOS('OddsRatio_working_3-way'!V180/(2*'OddsRatio_working_3-way'!X180)))</f>
        <v>0.80522331292358484</v>
      </c>
      <c r="Z180" s="11">
        <f>'OddsRatio_working_3-way'!X180^(1/3)*COS('OddsRatio_working_3-way'!Y180/3)</f>
        <v>0.5331163856039759</v>
      </c>
      <c r="AA180" s="11">
        <f>'OddsRatio_working_3-way'!X180^(1/3)*COS(('OddsRatio_working_3-way'!Y180+2*PI())/3)</f>
        <v>-0.39354422369715469</v>
      </c>
      <c r="AB180" s="11">
        <f>'OddsRatio_working_3-way'!X180^(1/3)*COS(('OddsRatio_working_3-way'!Y180+4*PI())/3)</f>
        <v>-0.13957216190682131</v>
      </c>
      <c r="AC180" s="11">
        <f>'OddsRatio_working_3-way'!X180^(1/3)*SIN('OddsRatio_working_3-way'!Y180/3)</f>
        <v>0.14663083824129333</v>
      </c>
      <c r="AD180" s="11">
        <f>'OddsRatio_working_3-way'!X180^(1/3)*SIN(('OddsRatio_working_3-way'!Y180+2*PI())/3)</f>
        <v>0.38837691398613705</v>
      </c>
      <c r="AE180" s="11">
        <f>'OddsRatio_working_3-way'!X180^(1/3)*SIN(('OddsRatio_working_3-way'!Y180+4*PI())/3)</f>
        <v>-0.53500775222743036</v>
      </c>
      <c r="AF180" s="11">
        <f>-'OddsRatio_working_3-way'!U180/(3*'OddsRatio_working_3-way'!X180^(1/3))*COS(('OddsRatio_working_3-way'!Y180)/3)</f>
        <v>0.5331163856039759</v>
      </c>
      <c r="AG180" s="11">
        <f>-'OddsRatio_working_3-way'!U180/(3*'OddsRatio_working_3-way'!X180^(1/3))*COS(('OddsRatio_working_3-way'!Y180+2*PI())/3)</f>
        <v>-0.39354422369715469</v>
      </c>
      <c r="AH180" s="11">
        <f>-'OddsRatio_working_3-way'!U180/(3*'OddsRatio_working_3-way'!X180^(1/3))*COS(('OddsRatio_working_3-way'!Y180+4*PI())/3)</f>
        <v>-0.13957216190682131</v>
      </c>
      <c r="AI180" s="11">
        <f>'OddsRatio_working_3-way'!U180/(3*'OddsRatio_working_3-way'!X180^(1/3))*SIN(('OddsRatio_working_3-way'!Y180)/3)</f>
        <v>-0.14663083824129333</v>
      </c>
      <c r="AJ180" s="11">
        <f>'OddsRatio_working_3-way'!U180/(3*'OddsRatio_working_3-way'!X180^(1/3))*SIN(('OddsRatio_working_3-way'!Y180+2*PI())/3)</f>
        <v>-0.38837691398613705</v>
      </c>
      <c r="AK180" s="11">
        <f>'OddsRatio_working_3-way'!U180/(3*'OddsRatio_working_3-way'!X180^(1/3))*SIN(('OddsRatio_working_3-way'!Y180+4*PI())/3)</f>
        <v>0.53500775222743036</v>
      </c>
      <c r="AL180" s="11">
        <f>'OddsRatio_working_3-way'!Z180+'OddsRatio_working_3-way'!AF180</f>
        <v>1.0662327712079518</v>
      </c>
      <c r="AM180" s="11">
        <f>'OddsRatio_working_3-way'!AA180+'OddsRatio_working_3-way'!AG180</f>
        <v>-0.78708844739430939</v>
      </c>
      <c r="AN180" s="11">
        <f>'OddsRatio_working_3-way'!AB180+'OddsRatio_working_3-way'!AH180</f>
        <v>-0.27914432381364263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1.0662327712079518</v>
      </c>
      <c r="AS180" s="11">
        <f>IF(('OddsRatio_working_3-way'!X180=0),IF(Q180&gt;0,-Q180^(1/3),(-Q180)^(1/3)),'OddsRatio_working_3-way'!AM180-'OddsRatio_working_3-way'!R180/3)</f>
        <v>-0.78708844739430939</v>
      </c>
      <c r="AT180" s="11">
        <f>IF(('OddsRatio_working_3-way'!X180=0),IF(Q180&gt;0,-Q180^(1/3),(-Q180)^(1/3)),'OddsRatio_working_3-way'!AN180-'OddsRatio_working_3-way'!R180/3)</f>
        <v>-0.27914432381364263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2.09</v>
      </c>
      <c r="B181" s="4">
        <f>IF('True_Odds_Calculator_3-way'!B182="","",'True_Odds_Calculator_3-way'!B182)</f>
        <v>3.45</v>
      </c>
      <c r="C181" s="4">
        <f>IF('True_Odds_Calculator_3-way'!C182="","",'True_Odds_Calculator_3-way'!C182)</f>
        <v>3.77</v>
      </c>
      <c r="D181" s="9">
        <f t="shared" si="39"/>
        <v>0.46550191768191812</v>
      </c>
      <c r="E181" s="9">
        <f t="shared" si="40"/>
        <v>0.27926260848216383</v>
      </c>
      <c r="F181" s="9">
        <f t="shared" si="41"/>
        <v>0.25523547383591816</v>
      </c>
      <c r="G181" s="9">
        <f t="shared" si="42"/>
        <v>1.0534118002730253</v>
      </c>
      <c r="H181" s="9">
        <f t="shared" si="43"/>
        <v>2.1482188622975973</v>
      </c>
      <c r="I181" s="9">
        <f t="shared" si="44"/>
        <v>3.5808589106689119</v>
      </c>
      <c r="J181" s="9">
        <f t="shared" si="45"/>
        <v>3.9179506867562797</v>
      </c>
      <c r="K181" s="11">
        <f t="shared" si="46"/>
        <v>0.47846889952153115</v>
      </c>
      <c r="L181" s="11">
        <f t="shared" si="47"/>
        <v>0.28985507246376813</v>
      </c>
      <c r="M181" s="11">
        <f t="shared" si="48"/>
        <v>0.26525198938992045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-0.2721232317223794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0.23212538007771966</v>
      </c>
      <c r="Q181" s="11">
        <f>2*'OddsRatio_working_3-way'!K181*'OddsRatio_working_3-way'!L181*'OddsRatio_working_3-way'!M181</f>
        <v>7.3573813019879475E-2</v>
      </c>
      <c r="R181" s="11">
        <f t="shared" si="49"/>
        <v>0</v>
      </c>
      <c r="S181" s="11">
        <f t="shared" si="50"/>
        <v>-0.85301566723466804</v>
      </c>
      <c r="T181" s="11">
        <f t="shared" si="51"/>
        <v>-0.27036946663539413</v>
      </c>
      <c r="U181" s="11">
        <f>'OddsRatio_working_3-way'!S181-'OddsRatio_working_3-way'!R181^2/3</f>
        <v>-0.85301566723466804</v>
      </c>
      <c r="V181" s="11">
        <f>'OddsRatio_working_3-way'!S181*'OddsRatio_working_3-way'!R181/3-2*'OddsRatio_working_3-way'!R181^3/27-'OddsRatio_working_3-way'!T181</f>
        <v>0.27036946663539413</v>
      </c>
      <c r="W181" s="11">
        <f>'OddsRatio_working_3-way'!V181^2+4*'OddsRatio_working_3-way'!U181^3/27</f>
        <v>-1.8853636917365163E-2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0.15161900062827932</v>
      </c>
      <c r="Y181" s="11">
        <f>IF('OddsRatio_working_3-way'!W181&gt;=0,IF('OddsRatio_working_3-way'!V181+SQRT('OddsRatio_working_3-way'!W181)&gt;0,0,PI()),ACOS('OddsRatio_working_3-way'!V181/(2*'OddsRatio_working_3-way'!X181)))</f>
        <v>0.46991202373532737</v>
      </c>
      <c r="Z181" s="11">
        <f>'OddsRatio_working_3-way'!X181^(1/3)*COS('OddsRatio_working_3-way'!Y181/3)</f>
        <v>0.52670590013651275</v>
      </c>
      <c r="AA181" s="11">
        <f>'OddsRatio_working_3-way'!X181^(1/3)*COS(('OddsRatio_working_3-way'!Y181+2*PI())/3)</f>
        <v>-0.33539174433708346</v>
      </c>
      <c r="AB181" s="11">
        <f>'OddsRatio_working_3-way'!X181^(1/3)*COS(('OddsRatio_working_3-way'!Y181+4*PI())/3)</f>
        <v>-0.19131415579942945</v>
      </c>
      <c r="AC181" s="11">
        <f>'OddsRatio_working_3-way'!X181^(1/3)*SIN('OddsRatio_working_3-way'!Y181/3)</f>
        <v>8.3183234526406719E-2</v>
      </c>
      <c r="AD181" s="11">
        <f>'OddsRatio_working_3-way'!X181^(1/3)*SIN(('OddsRatio_working_3-way'!Y181+2*PI())/3)</f>
        <v>0.41454907257816637</v>
      </c>
      <c r="AE181" s="11">
        <f>'OddsRatio_working_3-way'!X181^(1/3)*SIN(('OddsRatio_working_3-way'!Y181+4*PI())/3)</f>
        <v>-0.49773230710457311</v>
      </c>
      <c r="AF181" s="11">
        <f>-'OddsRatio_working_3-way'!U181/(3*'OddsRatio_working_3-way'!X181^(1/3))*COS(('OddsRatio_working_3-way'!Y181)/3)</f>
        <v>0.52670590013651264</v>
      </c>
      <c r="AG181" s="11">
        <f>-'OddsRatio_working_3-way'!U181/(3*'OddsRatio_working_3-way'!X181^(1/3))*COS(('OddsRatio_working_3-way'!Y181+2*PI())/3)</f>
        <v>-0.33539174433708341</v>
      </c>
      <c r="AH181" s="11">
        <f>-'OddsRatio_working_3-way'!U181/(3*'OddsRatio_working_3-way'!X181^(1/3))*COS(('OddsRatio_working_3-way'!Y181+4*PI())/3)</f>
        <v>-0.1913141557994294</v>
      </c>
      <c r="AI181" s="11">
        <f>'OddsRatio_working_3-way'!U181/(3*'OddsRatio_working_3-way'!X181^(1/3))*SIN(('OddsRatio_working_3-way'!Y181)/3)</f>
        <v>-8.3183234526406705E-2</v>
      </c>
      <c r="AJ181" s="11">
        <f>'OddsRatio_working_3-way'!U181/(3*'OddsRatio_working_3-way'!X181^(1/3))*SIN(('OddsRatio_working_3-way'!Y181+2*PI())/3)</f>
        <v>-0.41454907257816626</v>
      </c>
      <c r="AK181" s="11">
        <f>'OddsRatio_working_3-way'!U181/(3*'OddsRatio_working_3-way'!X181^(1/3))*SIN(('OddsRatio_working_3-way'!Y181+4*PI())/3)</f>
        <v>0.497732307104573</v>
      </c>
      <c r="AL181" s="11">
        <f>'OddsRatio_working_3-way'!Z181+'OddsRatio_working_3-way'!AF181</f>
        <v>1.0534118002730253</v>
      </c>
      <c r="AM181" s="11">
        <f>'OddsRatio_working_3-way'!AA181+'OddsRatio_working_3-way'!AG181</f>
        <v>-0.67078348867416682</v>
      </c>
      <c r="AN181" s="11">
        <f>'OddsRatio_working_3-way'!AB181+'OddsRatio_working_3-way'!AH181</f>
        <v>-0.38262831159885885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1.0534118002730253</v>
      </c>
      <c r="AS181" s="11">
        <f>IF(('OddsRatio_working_3-way'!X181=0),IF(Q181&gt;0,-Q181^(1/3),(-Q181)^(1/3)),'OddsRatio_working_3-way'!AM181-'OddsRatio_working_3-way'!R181/3)</f>
        <v>-0.67078348867416682</v>
      </c>
      <c r="AT181" s="11">
        <f>IF(('OddsRatio_working_3-way'!X181=0),IF(Q181&gt;0,-Q181^(1/3),(-Q181)^(1/3)),'OddsRatio_working_3-way'!AN181-'OddsRatio_working_3-way'!R181/3)</f>
        <v>-0.38262831159885885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1.91</v>
      </c>
      <c r="B2" s="4">
        <f>IF('True_Odds_Calculator_2-way'!B3="","",'True_Odds_Calculator_2-way'!B3)</f>
        <v>1.96</v>
      </c>
      <c r="C2" s="4">
        <f t="shared" ref="C2:C65" si="0">IF(A2="","",((1/A2)+(1/B2))-1)</f>
        <v>3.3764291056736839E-2</v>
      </c>
      <c r="D2" s="4">
        <f>IF(A2="","",(2*A2)/(2-($C2*A2)))</f>
        <v>1.9736398144242935</v>
      </c>
      <c r="E2" s="4">
        <f>IF(B2="","",(2*B2)/(2-($C2*B2)))</f>
        <v>2.0270738574832143</v>
      </c>
      <c r="G2" s="4">
        <f t="shared" ref="G2:G65" si="1">IF(A2="","",C2+1)</f>
        <v>1.0337642910567368</v>
      </c>
    </row>
    <row r="3" spans="1:7" x14ac:dyDescent="0.2">
      <c r="A3" s="4">
        <f>IF('True_Odds_Calculator_2-way'!A4="","",'True_Odds_Calculator_2-way'!A4)</f>
        <v>1.71</v>
      </c>
      <c r="B3" s="4">
        <f>IF('True_Odds_Calculator_2-way'!B4="","",'True_Odds_Calculator_2-way'!B4)</f>
        <v>2.25</v>
      </c>
      <c r="C3" s="4">
        <f t="shared" si="0"/>
        <v>2.9239766081871288E-2</v>
      </c>
      <c r="D3" s="4">
        <f t="shared" ref="D3:D66" si="2">IF(A3="","",(2*A3)/(2-($C3*A3)))</f>
        <v>1.7538461538461536</v>
      </c>
      <c r="E3" s="4">
        <f t="shared" ref="E3:E66" si="3">IF(B3="","",(2*B3)/(2-($C3*B3)))</f>
        <v>2.3265306122448979</v>
      </c>
      <c r="G3" s="4">
        <f t="shared" si="1"/>
        <v>1.0292397660818713</v>
      </c>
    </row>
    <row r="4" spans="1:7" x14ac:dyDescent="0.2">
      <c r="A4" s="4">
        <f>IF('True_Odds_Calculator_2-way'!A5="","",'True_Odds_Calculator_2-way'!A5)</f>
        <v>1.92</v>
      </c>
      <c r="B4" s="4">
        <f>IF('True_Odds_Calculator_2-way'!B5="","",'True_Odds_Calculator_2-way'!B5)</f>
        <v>1.97</v>
      </c>
      <c r="C4" s="4">
        <f t="shared" si="0"/>
        <v>2.844754653130277E-2</v>
      </c>
      <c r="D4" s="4">
        <f t="shared" si="2"/>
        <v>1.9739066903246005</v>
      </c>
      <c r="E4" s="4">
        <f t="shared" si="3"/>
        <v>2.0267924123888115</v>
      </c>
      <c r="G4" s="4">
        <f t="shared" si="1"/>
        <v>1.0284475465313028</v>
      </c>
    </row>
    <row r="5" spans="1:7" x14ac:dyDescent="0.2">
      <c r="A5" s="4">
        <f>IF('True_Odds_Calculator_2-way'!A6="","",'True_Odds_Calculator_2-way'!A6)</f>
        <v>1.79</v>
      </c>
      <c r="B5" s="4">
        <f>IF('True_Odds_Calculator_2-way'!B6="","",'True_Odds_Calculator_2-way'!B6)</f>
        <v>2.11</v>
      </c>
      <c r="C5" s="4">
        <f t="shared" si="0"/>
        <v>3.2592867166194583E-2</v>
      </c>
      <c r="D5" s="4">
        <f t="shared" si="2"/>
        <v>1.8437843247333352</v>
      </c>
      <c r="E5" s="4">
        <f t="shared" si="3"/>
        <v>2.1851369724319478</v>
      </c>
      <c r="G5" s="4">
        <f t="shared" si="1"/>
        <v>1.0325928671661946</v>
      </c>
    </row>
    <row r="6" spans="1:7" x14ac:dyDescent="0.2">
      <c r="A6" s="4">
        <f>IF('True_Odds_Calculator_2-way'!A7="","",'True_Odds_Calculator_2-way'!A7)</f>
        <v>1.95</v>
      </c>
      <c r="B6" s="4">
        <f>IF('True_Odds_Calculator_2-way'!B7="","",'True_Odds_Calculator_2-way'!B7)</f>
        <v>1.95</v>
      </c>
      <c r="C6" s="4">
        <f t="shared" si="0"/>
        <v>2.5641025641025772E-2</v>
      </c>
      <c r="D6" s="4">
        <f t="shared" si="2"/>
        <v>2.0000000000000004</v>
      </c>
      <c r="E6" s="4">
        <f t="shared" si="3"/>
        <v>2.0000000000000004</v>
      </c>
      <c r="G6" s="4">
        <f t="shared" si="1"/>
        <v>1.0256410256410258</v>
      </c>
    </row>
    <row r="7" spans="1:7" x14ac:dyDescent="0.2">
      <c r="A7" s="4">
        <f>IF('True_Odds_Calculator_2-way'!A8="","",'True_Odds_Calculator_2-way'!A8)</f>
        <v>2.39</v>
      </c>
      <c r="B7" s="4">
        <f>IF('True_Odds_Calculator_2-way'!B8="","",'True_Odds_Calculator_2-way'!B8)</f>
        <v>1.61</v>
      </c>
      <c r="C7" s="4">
        <f t="shared" si="0"/>
        <v>3.9528054263364254E-2</v>
      </c>
      <c r="D7" s="4">
        <f t="shared" si="2"/>
        <v>2.5084911502982492</v>
      </c>
      <c r="E7" s="4">
        <f t="shared" si="3"/>
        <v>1.6629140646945697</v>
      </c>
      <c r="G7" s="4">
        <f t="shared" si="1"/>
        <v>1.0395280542633643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2.23</v>
      </c>
      <c r="B9" s="4">
        <f>IF('True_Odds_Calculator_2-way'!B10="","",'True_Odds_Calculator_2-way'!B10)</f>
        <v>1.71</v>
      </c>
      <c r="C9" s="4">
        <f t="shared" si="0"/>
        <v>3.3225814910969431E-2</v>
      </c>
      <c r="D9" s="4">
        <f t="shared" si="2"/>
        <v>2.315792669966295</v>
      </c>
      <c r="E9" s="4">
        <f t="shared" si="3"/>
        <v>1.7599981538319522</v>
      </c>
      <c r="G9" s="4">
        <f t="shared" si="1"/>
        <v>1.0332258149109694</v>
      </c>
    </row>
    <row r="10" spans="1:7" x14ac:dyDescent="0.2">
      <c r="A10" s="4">
        <f>IF('True_Odds_Calculator_2-way'!A11="","",'True_Odds_Calculator_2-way'!A11)</f>
        <v>1.76</v>
      </c>
      <c r="B10" s="4">
        <f>IF('True_Odds_Calculator_2-way'!B11="","",'True_Odds_Calculator_2-way'!B11)</f>
        <v>2.15</v>
      </c>
      <c r="C10" s="4">
        <f t="shared" si="0"/>
        <v>3.3298097251585723E-2</v>
      </c>
      <c r="D10" s="4">
        <f t="shared" si="2"/>
        <v>1.8131288931480596</v>
      </c>
      <c r="E10" s="4">
        <f t="shared" si="3"/>
        <v>2.2298173246906305</v>
      </c>
      <c r="G10" s="4">
        <f t="shared" si="1"/>
        <v>1.0332980972515857</v>
      </c>
    </row>
    <row r="11" spans="1:7" x14ac:dyDescent="0.2">
      <c r="A11" s="4">
        <f>IF('True_Odds_Calculator_2-way'!A12="","",'True_Odds_Calculator_2-way'!A12)</f>
        <v>1.69</v>
      </c>
      <c r="B11" s="4">
        <f>IF('True_Odds_Calculator_2-way'!B12="","",'True_Odds_Calculator_2-way'!B12)</f>
        <v>2.2000000000000002</v>
      </c>
      <c r="C11" s="4">
        <f t="shared" si="0"/>
        <v>4.6261430876815446E-2</v>
      </c>
      <c r="D11" s="4">
        <f t="shared" si="2"/>
        <v>1.7587511825922422</v>
      </c>
      <c r="E11" s="4">
        <f t="shared" si="3"/>
        <v>2.3179551122194515</v>
      </c>
      <c r="G11" s="4">
        <f t="shared" si="1"/>
        <v>1.0462614308768154</v>
      </c>
    </row>
    <row r="12" spans="1:7" x14ac:dyDescent="0.2">
      <c r="A12" s="4">
        <f>IF('True_Odds_Calculator_2-way'!A13="","",'True_Odds_Calculator_2-way'!A13)</f>
        <v>2.65</v>
      </c>
      <c r="B12" s="4">
        <f>IF('True_Odds_Calculator_2-way'!B13="","",'True_Odds_Calculator_2-way'!B13)</f>
        <v>1.53</v>
      </c>
      <c r="C12" s="4">
        <f t="shared" si="0"/>
        <v>3.0953261807867838E-2</v>
      </c>
      <c r="D12" s="4">
        <f t="shared" si="2"/>
        <v>2.7633327653774069</v>
      </c>
      <c r="E12" s="4">
        <f t="shared" si="3"/>
        <v>1.5671079331336362</v>
      </c>
      <c r="G12" s="4">
        <f t="shared" si="1"/>
        <v>1.0309532618078678</v>
      </c>
    </row>
    <row r="13" spans="1:7" x14ac:dyDescent="0.2">
      <c r="A13" s="4">
        <f>IF('True_Odds_Calculator_2-way'!A14="","",'True_Odds_Calculator_2-way'!A14)</f>
        <v>1.96</v>
      </c>
      <c r="B13" s="4">
        <f>IF('True_Odds_Calculator_2-way'!B14="","",'True_Odds_Calculator_2-way'!B14)</f>
        <v>1.93</v>
      </c>
      <c r="C13" s="4">
        <f t="shared" si="0"/>
        <v>2.8338796658559762E-2</v>
      </c>
      <c r="D13" s="4">
        <f t="shared" si="2"/>
        <v>2.0159880622468553</v>
      </c>
      <c r="E13" s="4">
        <f t="shared" si="3"/>
        <v>1.9842635333613092</v>
      </c>
      <c r="G13" s="4">
        <f t="shared" si="1"/>
        <v>1.0283387966585598</v>
      </c>
    </row>
    <row r="14" spans="1:7" x14ac:dyDescent="0.2">
      <c r="A14" s="4">
        <f>IF('True_Odds_Calculator_2-way'!A15="","",'True_Odds_Calculator_2-way'!A15)</f>
        <v>1.71</v>
      </c>
      <c r="B14" s="4">
        <f>IF('True_Odds_Calculator_2-way'!B15="","",'True_Odds_Calculator_2-way'!B15)</f>
        <v>2.17</v>
      </c>
      <c r="C14" s="4">
        <f t="shared" si="0"/>
        <v>4.5624814724984475E-2</v>
      </c>
      <c r="D14" s="4">
        <f t="shared" si="2"/>
        <v>1.7794135277051812</v>
      </c>
      <c r="E14" s="4">
        <f t="shared" si="3"/>
        <v>2.2830159657919831</v>
      </c>
      <c r="G14" s="4">
        <f t="shared" si="1"/>
        <v>1.0456248147249845</v>
      </c>
    </row>
    <row r="15" spans="1:7" x14ac:dyDescent="0.2">
      <c r="A15" s="4">
        <f>IF('True_Odds_Calculator_2-way'!A16="","",'True_Odds_Calculator_2-way'!A16)</f>
        <v>1.84</v>
      </c>
      <c r="B15" s="4">
        <f>IF('True_Odds_Calculator_2-way'!B16="","",'True_Odds_Calculator_2-way'!B16)</f>
        <v>2.04</v>
      </c>
      <c r="C15" s="4">
        <f t="shared" si="0"/>
        <v>3.3674339300937772E-2</v>
      </c>
      <c r="D15" s="4">
        <f t="shared" si="2"/>
        <v>1.8988263860785108</v>
      </c>
      <c r="E15" s="4">
        <f t="shared" si="3"/>
        <v>2.1125619090499774</v>
      </c>
      <c r="G15" s="4">
        <f t="shared" si="1"/>
        <v>1.0336743393009378</v>
      </c>
    </row>
    <row r="16" spans="1:7" x14ac:dyDescent="0.2">
      <c r="A16" s="4">
        <f>IF('True_Odds_Calculator_2-way'!A17="","",'True_Odds_Calculator_2-way'!A17)</f>
        <v>2</v>
      </c>
      <c r="B16" s="4">
        <f>IF('True_Odds_Calculator_2-way'!B17="","",'True_Odds_Calculator_2-way'!B17)</f>
        <v>1.88</v>
      </c>
      <c r="C16" s="4">
        <f t="shared" si="0"/>
        <v>3.1914893617021267E-2</v>
      </c>
      <c r="D16" s="4">
        <f t="shared" si="2"/>
        <v>2.0659340659340657</v>
      </c>
      <c r="E16" s="4">
        <f t="shared" si="3"/>
        <v>1.9381443298969072</v>
      </c>
      <c r="G16" s="4">
        <f t="shared" si="1"/>
        <v>1.0319148936170213</v>
      </c>
    </row>
    <row r="17" spans="1:7" x14ac:dyDescent="0.2">
      <c r="A17" s="4">
        <f>IF('True_Odds_Calculator_2-way'!A18="","",'True_Odds_Calculator_2-way'!A18)</f>
        <v>1.48</v>
      </c>
      <c r="B17" s="4">
        <f>IF('True_Odds_Calculator_2-way'!B18="","",'True_Odds_Calculator_2-way'!B18)</f>
        <v>2.72</v>
      </c>
      <c r="C17" s="4">
        <f t="shared" si="0"/>
        <v>4.3322734499205096E-2</v>
      </c>
      <c r="D17" s="4">
        <f t="shared" si="2"/>
        <v>1.5290185353995747</v>
      </c>
      <c r="E17" s="4">
        <f t="shared" si="3"/>
        <v>2.8902929350947737</v>
      </c>
      <c r="G17" s="4">
        <f t="shared" si="1"/>
        <v>1.0433227344992051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2.31</v>
      </c>
      <c r="C18" s="4">
        <f t="shared" si="0"/>
        <v>2.813852813852824E-2</v>
      </c>
      <c r="D18" s="4">
        <f t="shared" si="2"/>
        <v>1.7206703910614525</v>
      </c>
      <c r="E18" s="4">
        <f t="shared" si="3"/>
        <v>2.3875968992248064</v>
      </c>
      <c r="G18" s="4">
        <f t="shared" si="1"/>
        <v>1.0281385281385282</v>
      </c>
    </row>
    <row r="19" spans="1:7" x14ac:dyDescent="0.2">
      <c r="A19" s="4">
        <f>IF('True_Odds_Calculator_2-way'!A20="","",'True_Odds_Calculator_2-way'!A20)</f>
        <v>1.83</v>
      </c>
      <c r="B19" s="4">
        <f>IF('True_Odds_Calculator_2-way'!B20="","",'True_Odds_Calculator_2-way'!B20)</f>
        <v>2.0699999999999998</v>
      </c>
      <c r="C19" s="4">
        <f t="shared" si="0"/>
        <v>2.9539874871307603E-2</v>
      </c>
      <c r="D19" s="4">
        <f t="shared" si="2"/>
        <v>1.8808371192373576</v>
      </c>
      <c r="E19" s="4">
        <f t="shared" si="3"/>
        <v>2.1352836729517204</v>
      </c>
      <c r="G19" s="4">
        <f t="shared" si="1"/>
        <v>1.0295398748713076</v>
      </c>
    </row>
    <row r="20" spans="1:7" x14ac:dyDescent="0.2">
      <c r="A20" s="4">
        <f>IF('True_Odds_Calculator_2-way'!A21="","",'True_Odds_Calculator_2-way'!A21)</f>
        <v>1.72</v>
      </c>
      <c r="B20" s="4">
        <f>IF('True_Odds_Calculator_2-way'!B21="","",'True_Odds_Calculator_2-way'!B21)</f>
        <v>2.2400000000000002</v>
      </c>
      <c r="C20" s="4">
        <f t="shared" si="0"/>
        <v>2.7823920265780622E-2</v>
      </c>
      <c r="D20" s="4">
        <f t="shared" si="2"/>
        <v>1.762166117819246</v>
      </c>
      <c r="E20" s="4">
        <f t="shared" si="3"/>
        <v>2.3120499279884781</v>
      </c>
      <c r="G20" s="4">
        <f t="shared" si="1"/>
        <v>1.0278239202657806</v>
      </c>
    </row>
    <row r="21" spans="1:7" x14ac:dyDescent="0.2">
      <c r="A21" s="4">
        <f>IF('True_Odds_Calculator_2-way'!A22="","",'True_Odds_Calculator_2-way'!A22)</f>
        <v>1.67</v>
      </c>
      <c r="B21" s="4">
        <f>IF('True_Odds_Calculator_2-way'!B22="","",'True_Odds_Calculator_2-way'!B22)</f>
        <v>2.33</v>
      </c>
      <c r="C21" s="4">
        <f t="shared" si="0"/>
        <v>2.7986944565804084E-2</v>
      </c>
      <c r="D21" s="4">
        <f t="shared" si="2"/>
        <v>1.7099602293950913</v>
      </c>
      <c r="E21" s="4">
        <f t="shared" si="3"/>
        <v>2.4085296029216061</v>
      </c>
      <c r="G21" s="4">
        <f t="shared" si="1"/>
        <v>1.0279869445658041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2.56</v>
      </c>
      <c r="C22" s="4">
        <f t="shared" si="0"/>
        <v>3.1650641025640969E-2</v>
      </c>
      <c r="D22" s="4">
        <f t="shared" si="2"/>
        <v>1.5994873438000641</v>
      </c>
      <c r="E22" s="4">
        <f t="shared" si="3"/>
        <v>2.668091929449492</v>
      </c>
      <c r="G22" s="4">
        <f t="shared" si="1"/>
        <v>1.031650641025641</v>
      </c>
    </row>
    <row r="23" spans="1:7" x14ac:dyDescent="0.2">
      <c r="A23" s="4">
        <f>IF('True_Odds_Calculator_2-way'!A24="","",'True_Odds_Calculator_2-way'!A24)</f>
        <v>1.8</v>
      </c>
      <c r="B23" s="4">
        <f>IF('True_Odds_Calculator_2-way'!B24="","",'True_Odds_Calculator_2-way'!B24)</f>
        <v>2.09</v>
      </c>
      <c r="C23" s="4">
        <f t="shared" si="0"/>
        <v>3.4024455077086735E-2</v>
      </c>
      <c r="D23" s="4">
        <f t="shared" si="2"/>
        <v>1.8568608094768018</v>
      </c>
      <c r="E23" s="4">
        <f t="shared" si="3"/>
        <v>2.1670506912442398</v>
      </c>
      <c r="G23" s="4">
        <f t="shared" si="1"/>
        <v>1.0340244550770867</v>
      </c>
    </row>
    <row r="24" spans="1:7" x14ac:dyDescent="0.2">
      <c r="A24" s="4">
        <f>IF('True_Odds_Calculator_2-way'!A25="","",'True_Odds_Calculator_2-way'!A25)</f>
        <v>1.65</v>
      </c>
      <c r="B24" s="4">
        <f>IF('True_Odds_Calculator_2-way'!B25="","",'True_Odds_Calculator_2-way'!B25)</f>
        <v>2.35</v>
      </c>
      <c r="C24" s="4">
        <f t="shared" si="0"/>
        <v>3.1592520954223158E-2</v>
      </c>
      <c r="D24" s="4">
        <f t="shared" si="2"/>
        <v>1.6941561987984708</v>
      </c>
      <c r="E24" s="4">
        <f t="shared" si="3"/>
        <v>2.4405979543666407</v>
      </c>
      <c r="G24" s="4">
        <f t="shared" si="1"/>
        <v>1.0315925209542232</v>
      </c>
    </row>
    <row r="25" spans="1:7" x14ac:dyDescent="0.2">
      <c r="A25" s="4">
        <f>IF('True_Odds_Calculator_2-way'!A26="","",'True_Odds_Calculator_2-way'!A26)</f>
        <v>1.6</v>
      </c>
      <c r="B25" s="4">
        <f>IF('True_Odds_Calculator_2-way'!B26="","",'True_Odds_Calculator_2-way'!B26)</f>
        <v>2.46</v>
      </c>
      <c r="C25" s="4">
        <f t="shared" si="0"/>
        <v>3.1504065040650397E-2</v>
      </c>
      <c r="D25" s="4">
        <f t="shared" si="2"/>
        <v>1.6413678065054211</v>
      </c>
      <c r="E25" s="4">
        <f t="shared" si="3"/>
        <v>2.5591677503250976</v>
      </c>
      <c r="G25" s="4">
        <f t="shared" si="1"/>
        <v>1.0315040650406504</v>
      </c>
    </row>
    <row r="26" spans="1:7" x14ac:dyDescent="0.2">
      <c r="A26" s="4">
        <f>IF('True_Odds_Calculator_2-way'!A27="","",'True_Odds_Calculator_2-way'!A27)</f>
        <v>1.69</v>
      </c>
      <c r="B26" s="4">
        <f>IF('True_Odds_Calculator_2-way'!B27="","",'True_Odds_Calculator_2-way'!B27)</f>
        <v>2.2599999999999998</v>
      </c>
      <c r="C26" s="4">
        <f t="shared" si="0"/>
        <v>3.4193852437555794E-2</v>
      </c>
      <c r="D26" s="4">
        <f t="shared" si="2"/>
        <v>1.740283410033262</v>
      </c>
      <c r="E26" s="4">
        <f t="shared" si="3"/>
        <v>2.3508340001231001</v>
      </c>
      <c r="G26" s="4">
        <f t="shared" si="1"/>
        <v>1.0341938524375558</v>
      </c>
    </row>
    <row r="27" spans="1:7" x14ac:dyDescent="0.2">
      <c r="A27" s="4">
        <f>IF('True_Odds_Calculator_2-way'!A28="","",'True_Odds_Calculator_2-way'!A28)</f>
        <v>1.86</v>
      </c>
      <c r="B27" s="4">
        <f>IF('True_Odds_Calculator_2-way'!B28="","",'True_Odds_Calculator_2-way'!B28)</f>
        <v>2.0499999999999998</v>
      </c>
      <c r="C27" s="4">
        <f t="shared" si="0"/>
        <v>2.5439286650930981E-2</v>
      </c>
      <c r="D27" s="4">
        <f t="shared" si="2"/>
        <v>1.905071196602548</v>
      </c>
      <c r="E27" s="4">
        <f t="shared" si="3"/>
        <v>2.1048854540436102</v>
      </c>
      <c r="G27" s="4">
        <f t="shared" si="1"/>
        <v>1.025439286650931</v>
      </c>
    </row>
    <row r="28" spans="1:7" x14ac:dyDescent="0.2">
      <c r="A28" s="4">
        <f>IF('True_Odds_Calculator_2-way'!A29="","",'True_Odds_Calculator_2-way'!A29)</f>
        <v>1.99</v>
      </c>
      <c r="B28" s="4">
        <f>IF('True_Odds_Calculator_2-way'!B29="","",'True_Odds_Calculator_2-way'!B29)</f>
        <v>1.92</v>
      </c>
      <c r="C28" s="4">
        <f t="shared" si="0"/>
        <v>2.3345896147403788E-2</v>
      </c>
      <c r="D28" s="4">
        <f t="shared" si="2"/>
        <v>2.0373253705876082</v>
      </c>
      <c r="E28" s="4">
        <f t="shared" si="3"/>
        <v>1.9640176827387685</v>
      </c>
      <c r="G28" s="4">
        <f t="shared" si="1"/>
        <v>1.0233458961474038</v>
      </c>
    </row>
    <row r="29" spans="1:7" x14ac:dyDescent="0.2">
      <c r="A29" s="4">
        <f>IF('True_Odds_Calculator_2-way'!A30="","",'True_Odds_Calculator_2-way'!A30)</f>
        <v>2.09</v>
      </c>
      <c r="B29" s="4">
        <f>IF('True_Odds_Calculator_2-way'!B30="","",'True_Odds_Calculator_2-way'!B30)</f>
        <v>1.83</v>
      </c>
      <c r="C29" s="4">
        <f t="shared" si="0"/>
        <v>2.4916986953225084E-2</v>
      </c>
      <c r="D29" s="4">
        <f t="shared" si="2"/>
        <v>2.1458748281762841</v>
      </c>
      <c r="E29" s="4">
        <f t="shared" si="3"/>
        <v>1.8726956692045928</v>
      </c>
      <c r="G29" s="4">
        <f t="shared" si="1"/>
        <v>1.0249169869532251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2.15</v>
      </c>
      <c r="C30" s="4">
        <f t="shared" si="0"/>
        <v>2.6914031878756184E-2</v>
      </c>
      <c r="D30" s="4">
        <f t="shared" si="2"/>
        <v>1.8236835835120324</v>
      </c>
      <c r="E30" s="4">
        <f t="shared" si="3"/>
        <v>2.2140584321666186</v>
      </c>
      <c r="G30" s="4">
        <f t="shared" si="1"/>
        <v>1.0269140318787562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1.83</v>
      </c>
      <c r="C31" s="4">
        <f t="shared" si="0"/>
        <v>2.4916986953225084E-2</v>
      </c>
      <c r="D31" s="4">
        <f t="shared" si="2"/>
        <v>2.1458748281762841</v>
      </c>
      <c r="E31" s="4">
        <f t="shared" si="3"/>
        <v>1.8726956692045928</v>
      </c>
      <c r="G31" s="4">
        <f t="shared" si="1"/>
        <v>1.0249169869532251</v>
      </c>
    </row>
    <row r="32" spans="1:7" x14ac:dyDescent="0.2">
      <c r="A32" s="4">
        <f>IF('True_Odds_Calculator_2-way'!A33="","",'True_Odds_Calculator_2-way'!A33)</f>
        <v>2.16</v>
      </c>
      <c r="B32" s="4">
        <f>IF('True_Odds_Calculator_2-way'!B33="","",'True_Odds_Calculator_2-way'!B33)</f>
        <v>1.76</v>
      </c>
      <c r="C32" s="4">
        <f t="shared" si="0"/>
        <v>3.1144781144781142E-2</v>
      </c>
      <c r="D32" s="4">
        <f t="shared" si="2"/>
        <v>2.235183443085607</v>
      </c>
      <c r="E32" s="4">
        <f t="shared" si="3"/>
        <v>1.8095963442498098</v>
      </c>
      <c r="G32" s="4">
        <f t="shared" si="1"/>
        <v>1.0311447811447811</v>
      </c>
    </row>
    <row r="33" spans="1:7" x14ac:dyDescent="0.2">
      <c r="A33" s="4">
        <f>IF('True_Odds_Calculator_2-way'!A34="","",'True_Odds_Calculator_2-way'!A34)</f>
        <v>2.09</v>
      </c>
      <c r="B33" s="4">
        <f>IF('True_Odds_Calculator_2-way'!B34="","",'True_Odds_Calculator_2-way'!B34)</f>
        <v>1.83</v>
      </c>
      <c r="C33" s="4">
        <f t="shared" si="0"/>
        <v>2.4916986953225084E-2</v>
      </c>
      <c r="D33" s="4">
        <f t="shared" si="2"/>
        <v>2.1458748281762841</v>
      </c>
      <c r="E33" s="4">
        <f t="shared" si="3"/>
        <v>1.8726956692045928</v>
      </c>
      <c r="G33" s="4">
        <f t="shared" si="1"/>
        <v>1.0249169869532251</v>
      </c>
    </row>
    <row r="34" spans="1:7" x14ac:dyDescent="0.2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2.5748928223876311E-2</v>
      </c>
      <c r="D34" s="4">
        <f t="shared" si="2"/>
        <v>2.0212647191728026</v>
      </c>
      <c r="E34" s="4">
        <f t="shared" si="3"/>
        <v>1.9791780536685666</v>
      </c>
      <c r="G34" s="4">
        <f t="shared" si="1"/>
        <v>1.0257489282238763</v>
      </c>
    </row>
    <row r="35" spans="1:7" x14ac:dyDescent="0.2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1.73</v>
      </c>
      <c r="C35" s="4">
        <f t="shared" si="0"/>
        <v>2.8485132531375301E-2</v>
      </c>
      <c r="D35" s="4">
        <f t="shared" si="2"/>
        <v>2.2924849280725841</v>
      </c>
      <c r="E35" s="4">
        <f t="shared" si="3"/>
        <v>1.7737034129219971</v>
      </c>
      <c r="G35" s="4">
        <f t="shared" si="1"/>
        <v>1.0284851325313753</v>
      </c>
    </row>
    <row r="36" spans="1:7" x14ac:dyDescent="0.2">
      <c r="A36" s="4">
        <f>IF('True_Odds_Calculator_2-way'!A37="","",'True_Odds_Calculator_2-way'!A37)</f>
        <v>2.2000000000000002</v>
      </c>
      <c r="B36" s="4">
        <f>IF('True_Odds_Calculator_2-way'!B37="","",'True_Odds_Calculator_2-way'!B37)</f>
        <v>1.74</v>
      </c>
      <c r="C36" s="4">
        <f t="shared" si="0"/>
        <v>2.925809822361547E-2</v>
      </c>
      <c r="D36" s="4">
        <f t="shared" si="2"/>
        <v>2.2731591448931119</v>
      </c>
      <c r="E36" s="4">
        <f t="shared" si="3"/>
        <v>1.78544776119403</v>
      </c>
      <c r="G36" s="4">
        <f t="shared" si="1"/>
        <v>1.0292580982236155</v>
      </c>
    </row>
    <row r="37" spans="1:7" x14ac:dyDescent="0.2">
      <c r="A37" s="4">
        <f>IF('True_Odds_Calculator_2-way'!A38="","",'True_Odds_Calculator_2-way'!A38)</f>
        <v>2.34</v>
      </c>
      <c r="B37" s="4">
        <f>IF('True_Odds_Calculator_2-way'!B38="","",'True_Odds_Calculator_2-way'!B38)</f>
        <v>1.66</v>
      </c>
      <c r="C37" s="4">
        <f t="shared" si="0"/>
        <v>2.9760065904644417E-2</v>
      </c>
      <c r="D37" s="4">
        <f t="shared" si="2"/>
        <v>2.4244164274123086</v>
      </c>
      <c r="E37" s="4">
        <f t="shared" si="3"/>
        <v>1.7020418894049603</v>
      </c>
      <c r="G37" s="4">
        <f t="shared" si="1"/>
        <v>1.0297600659046444</v>
      </c>
    </row>
    <row r="38" spans="1:7" x14ac:dyDescent="0.2">
      <c r="A38" s="4">
        <f>IF('True_Odds_Calculator_2-way'!A39="","",'True_Odds_Calculator_2-way'!A39)</f>
        <v>2.13</v>
      </c>
      <c r="B38" s="4">
        <f>IF('True_Odds_Calculator_2-way'!B39="","",'True_Odds_Calculator_2-way'!B39)</f>
        <v>1.79</v>
      </c>
      <c r="C38" s="4">
        <f t="shared" si="0"/>
        <v>2.8142785952212312E-2</v>
      </c>
      <c r="D38" s="4">
        <f t="shared" si="2"/>
        <v>2.1958130561234772</v>
      </c>
      <c r="E38" s="4">
        <f t="shared" si="3"/>
        <v>1.8362511137332338</v>
      </c>
      <c r="G38" s="4">
        <f t="shared" si="1"/>
        <v>1.0281427859522123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2.0299999999999998</v>
      </c>
      <c r="C39" s="4">
        <f t="shared" si="0"/>
        <v>2.4525731055444977E-2</v>
      </c>
      <c r="D39" s="4">
        <f t="shared" si="2"/>
        <v>1.9243646631706333</v>
      </c>
      <c r="E39" s="4">
        <f t="shared" si="3"/>
        <v>2.0818241326641935</v>
      </c>
      <c r="G39" s="4">
        <f t="shared" si="1"/>
        <v>1.024525731055445</v>
      </c>
    </row>
    <row r="40" spans="1:7" x14ac:dyDescent="0.2">
      <c r="A40" s="4">
        <f>IF('True_Odds_Calculator_2-way'!A41="","",'True_Odds_Calculator_2-way'!A41)</f>
        <v>2.34</v>
      </c>
      <c r="B40" s="4">
        <f>IF('True_Odds_Calculator_2-way'!B41="","",'True_Odds_Calculator_2-way'!B41)</f>
        <v>1.66</v>
      </c>
      <c r="C40" s="4">
        <f t="shared" si="0"/>
        <v>2.9760065904644417E-2</v>
      </c>
      <c r="D40" s="4">
        <f t="shared" si="2"/>
        <v>2.4244164274123086</v>
      </c>
      <c r="E40" s="4">
        <f t="shared" si="3"/>
        <v>1.7020418894049603</v>
      </c>
      <c r="G40" s="4">
        <f t="shared" si="1"/>
        <v>1.0297600659046444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1.88</v>
      </c>
      <c r="C41" s="4">
        <f t="shared" si="0"/>
        <v>2.4525731055444977E-2</v>
      </c>
      <c r="D41" s="4">
        <f t="shared" si="2"/>
        <v>2.0818241326641935</v>
      </c>
      <c r="E41" s="4">
        <f t="shared" si="3"/>
        <v>1.9243646631706333</v>
      </c>
      <c r="G41" s="4">
        <f t="shared" si="1"/>
        <v>1.024525731055445</v>
      </c>
    </row>
    <row r="42" spans="1:7" x14ac:dyDescent="0.2">
      <c r="A42" s="4">
        <f>IF('True_Odds_Calculator_2-way'!A43="","",'True_Odds_Calculator_2-way'!A43)</f>
        <v>1.9</v>
      </c>
      <c r="B42" s="4">
        <f>IF('True_Odds_Calculator_2-way'!B43="","",'True_Odds_Calculator_2-way'!B43)</f>
        <v>1.97</v>
      </c>
      <c r="C42" s="4">
        <f t="shared" si="0"/>
        <v>3.3930002671653803E-2</v>
      </c>
      <c r="D42" s="4">
        <f t="shared" si="2"/>
        <v>1.9632835038027801</v>
      </c>
      <c r="E42" s="4">
        <f t="shared" si="3"/>
        <v>2.0381159814865235</v>
      </c>
      <c r="G42" s="4">
        <f t="shared" si="1"/>
        <v>1.0339300026716538</v>
      </c>
    </row>
    <row r="43" spans="1:7" x14ac:dyDescent="0.2">
      <c r="A43" s="4">
        <f>IF('True_Odds_Calculator_2-way'!A44="","",'True_Odds_Calculator_2-way'!A44)</f>
        <v>2.1</v>
      </c>
      <c r="B43" s="4">
        <f>IF('True_Odds_Calculator_2-way'!B44="","",'True_Odds_Calculator_2-way'!B44)</f>
        <v>1.78</v>
      </c>
      <c r="C43" s="4">
        <f t="shared" si="0"/>
        <v>3.7988228999465079E-2</v>
      </c>
      <c r="D43" s="4">
        <f t="shared" si="2"/>
        <v>2.1872440023405506</v>
      </c>
      <c r="E43" s="4">
        <f t="shared" si="3"/>
        <v>1.8422868408082802</v>
      </c>
      <c r="G43" s="4">
        <f t="shared" si="1"/>
        <v>1.0379882289994651</v>
      </c>
    </row>
    <row r="44" spans="1:7" x14ac:dyDescent="0.2">
      <c r="A44" s="4">
        <f>IF('True_Odds_Calculator_2-way'!A45="","",'True_Odds_Calculator_2-way'!A45)</f>
        <v>1.82</v>
      </c>
      <c r="B44" s="4">
        <f>IF('True_Odds_Calculator_2-way'!B45="","",'True_Odds_Calculator_2-way'!B45)</f>
        <v>2.0499999999999998</v>
      </c>
      <c r="C44" s="4">
        <f t="shared" si="0"/>
        <v>3.7255427499329974E-2</v>
      </c>
      <c r="D44" s="4">
        <f t="shared" si="2"/>
        <v>1.8838677101741985</v>
      </c>
      <c r="E44" s="4">
        <f t="shared" si="3"/>
        <v>2.1313910311339619</v>
      </c>
      <c r="G44" s="4">
        <f t="shared" si="1"/>
        <v>1.03725542749933</v>
      </c>
    </row>
    <row r="45" spans="1:7" x14ac:dyDescent="0.2">
      <c r="A45" s="4">
        <f>IF('True_Odds_Calculator_2-way'!A46="","",'True_Odds_Calculator_2-way'!A46)</f>
        <v>1.89</v>
      </c>
      <c r="B45" s="4">
        <f>IF('True_Odds_Calculator_2-way'!B46="","",'True_Odds_Calculator_2-way'!B46)</f>
        <v>1.97</v>
      </c>
      <c r="C45" s="4">
        <f t="shared" si="0"/>
        <v>3.6714742298498582E-2</v>
      </c>
      <c r="D45" s="4">
        <f t="shared" si="2"/>
        <v>1.9579312702127099</v>
      </c>
      <c r="E45" s="4">
        <f t="shared" si="3"/>
        <v>2.0439162297916722</v>
      </c>
      <c r="G45" s="4">
        <f t="shared" si="1"/>
        <v>1.0367147422984986</v>
      </c>
    </row>
    <row r="46" spans="1:7" x14ac:dyDescent="0.2">
      <c r="A46" s="4">
        <f>IF('True_Odds_Calculator_2-way'!A47="","",'True_Odds_Calculator_2-way'!A47)</f>
        <v>2.0299999999999998</v>
      </c>
      <c r="B46" s="4">
        <f>IF('True_Odds_Calculator_2-way'!B47="","",'True_Odds_Calculator_2-way'!B47)</f>
        <v>1.85</v>
      </c>
      <c r="C46" s="4">
        <f t="shared" si="0"/>
        <v>3.315137797896428E-2</v>
      </c>
      <c r="D46" s="4">
        <f t="shared" si="2"/>
        <v>2.1006852188505105</v>
      </c>
      <c r="E46" s="4">
        <f t="shared" si="3"/>
        <v>1.9085249650616189</v>
      </c>
      <c r="G46" s="4">
        <f t="shared" si="1"/>
        <v>1.0331513779789643</v>
      </c>
    </row>
    <row r="47" spans="1:7" x14ac:dyDescent="0.2">
      <c r="A47" s="4">
        <f>IF('True_Odds_Calculator_2-way'!A48="","",'True_Odds_Calculator_2-way'!A48)</f>
        <v>1.98</v>
      </c>
      <c r="B47" s="4">
        <f>IF('True_Odds_Calculator_2-way'!B48="","",'True_Odds_Calculator_2-way'!B48)</f>
        <v>1.89</v>
      </c>
      <c r="C47" s="4">
        <f t="shared" si="0"/>
        <v>3.4151034151034265E-2</v>
      </c>
      <c r="D47" s="4">
        <f t="shared" si="2"/>
        <v>2.0492853622474128</v>
      </c>
      <c r="E47" s="4">
        <f t="shared" si="3"/>
        <v>1.9530295913574449</v>
      </c>
      <c r="G47" s="4">
        <f t="shared" si="1"/>
        <v>1.0341510341510343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1.63</v>
      </c>
      <c r="C48" s="4">
        <f t="shared" si="0"/>
        <v>3.9028847408954404E-2</v>
      </c>
      <c r="D48" s="4">
        <f t="shared" si="2"/>
        <v>2.4629480790869636</v>
      </c>
      <c r="E48" s="4">
        <f t="shared" si="3"/>
        <v>1.6835512581035048</v>
      </c>
      <c r="G48" s="4">
        <f t="shared" si="1"/>
        <v>1.0390288474089544</v>
      </c>
    </row>
    <row r="49" spans="1:7" x14ac:dyDescent="0.2">
      <c r="A49" s="4">
        <f>IF('True_Odds_Calculator_2-way'!A50="","",'True_Odds_Calculator_2-way'!A50)</f>
        <v>1.91</v>
      </c>
      <c r="B49" s="4">
        <f>IF('True_Odds_Calculator_2-way'!B50="","",'True_Odds_Calculator_2-way'!B50)</f>
        <v>1.96</v>
      </c>
      <c r="C49" s="4">
        <f t="shared" si="0"/>
        <v>3.3764291056736839E-2</v>
      </c>
      <c r="D49" s="4">
        <f t="shared" si="2"/>
        <v>1.9736398144242935</v>
      </c>
      <c r="E49" s="4">
        <f t="shared" si="3"/>
        <v>2.0270738574832143</v>
      </c>
      <c r="G49" s="4">
        <f t="shared" si="1"/>
        <v>1.0337642910567368</v>
      </c>
    </row>
    <row r="50" spans="1:7" x14ac:dyDescent="0.2">
      <c r="A50" s="4">
        <f>IF('True_Odds_Calculator_2-way'!A51="","",'True_Odds_Calculator_2-way'!A51)</f>
        <v>1.95</v>
      </c>
      <c r="B50" s="4">
        <f>IF('True_Odds_Calculator_2-way'!B51="","",'True_Odds_Calculator_2-way'!B51)</f>
        <v>1.92</v>
      </c>
      <c r="C50" s="4">
        <f t="shared" si="0"/>
        <v>3.3653846153846256E-2</v>
      </c>
      <c r="D50" s="4">
        <f t="shared" si="2"/>
        <v>2.0161550888529889</v>
      </c>
      <c r="E50" s="4">
        <f t="shared" si="3"/>
        <v>1.9841017488076311</v>
      </c>
      <c r="G50" s="4">
        <f t="shared" si="1"/>
        <v>1.0336538461538463</v>
      </c>
    </row>
    <row r="51" spans="1:7" x14ac:dyDescent="0.2">
      <c r="A51" s="4">
        <f>IF('True_Odds_Calculator_2-way'!A52="","",'True_Odds_Calculator_2-way'!A52)</f>
        <v>2.02</v>
      </c>
      <c r="B51" s="4">
        <f>IF('True_Odds_Calculator_2-way'!B52="","",'True_Odds_Calculator_2-way'!B52)</f>
        <v>1.86</v>
      </c>
      <c r="C51" s="4">
        <f t="shared" si="0"/>
        <v>3.2683913552645549E-2</v>
      </c>
      <c r="D51" s="4">
        <f t="shared" si="2"/>
        <v>2.0889580785055042</v>
      </c>
      <c r="E51" s="4">
        <f t="shared" si="3"/>
        <v>1.918308996221791</v>
      </c>
      <c r="G51" s="4">
        <f t="shared" si="1"/>
        <v>1.0326839135526455</v>
      </c>
    </row>
    <row r="52" spans="1:7" x14ac:dyDescent="0.2">
      <c r="A52" s="4">
        <f>IF('True_Odds_Calculator_2-way'!A53="","",'True_Odds_Calculator_2-way'!A53)</f>
        <v>1.78</v>
      </c>
      <c r="B52" s="4">
        <f>IF('True_Odds_Calculator_2-way'!B53="","",'True_Odds_Calculator_2-way'!B53)</f>
        <v>2.09</v>
      </c>
      <c r="C52" s="4">
        <f t="shared" si="0"/>
        <v>4.0266652330519959E-2</v>
      </c>
      <c r="D52" s="4">
        <f t="shared" si="2"/>
        <v>1.8461614808198106</v>
      </c>
      <c r="E52" s="4">
        <f t="shared" si="3"/>
        <v>2.1818075186206087</v>
      </c>
      <c r="G52" s="4">
        <f t="shared" si="1"/>
        <v>1.04026665233052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2.15</v>
      </c>
      <c r="B54" s="4">
        <f>IF('True_Odds_Calculator_2-way'!B55="","",'True_Odds_Calculator_2-way'!B55)</f>
        <v>1.75</v>
      </c>
      <c r="C54" s="4">
        <f t="shared" si="0"/>
        <v>3.6544850498338777E-2</v>
      </c>
      <c r="D54" s="4">
        <f t="shared" si="2"/>
        <v>2.2379182156133823</v>
      </c>
      <c r="E54" s="4">
        <f t="shared" si="3"/>
        <v>1.8078078078078077</v>
      </c>
      <c r="G54" s="4">
        <f t="shared" si="1"/>
        <v>1.0365448504983388</v>
      </c>
    </row>
    <row r="55" spans="1:7" x14ac:dyDescent="0.2">
      <c r="A55" s="4">
        <f>IF('True_Odds_Calculator_2-way'!A56="","",'True_Odds_Calculator_2-way'!A56)</f>
        <v>2.2400000000000002</v>
      </c>
      <c r="B55" s="4">
        <f>IF('True_Odds_Calculator_2-way'!B56="","",'True_Odds_Calculator_2-way'!B56)</f>
        <v>1.69</v>
      </c>
      <c r="C55" s="4">
        <f t="shared" si="0"/>
        <v>3.8144547759932479E-2</v>
      </c>
      <c r="D55" s="4">
        <f t="shared" si="2"/>
        <v>2.3399678575843743</v>
      </c>
      <c r="E55" s="4">
        <f t="shared" si="3"/>
        <v>1.7462865578005351</v>
      </c>
      <c r="G55" s="4">
        <f t="shared" si="1"/>
        <v>1.0381445477599325</v>
      </c>
    </row>
    <row r="56" spans="1:7" x14ac:dyDescent="0.2">
      <c r="A56" s="4">
        <f>IF('True_Odds_Calculator_2-way'!A57="","",'True_Odds_Calculator_2-way'!A57)</f>
        <v>2.13</v>
      </c>
      <c r="B56" s="4">
        <f>IF('True_Odds_Calculator_2-way'!B57="","",'True_Odds_Calculator_2-way'!B57)</f>
        <v>1.76</v>
      </c>
      <c r="C56" s="4">
        <f t="shared" si="0"/>
        <v>3.7665386256935607E-2</v>
      </c>
      <c r="D56" s="4">
        <f t="shared" si="2"/>
        <v>2.2190126672191313</v>
      </c>
      <c r="E56" s="4">
        <f t="shared" si="3"/>
        <v>1.8203360202000585</v>
      </c>
      <c r="G56" s="4">
        <f t="shared" si="1"/>
        <v>1.0376653862569356</v>
      </c>
    </row>
    <row r="57" spans="1:7" x14ac:dyDescent="0.2">
      <c r="A57" s="4">
        <f>IF('True_Odds_Calculator_2-way'!A58="","",'True_Odds_Calculator_2-way'!A58)</f>
        <v>2.09</v>
      </c>
      <c r="B57" s="4">
        <f>IF('True_Odds_Calculator_2-way'!B58="","",'True_Odds_Calculator_2-way'!B58)</f>
        <v>1.78</v>
      </c>
      <c r="C57" s="4">
        <f t="shared" si="0"/>
        <v>4.0266652330519959E-2</v>
      </c>
      <c r="D57" s="4">
        <f t="shared" si="2"/>
        <v>2.1818075186206087</v>
      </c>
      <c r="E57" s="4">
        <f t="shared" si="3"/>
        <v>1.8461614808198106</v>
      </c>
      <c r="G57" s="4">
        <f t="shared" si="1"/>
        <v>1.04026665233052</v>
      </c>
    </row>
    <row r="58" spans="1:7" x14ac:dyDescent="0.2">
      <c r="A58" s="4">
        <f>IF('True_Odds_Calculator_2-way'!A59="","",'True_Odds_Calculator_2-way'!A59)</f>
        <v>2.2799999999999998</v>
      </c>
      <c r="B58" s="4">
        <f>IF('True_Odds_Calculator_2-way'!B59="","",'True_Odds_Calculator_2-way'!B59)</f>
        <v>1.67</v>
      </c>
      <c r="C58" s="4">
        <f t="shared" si="0"/>
        <v>3.7398886437651102E-2</v>
      </c>
      <c r="D58" s="4">
        <f t="shared" si="2"/>
        <v>2.3815361521140859</v>
      </c>
      <c r="E58" s="4">
        <f t="shared" si="3"/>
        <v>1.723831944947483</v>
      </c>
      <c r="G58" s="4">
        <f t="shared" si="1"/>
        <v>1.0373988864376511</v>
      </c>
    </row>
    <row r="59" spans="1:7" x14ac:dyDescent="0.2">
      <c r="A59" s="4">
        <f>IF('True_Odds_Calculator_2-way'!A60="","",'True_Odds_Calculator_2-way'!A60)</f>
        <v>2.21</v>
      </c>
      <c r="B59" s="4">
        <f>IF('True_Odds_Calculator_2-way'!B60="","",'True_Odds_Calculator_2-way'!B60)</f>
        <v>1.7</v>
      </c>
      <c r="C59" s="4">
        <f t="shared" si="0"/>
        <v>4.0723981900452566E-2</v>
      </c>
      <c r="D59" s="4">
        <f t="shared" si="2"/>
        <v>2.3141361256544504</v>
      </c>
      <c r="E59" s="4">
        <f t="shared" si="3"/>
        <v>1.760956175298805</v>
      </c>
      <c r="G59" s="4">
        <f t="shared" si="1"/>
        <v>1.0407239819004526</v>
      </c>
    </row>
    <row r="60" spans="1:7" x14ac:dyDescent="0.2">
      <c r="A60" s="4">
        <f>IF('True_Odds_Calculator_2-way'!A61="","",'True_Odds_Calculator_2-way'!A61)</f>
        <v>2.27</v>
      </c>
      <c r="B60" s="4">
        <f>IF('True_Odds_Calculator_2-way'!B61="","",'True_Odds_Calculator_2-way'!B61)</f>
        <v>1.67</v>
      </c>
      <c r="C60" s="4">
        <f t="shared" si="0"/>
        <v>3.9331029570814469E-2</v>
      </c>
      <c r="D60" s="4">
        <f t="shared" si="2"/>
        <v>2.3760694474913038</v>
      </c>
      <c r="E60" s="4">
        <f t="shared" si="3"/>
        <v>1.7267075087111983</v>
      </c>
      <c r="G60" s="4">
        <f t="shared" si="1"/>
        <v>1.0393310295708145</v>
      </c>
    </row>
    <row r="61" spans="1:7" x14ac:dyDescent="0.2">
      <c r="A61" s="4">
        <f>IF('True_Odds_Calculator_2-way'!A62="","",'True_Odds_Calculator_2-way'!A62)</f>
        <v>2.0699999999999998</v>
      </c>
      <c r="B61" s="4">
        <f>IF('True_Odds_Calculator_2-way'!B62="","",'True_Odds_Calculator_2-way'!B62)</f>
        <v>1.82</v>
      </c>
      <c r="C61" s="4">
        <f t="shared" si="0"/>
        <v>3.2542336890162948E-2</v>
      </c>
      <c r="D61" s="4">
        <f t="shared" si="2"/>
        <v>2.1421504520384373</v>
      </c>
      <c r="E61" s="4">
        <f t="shared" si="3"/>
        <v>1.8755413949320454</v>
      </c>
      <c r="G61" s="4">
        <f t="shared" si="1"/>
        <v>1.0325423368901629</v>
      </c>
    </row>
    <row r="62" spans="1:7" x14ac:dyDescent="0.2">
      <c r="A62" s="4">
        <f>IF('True_Odds_Calculator_2-way'!A63="","",'True_Odds_Calculator_2-way'!A63)</f>
        <v>2.14</v>
      </c>
      <c r="B62" s="4">
        <f>IF('True_Odds_Calculator_2-way'!B63="","",'True_Odds_Calculator_2-way'!B63)</f>
        <v>1.75</v>
      </c>
      <c r="C62" s="4">
        <f t="shared" si="0"/>
        <v>3.8718291054739673E-2</v>
      </c>
      <c r="D62" s="4">
        <f t="shared" si="2"/>
        <v>2.2324888226527575</v>
      </c>
      <c r="E62" s="4">
        <f t="shared" si="3"/>
        <v>1.81136638452237</v>
      </c>
      <c r="G62" s="4">
        <f t="shared" si="1"/>
        <v>1.0387182910547397</v>
      </c>
    </row>
    <row r="63" spans="1:7" x14ac:dyDescent="0.2">
      <c r="A63" s="4">
        <f>IF('True_Odds_Calculator_2-way'!A64="","",'True_Odds_Calculator_2-way'!A64)</f>
        <v>1.94</v>
      </c>
      <c r="B63" s="4">
        <f>IF('True_Odds_Calculator_2-way'!B64="","",'True_Odds_Calculator_2-way'!B64)</f>
        <v>1.93</v>
      </c>
      <c r="C63" s="4">
        <f t="shared" si="0"/>
        <v>3.3598632551679941E-2</v>
      </c>
      <c r="D63" s="4">
        <f t="shared" si="2"/>
        <v>2.0053558995233249</v>
      </c>
      <c r="E63" s="4">
        <f t="shared" si="3"/>
        <v>1.9946726333173512</v>
      </c>
      <c r="G63" s="4">
        <f t="shared" si="1"/>
        <v>1.0335986325516799</v>
      </c>
    </row>
    <row r="64" spans="1:7" x14ac:dyDescent="0.2">
      <c r="A64" s="4">
        <f>IF('True_Odds_Calculator_2-way'!A65="","",'True_Odds_Calculator_2-way'!A65)</f>
        <v>1.89</v>
      </c>
      <c r="B64" s="4">
        <f>IF('True_Odds_Calculator_2-way'!B65="","",'True_Odds_Calculator_2-way'!B65)</f>
        <v>2.0099999999999998</v>
      </c>
      <c r="C64" s="4">
        <f t="shared" si="0"/>
        <v>2.6612966911474523E-2</v>
      </c>
      <c r="D64" s="4">
        <f t="shared" si="2"/>
        <v>1.9387583250401901</v>
      </c>
      <c r="E64" s="4">
        <f t="shared" si="3"/>
        <v>2.065236891462122</v>
      </c>
      <c r="G64" s="4">
        <f t="shared" si="1"/>
        <v>1.0266129669114745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2.48</v>
      </c>
      <c r="C65" s="4">
        <f t="shared" si="0"/>
        <v>2.8225806451612989E-2</v>
      </c>
      <c r="D65" s="4">
        <f t="shared" si="2"/>
        <v>1.6369636963696372</v>
      </c>
      <c r="E65" s="4">
        <f t="shared" si="3"/>
        <v>2.5699481865284977</v>
      </c>
      <c r="G65" s="4">
        <f t="shared" si="1"/>
        <v>1.028225806451613</v>
      </c>
    </row>
    <row r="66" spans="1:7" x14ac:dyDescent="0.2">
      <c r="A66" s="4">
        <f>IF('True_Odds_Calculator_2-way'!A67="","",'True_Odds_Calculator_2-way'!A67)</f>
        <v>2.02</v>
      </c>
      <c r="B66" s="4">
        <f>IF('True_Odds_Calculator_2-way'!B67="","",'True_Odds_Calculator_2-way'!B67)</f>
        <v>1.85</v>
      </c>
      <c r="C66" s="4">
        <f t="shared" ref="C66:C129" si="4">IF(A66="","",((1/A66)+(1/B66))-1)</f>
        <v>3.5590045491035394E-2</v>
      </c>
      <c r="D66" s="4">
        <f t="shared" si="2"/>
        <v>2.0953181945612553</v>
      </c>
      <c r="E66" s="4">
        <f t="shared" si="3"/>
        <v>1.9129767084719731</v>
      </c>
      <c r="G66" s="4">
        <f t="shared" ref="G66:G129" si="5">IF(A66="","",C66+1)</f>
        <v>1.0355900454910354</v>
      </c>
    </row>
    <row r="67" spans="1:7" x14ac:dyDescent="0.2">
      <c r="A67" s="4">
        <f>IF('True_Odds_Calculator_2-way'!A68="","",'True_Odds_Calculator_2-way'!A68)</f>
        <v>2.5499999999999998</v>
      </c>
      <c r="B67" s="4">
        <f>IF('True_Odds_Calculator_2-way'!B68="","",'True_Odds_Calculator_2-way'!B68)</f>
        <v>1.55</v>
      </c>
      <c r="C67" s="4">
        <f t="shared" si="4"/>
        <v>3.7318153067678717E-2</v>
      </c>
      <c r="D67" s="4">
        <f t="shared" ref="D67:D130" si="6">IF(A67="","",(2*A67)/(2-($C67*A67)))</f>
        <v>2.6773920406435225</v>
      </c>
      <c r="E67" s="4">
        <f t="shared" ref="E67:E130" si="7">IF(B67="","",(2*B67)/(2-($C67*B67)))</f>
        <v>1.596163553760727</v>
      </c>
      <c r="G67" s="4">
        <f t="shared" si="5"/>
        <v>1.0373181530676787</v>
      </c>
    </row>
    <row r="68" spans="1:7" x14ac:dyDescent="0.2">
      <c r="A68" s="4">
        <f>IF('True_Odds_Calculator_2-way'!A69="","",'True_Odds_Calculator_2-way'!A69)</f>
        <v>2.16</v>
      </c>
      <c r="B68" s="4">
        <f>IF('True_Odds_Calculator_2-way'!B69="","",'True_Odds_Calculator_2-way'!B69)</f>
        <v>1.74</v>
      </c>
      <c r="C68" s="4">
        <f t="shared" si="4"/>
        <v>3.7675606641123682E-2</v>
      </c>
      <c r="D68" s="4">
        <f t="shared" si="6"/>
        <v>2.2516175413371671</v>
      </c>
      <c r="E68" s="4">
        <f t="shared" si="7"/>
        <v>1.7989661114302122</v>
      </c>
      <c r="G68" s="4">
        <f t="shared" si="5"/>
        <v>1.0376756066411237</v>
      </c>
    </row>
    <row r="69" spans="1:7" x14ac:dyDescent="0.2">
      <c r="A69" s="4">
        <f>IF('True_Odds_Calculator_2-way'!A70="","",'True_Odds_Calculator_2-way'!A70)</f>
        <v>2.12</v>
      </c>
      <c r="B69" s="4">
        <f>IF('True_Odds_Calculator_2-way'!B70="","",'True_Odds_Calculator_2-way'!B70)</f>
        <v>1.76</v>
      </c>
      <c r="C69" s="4">
        <f t="shared" si="4"/>
        <v>3.9879931389365408E-2</v>
      </c>
      <c r="D69" s="4">
        <f t="shared" si="6"/>
        <v>2.213573801613669</v>
      </c>
      <c r="E69" s="4">
        <f t="shared" si="7"/>
        <v>1.8240125146656239</v>
      </c>
      <c r="G69" s="4">
        <f t="shared" si="5"/>
        <v>1.0398799313893654</v>
      </c>
    </row>
    <row r="70" spans="1:7" x14ac:dyDescent="0.2">
      <c r="A70" s="4">
        <f>IF('True_Odds_Calculator_2-way'!A71="","",'True_Odds_Calculator_2-way'!A71)</f>
        <v>2.11</v>
      </c>
      <c r="B70" s="4">
        <f>IF('True_Odds_Calculator_2-way'!B71="","",'True_Odds_Calculator_2-way'!B71)</f>
        <v>1.77</v>
      </c>
      <c r="C70" s="4">
        <f t="shared" si="4"/>
        <v>3.8905400701529036E-2</v>
      </c>
      <c r="D70" s="4">
        <f t="shared" si="6"/>
        <v>2.2003122514507911</v>
      </c>
      <c r="E70" s="4">
        <f t="shared" si="7"/>
        <v>1.8331165484575556</v>
      </c>
      <c r="G70" s="4">
        <f t="shared" si="5"/>
        <v>1.038905400701529</v>
      </c>
    </row>
    <row r="71" spans="1:7" x14ac:dyDescent="0.2">
      <c r="A71" s="4">
        <f>IF('True_Odds_Calculator_2-way'!A72="","",'True_Odds_Calculator_2-way'!A72)</f>
        <v>2.2200000000000002</v>
      </c>
      <c r="B71" s="4">
        <f>IF('True_Odds_Calculator_2-way'!B72="","",'True_Odds_Calculator_2-way'!B72)</f>
        <v>1.7</v>
      </c>
      <c r="C71" s="4">
        <f t="shared" si="4"/>
        <v>3.868574456809748E-2</v>
      </c>
      <c r="D71" s="4">
        <f t="shared" si="6"/>
        <v>2.3196066379840201</v>
      </c>
      <c r="E71" s="4">
        <f t="shared" si="7"/>
        <v>1.7578015836050302</v>
      </c>
      <c r="G71" s="4">
        <f t="shared" si="5"/>
        <v>1.0386857445680975</v>
      </c>
    </row>
    <row r="72" spans="1:7" x14ac:dyDescent="0.2">
      <c r="A72" s="4">
        <f>IF('True_Odds_Calculator_2-way'!A73="","",'True_Odds_Calculator_2-way'!A73)</f>
        <v>2.58</v>
      </c>
      <c r="B72" s="4">
        <f>IF('True_Odds_Calculator_2-way'!B73="","",'True_Odds_Calculator_2-way'!B73)</f>
        <v>1.54</v>
      </c>
      <c r="C72" s="4">
        <f t="shared" si="4"/>
        <v>3.6947548575455569E-2</v>
      </c>
      <c r="D72" s="4">
        <f t="shared" si="6"/>
        <v>2.7091231419609985</v>
      </c>
      <c r="E72" s="4">
        <f t="shared" si="7"/>
        <v>1.5850953482805394</v>
      </c>
      <c r="G72" s="4">
        <f t="shared" si="5"/>
        <v>1.0369475485754556</v>
      </c>
    </row>
    <row r="73" spans="1:7" x14ac:dyDescent="0.2">
      <c r="A73" s="4">
        <f>IF('True_Odds_Calculator_2-way'!A74="","",'True_Odds_Calculator_2-way'!A74)</f>
        <v>2.4700000000000002</v>
      </c>
      <c r="B73" s="4">
        <f>IF('True_Odds_Calculator_2-way'!B74="","",'True_Odds_Calculator_2-way'!B74)</f>
        <v>1.58</v>
      </c>
      <c r="C73" s="4">
        <f t="shared" si="4"/>
        <v>3.7769692000204858E-2</v>
      </c>
      <c r="D73" s="4">
        <f t="shared" si="6"/>
        <v>2.5908517559583082</v>
      </c>
      <c r="E73" s="4">
        <f t="shared" si="7"/>
        <v>1.6285940825439218</v>
      </c>
      <c r="G73" s="4">
        <f t="shared" si="5"/>
        <v>1.0377696920002049</v>
      </c>
    </row>
    <row r="74" spans="1:7" x14ac:dyDescent="0.2">
      <c r="A74" s="4">
        <f>IF('True_Odds_Calculator_2-way'!A75="","",'True_Odds_Calculator_2-way'!A75)</f>
        <v>2.19</v>
      </c>
      <c r="B74" s="4">
        <f>IF('True_Odds_Calculator_2-way'!B75="","",'True_Odds_Calculator_2-way'!B75)</f>
        <v>1.72</v>
      </c>
      <c r="C74" s="4">
        <f t="shared" si="4"/>
        <v>3.8016353403419467E-2</v>
      </c>
      <c r="D74" s="4">
        <f t="shared" si="6"/>
        <v>2.2851249696675566</v>
      </c>
      <c r="E74" s="4">
        <f t="shared" si="7"/>
        <v>1.7781344410876134</v>
      </c>
      <c r="G74" s="4">
        <f t="shared" si="5"/>
        <v>1.0380163534034195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1.74</v>
      </c>
      <c r="C75" s="4">
        <f t="shared" si="4"/>
        <v>4.8646292967260418E-2</v>
      </c>
      <c r="D75" s="4">
        <f t="shared" si="6"/>
        <v>2.2241473314351485</v>
      </c>
      <c r="E75" s="4">
        <f t="shared" si="7"/>
        <v>1.8168951353491363</v>
      </c>
      <c r="G75" s="4">
        <f t="shared" si="5"/>
        <v>1.0486462929672604</v>
      </c>
    </row>
    <row r="76" spans="1:7" x14ac:dyDescent="0.2">
      <c r="A76" s="4">
        <f>IF('True_Odds_Calculator_2-way'!A77="","",'True_Odds_Calculator_2-way'!A77)</f>
        <v>2.0699999999999998</v>
      </c>
      <c r="B76" s="4">
        <f>IF('True_Odds_Calculator_2-way'!B77="","",'True_Odds_Calculator_2-way'!B77)</f>
        <v>1.78</v>
      </c>
      <c r="C76" s="4">
        <f t="shared" si="4"/>
        <v>4.4889540248602255E-2</v>
      </c>
      <c r="D76" s="4">
        <f t="shared" si="6"/>
        <v>2.1708596005420371</v>
      </c>
      <c r="E76" s="4">
        <f t="shared" si="7"/>
        <v>1.8540733658732955</v>
      </c>
      <c r="G76" s="4">
        <f t="shared" si="5"/>
        <v>1.0448895402486023</v>
      </c>
    </row>
    <row r="77" spans="1:7" x14ac:dyDescent="0.2">
      <c r="A77" s="4">
        <f>IF('True_Odds_Calculator_2-way'!A78="","",'True_Odds_Calculator_2-way'!A78)</f>
        <v>1.99</v>
      </c>
      <c r="B77" s="4">
        <f>IF('True_Odds_Calculator_2-way'!B78="","",'True_Odds_Calculator_2-way'!B78)</f>
        <v>1.92</v>
      </c>
      <c r="C77" s="4">
        <f t="shared" si="4"/>
        <v>2.3345896147403788E-2</v>
      </c>
      <c r="D77" s="4">
        <f t="shared" si="6"/>
        <v>2.0373253705876082</v>
      </c>
      <c r="E77" s="4">
        <f t="shared" si="7"/>
        <v>1.9640176827387685</v>
      </c>
      <c r="G77" s="4">
        <f t="shared" si="5"/>
        <v>1.0233458961474038</v>
      </c>
    </row>
    <row r="78" spans="1:7" x14ac:dyDescent="0.2">
      <c r="A78" s="4">
        <f>IF('True_Odds_Calculator_2-way'!A79="","",'True_Odds_Calculator_2-way'!A79)</f>
        <v>2.3199999999999998</v>
      </c>
      <c r="B78" s="4">
        <f>IF('True_Odds_Calculator_2-way'!B79="","",'True_Odds_Calculator_2-way'!B79)</f>
        <v>1.68</v>
      </c>
      <c r="C78" s="4">
        <f t="shared" si="4"/>
        <v>2.6272577996715896E-2</v>
      </c>
      <c r="D78" s="4">
        <f t="shared" si="6"/>
        <v>2.3929273084479368</v>
      </c>
      <c r="E78" s="4">
        <f t="shared" si="7"/>
        <v>1.7179125528913963</v>
      </c>
      <c r="G78" s="4">
        <f t="shared" si="5"/>
        <v>1.0262725779967159</v>
      </c>
    </row>
    <row r="79" spans="1:7" x14ac:dyDescent="0.2">
      <c r="A79" s="4">
        <f>IF('True_Odds_Calculator_2-way'!A80="","",'True_Odds_Calculator_2-way'!A80)</f>
        <v>1.71</v>
      </c>
      <c r="B79" s="4">
        <f>IF('True_Odds_Calculator_2-way'!B80="","",'True_Odds_Calculator_2-way'!B80)</f>
        <v>2.25</v>
      </c>
      <c r="C79" s="4">
        <f t="shared" si="4"/>
        <v>2.9239766081871288E-2</v>
      </c>
      <c r="D79" s="4">
        <f t="shared" si="6"/>
        <v>1.7538461538461536</v>
      </c>
      <c r="E79" s="4">
        <f t="shared" si="7"/>
        <v>2.3265306122448979</v>
      </c>
      <c r="G79" s="4">
        <f t="shared" si="5"/>
        <v>1.0292397660818713</v>
      </c>
    </row>
    <row r="80" spans="1:7" x14ac:dyDescent="0.2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1.88</v>
      </c>
      <c r="C80" s="4">
        <f t="shared" si="4"/>
        <v>2.9427331427966497E-2</v>
      </c>
      <c r="D80" s="4">
        <f t="shared" si="6"/>
        <v>2.0712563034422273</v>
      </c>
      <c r="E80" s="4">
        <f t="shared" si="7"/>
        <v>1.9334834220221038</v>
      </c>
      <c r="G80" s="4">
        <f t="shared" si="5"/>
        <v>1.0294273314279665</v>
      </c>
    </row>
    <row r="81" spans="1:7" x14ac:dyDescent="0.2">
      <c r="A81" s="4">
        <f>IF('True_Odds_Calculator_2-way'!A82="","",'True_Odds_Calculator_2-way'!A82)</f>
        <v>2.0299999999999998</v>
      </c>
      <c r="B81" s="4">
        <f>IF('True_Odds_Calculator_2-way'!B82="","",'True_Odds_Calculator_2-way'!B82)</f>
        <v>1.86</v>
      </c>
      <c r="C81" s="4">
        <f t="shared" si="4"/>
        <v>3.0245246040574214E-2</v>
      </c>
      <c r="D81" s="4">
        <f t="shared" si="6"/>
        <v>2.0942925287037548</v>
      </c>
      <c r="E81" s="4">
        <f t="shared" si="7"/>
        <v>1.9138324294186226</v>
      </c>
      <c r="G81" s="4">
        <f t="shared" si="5"/>
        <v>1.0302452460405742</v>
      </c>
    </row>
    <row r="82" spans="1:7" x14ac:dyDescent="0.2">
      <c r="A82" s="4">
        <f>IF('True_Odds_Calculator_2-way'!A83="","",'True_Odds_Calculator_2-way'!A83)</f>
        <v>2.16</v>
      </c>
      <c r="B82" s="4">
        <f>IF('True_Odds_Calculator_2-way'!B83="","",'True_Odds_Calculator_2-way'!B83)</f>
        <v>1.75</v>
      </c>
      <c r="C82" s="4">
        <f t="shared" si="4"/>
        <v>3.4391534391534417E-2</v>
      </c>
      <c r="D82" s="4">
        <f t="shared" si="6"/>
        <v>2.2433234421364987</v>
      </c>
      <c r="E82" s="4">
        <f t="shared" si="7"/>
        <v>1.8042959427207637</v>
      </c>
      <c r="G82" s="4">
        <f t="shared" si="5"/>
        <v>1.0343915343915344</v>
      </c>
    </row>
    <row r="83" spans="1:7" x14ac:dyDescent="0.2">
      <c r="A83" s="4">
        <f>IF('True_Odds_Calculator_2-way'!A84="","",'True_Odds_Calculator_2-way'!A84)</f>
        <v>2.0699999999999998</v>
      </c>
      <c r="B83" s="4">
        <f>IF('True_Odds_Calculator_2-way'!B84="","",'True_Odds_Calculator_2-way'!B84)</f>
        <v>1.82</v>
      </c>
      <c r="C83" s="4">
        <f t="shared" si="4"/>
        <v>3.2542336890162948E-2</v>
      </c>
      <c r="D83" s="4">
        <f t="shared" si="6"/>
        <v>2.1421504520384373</v>
      </c>
      <c r="E83" s="4">
        <f t="shared" si="7"/>
        <v>1.8755413949320454</v>
      </c>
      <c r="G83" s="4">
        <f t="shared" si="5"/>
        <v>1.0325423368901629</v>
      </c>
    </row>
    <row r="84" spans="1:7" x14ac:dyDescent="0.2">
      <c r="A84" s="4">
        <f>IF('True_Odds_Calculator_2-way'!A85="","",'True_Odds_Calculator_2-way'!A85)</f>
        <v>2</v>
      </c>
      <c r="B84" s="4">
        <f>IF('True_Odds_Calculator_2-way'!B85="","",'True_Odds_Calculator_2-way'!B85)</f>
        <v>1.89</v>
      </c>
      <c r="C84" s="4">
        <f t="shared" si="4"/>
        <v>2.9100529100529293E-2</v>
      </c>
      <c r="D84" s="4">
        <f t="shared" si="6"/>
        <v>2.0599455040871937</v>
      </c>
      <c r="E84" s="4">
        <f t="shared" si="7"/>
        <v>1.9434447300771212</v>
      </c>
      <c r="G84" s="4">
        <f t="shared" si="5"/>
        <v>1.0291005291005293</v>
      </c>
    </row>
    <row r="85" spans="1:7" x14ac:dyDescent="0.2">
      <c r="A85" s="4">
        <f>IF('True_Odds_Calculator_2-way'!A86="","",'True_Odds_Calculator_2-way'!A86)</f>
        <v>2.1</v>
      </c>
      <c r="B85" s="4">
        <f>IF('True_Odds_Calculator_2-way'!B86="","",'True_Odds_Calculator_2-way'!B86)</f>
        <v>1.79</v>
      </c>
      <c r="C85" s="4">
        <f t="shared" si="4"/>
        <v>3.4849694067571102E-2</v>
      </c>
      <c r="D85" s="4">
        <f t="shared" si="6"/>
        <v>2.1797622499275153</v>
      </c>
      <c r="E85" s="4">
        <f t="shared" si="7"/>
        <v>1.8476284099287292</v>
      </c>
      <c r="G85" s="4">
        <f t="shared" si="5"/>
        <v>1.0348496940675711</v>
      </c>
    </row>
    <row r="86" spans="1:7" x14ac:dyDescent="0.2">
      <c r="A86" s="4">
        <f>IF('True_Odds_Calculator_2-way'!A87="","",'True_Odds_Calculator_2-way'!A87)</f>
        <v>2.0299999999999998</v>
      </c>
      <c r="B86" s="4">
        <f>IF('True_Odds_Calculator_2-way'!B87="","",'True_Odds_Calculator_2-way'!B87)</f>
        <v>1.86</v>
      </c>
      <c r="C86" s="4">
        <f t="shared" si="4"/>
        <v>3.0245246040574214E-2</v>
      </c>
      <c r="D86" s="4">
        <f t="shared" si="6"/>
        <v>2.0942925287037548</v>
      </c>
      <c r="E86" s="4">
        <f t="shared" si="7"/>
        <v>1.9138324294186226</v>
      </c>
      <c r="G86" s="4">
        <f t="shared" si="5"/>
        <v>1.0302452460405742</v>
      </c>
    </row>
    <row r="87" spans="1:7" x14ac:dyDescent="0.2">
      <c r="A87" s="4">
        <f>IF('True_Odds_Calculator_2-way'!A88="","",'True_Odds_Calculator_2-way'!A88)</f>
        <v>2.25</v>
      </c>
      <c r="B87" s="4">
        <f>IF('True_Odds_Calculator_2-way'!B88="","",'True_Odds_Calculator_2-way'!B88)</f>
        <v>1.7</v>
      </c>
      <c r="C87" s="4">
        <f t="shared" si="4"/>
        <v>3.2679738562091387E-2</v>
      </c>
      <c r="D87" s="4">
        <f t="shared" si="6"/>
        <v>2.3358778625954195</v>
      </c>
      <c r="E87" s="4">
        <f t="shared" si="7"/>
        <v>1.7485714285714284</v>
      </c>
      <c r="G87" s="4">
        <f t="shared" si="5"/>
        <v>1.0326797385620914</v>
      </c>
    </row>
    <row r="88" spans="1:7" x14ac:dyDescent="0.2">
      <c r="A88" s="4">
        <f>IF('True_Odds_Calculator_2-way'!A89="","",'True_Odds_Calculator_2-way'!A89)</f>
        <v>1.61</v>
      </c>
      <c r="B88" s="4">
        <f>IF('True_Odds_Calculator_2-way'!B89="","",'True_Odds_Calculator_2-way'!B89)</f>
        <v>2.41</v>
      </c>
      <c r="C88" s="4">
        <f t="shared" si="4"/>
        <v>3.6055771758459754E-2</v>
      </c>
      <c r="D88" s="4">
        <f t="shared" si="6"/>
        <v>1.6581269630990791</v>
      </c>
      <c r="E88" s="4">
        <f t="shared" si="7"/>
        <v>2.5194636537774748</v>
      </c>
      <c r="G88" s="4">
        <f t="shared" si="5"/>
        <v>1.0360557717584598</v>
      </c>
    </row>
    <row r="89" spans="1:7" x14ac:dyDescent="0.2">
      <c r="A89" s="4">
        <f>IF('True_Odds_Calculator_2-way'!A90="","",'True_Odds_Calculator_2-way'!A90)</f>
        <v>2.04</v>
      </c>
      <c r="B89" s="4">
        <f>IF('True_Odds_Calculator_2-way'!B90="","",'True_Odds_Calculator_2-way'!B90)</f>
        <v>1.85</v>
      </c>
      <c r="C89" s="4">
        <f t="shared" si="4"/>
        <v>3.0736618971912932E-2</v>
      </c>
      <c r="D89" s="4">
        <f t="shared" si="6"/>
        <v>2.1060267857142851</v>
      </c>
      <c r="E89" s="4">
        <f t="shared" si="7"/>
        <v>1.9041372351160444</v>
      </c>
      <c r="G89" s="4">
        <f t="shared" si="5"/>
        <v>1.0307366189719129</v>
      </c>
    </row>
    <row r="90" spans="1:7" x14ac:dyDescent="0.2">
      <c r="A90" s="4">
        <f>IF('True_Odds_Calculator_2-way'!A91="","",'True_Odds_Calculator_2-way'!A91)</f>
        <v>1.77</v>
      </c>
      <c r="B90" s="4">
        <f>IF('True_Odds_Calculator_2-way'!B91="","",'True_Odds_Calculator_2-way'!B91)</f>
        <v>2.14</v>
      </c>
      <c r="C90" s="4">
        <f t="shared" si="4"/>
        <v>3.2261471038597556E-2</v>
      </c>
      <c r="D90" s="4">
        <f t="shared" si="6"/>
        <v>1.822021261243927</v>
      </c>
      <c r="E90" s="4">
        <f t="shared" si="7"/>
        <v>2.216513546725964</v>
      </c>
      <c r="G90" s="4">
        <f t="shared" si="5"/>
        <v>1.0322614710385976</v>
      </c>
    </row>
    <row r="91" spans="1:7" x14ac:dyDescent="0.2">
      <c r="A91" s="4">
        <f>IF('True_Odds_Calculator_2-way'!A92="","",'True_Odds_Calculator_2-way'!A92)</f>
        <v>1.53</v>
      </c>
      <c r="B91" s="4">
        <f>IF('True_Odds_Calculator_2-way'!B92="","",'True_Odds_Calculator_2-way'!B92)</f>
        <v>2.59</v>
      </c>
      <c r="C91" s="4">
        <f t="shared" si="4"/>
        <v>3.9695157342216181E-2</v>
      </c>
      <c r="D91" s="4">
        <f t="shared" si="6"/>
        <v>1.5779162601787884</v>
      </c>
      <c r="E91" s="4">
        <f t="shared" si="7"/>
        <v>2.7303544975367759</v>
      </c>
      <c r="G91" s="4">
        <f t="shared" si="5"/>
        <v>1.0396951573422162</v>
      </c>
    </row>
    <row r="92" spans="1:7" x14ac:dyDescent="0.2">
      <c r="A92" s="4">
        <f>IF('True_Odds_Calculator_2-way'!A93="","",'True_Odds_Calculator_2-way'!A93)</f>
        <v>2.4500000000000002</v>
      </c>
      <c r="B92" s="4">
        <f>IF('True_Odds_Calculator_2-way'!B93="","",'True_Odds_Calculator_2-way'!B93)</f>
        <v>1.6</v>
      </c>
      <c r="C92" s="4">
        <f t="shared" si="4"/>
        <v>3.3163265306122458E-2</v>
      </c>
      <c r="D92" s="4">
        <f t="shared" si="6"/>
        <v>2.5537459283387625</v>
      </c>
      <c r="E92" s="4">
        <f t="shared" si="7"/>
        <v>1.6436058700209644</v>
      </c>
      <c r="G92" s="4">
        <f t="shared" si="5"/>
        <v>1.0331632653061225</v>
      </c>
    </row>
    <row r="93" spans="1:7" x14ac:dyDescent="0.2">
      <c r="A93" s="4">
        <f>IF('True_Odds_Calculator_2-way'!A94="","",'True_Odds_Calculator_2-way'!A94)</f>
        <v>2.29</v>
      </c>
      <c r="B93" s="4">
        <f>IF('True_Odds_Calculator_2-way'!B94="","",'True_Odds_Calculator_2-way'!B94)</f>
        <v>1.68</v>
      </c>
      <c r="C93" s="4">
        <f t="shared" si="4"/>
        <v>3.1919317945518833E-2</v>
      </c>
      <c r="D93" s="4">
        <f t="shared" si="6"/>
        <v>2.3768688990485605</v>
      </c>
      <c r="E93" s="4">
        <f t="shared" si="7"/>
        <v>1.7262855604415328</v>
      </c>
      <c r="G93" s="4">
        <f t="shared" si="5"/>
        <v>1.0319193179455188</v>
      </c>
    </row>
    <row r="94" spans="1:7" x14ac:dyDescent="0.2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4"/>
        <v>3.4193852437555794E-2</v>
      </c>
      <c r="D94" s="4">
        <f t="shared" si="6"/>
        <v>2.3508340001231001</v>
      </c>
      <c r="E94" s="4">
        <f t="shared" si="7"/>
        <v>1.740283410033262</v>
      </c>
      <c r="G94" s="4">
        <f t="shared" si="5"/>
        <v>1.0341938524375558</v>
      </c>
    </row>
    <row r="95" spans="1:7" x14ac:dyDescent="0.2">
      <c r="A95" s="4">
        <f>IF('True_Odds_Calculator_2-way'!A96="","",'True_Odds_Calculator_2-way'!A96)</f>
        <v>1.97</v>
      </c>
      <c r="B95" s="4">
        <f>IF('True_Odds_Calculator_2-way'!B96="","",'True_Odds_Calculator_2-way'!B96)</f>
        <v>1.87</v>
      </c>
      <c r="C95" s="4">
        <f t="shared" si="4"/>
        <v>4.2373571486739481E-2</v>
      </c>
      <c r="D95" s="4">
        <f t="shared" si="6"/>
        <v>2.0558051284913081</v>
      </c>
      <c r="E95" s="4">
        <f t="shared" si="7"/>
        <v>1.9471444805623825</v>
      </c>
      <c r="G95" s="4">
        <f t="shared" si="5"/>
        <v>1.0423735714867395</v>
      </c>
    </row>
    <row r="96" spans="1:7" x14ac:dyDescent="0.2">
      <c r="A96" s="4">
        <f>IF('True_Odds_Calculator_2-way'!A97="","",'True_Odds_Calculator_2-way'!A97)</f>
        <v>1.81</v>
      </c>
      <c r="B96" s="4">
        <f>IF('True_Odds_Calculator_2-way'!B97="","",'True_Odds_Calculator_2-way'!B97)</f>
        <v>2.0299999999999998</v>
      </c>
      <c r="C96" s="4">
        <f t="shared" si="4"/>
        <v>4.5097025283727721E-2</v>
      </c>
      <c r="D96" s="4">
        <f t="shared" si="6"/>
        <v>1.8870143543127138</v>
      </c>
      <c r="E96" s="4">
        <f t="shared" si="7"/>
        <v>2.1273774715571898</v>
      </c>
      <c r="G96" s="4">
        <f t="shared" si="5"/>
        <v>1.0450970252837277</v>
      </c>
    </row>
    <row r="97" spans="1:7" x14ac:dyDescent="0.2">
      <c r="A97" s="4">
        <f>IF('True_Odds_Calculator_2-way'!A98="","",'True_Odds_Calculator_2-way'!A98)</f>
        <v>1.99</v>
      </c>
      <c r="B97" s="4">
        <f>IF('True_Odds_Calculator_2-way'!B98="","",'True_Odds_Calculator_2-way'!B98)</f>
        <v>1.85</v>
      </c>
      <c r="C97" s="4">
        <f t="shared" si="4"/>
        <v>4.3053103354610656E-2</v>
      </c>
      <c r="D97" s="4">
        <f t="shared" si="6"/>
        <v>2.0790625441197226</v>
      </c>
      <c r="E97" s="4">
        <f t="shared" si="7"/>
        <v>1.9267303414889438</v>
      </c>
      <c r="G97" s="4">
        <f t="shared" si="5"/>
        <v>1.0430531033546107</v>
      </c>
    </row>
    <row r="98" spans="1:7" x14ac:dyDescent="0.2">
      <c r="A98" s="4">
        <f>IF('True_Odds_Calculator_2-way'!A99="","",'True_Odds_Calculator_2-way'!A99)</f>
        <v>2.0499999999999998</v>
      </c>
      <c r="B98" s="4">
        <f>IF('True_Odds_Calculator_2-way'!B99="","",'True_Odds_Calculator_2-way'!B99)</f>
        <v>1.8</v>
      </c>
      <c r="C98" s="4">
        <f t="shared" si="4"/>
        <v>4.3360433604336057E-2</v>
      </c>
      <c r="D98" s="4">
        <f t="shared" si="6"/>
        <v>2.1453488372093021</v>
      </c>
      <c r="E98" s="4">
        <f t="shared" si="7"/>
        <v>1.8730964467005078</v>
      </c>
      <c r="G98" s="4">
        <f t="shared" si="5"/>
        <v>1.0433604336043361</v>
      </c>
    </row>
    <row r="99" spans="1:7" x14ac:dyDescent="0.2">
      <c r="A99" s="4">
        <f>IF('True_Odds_Calculator_2-way'!A100="","",'True_Odds_Calculator_2-way'!A100)</f>
        <v>1.67</v>
      </c>
      <c r="B99" s="4">
        <f>IF('True_Odds_Calculator_2-way'!B100="","",'True_Odds_Calculator_2-way'!B100)</f>
        <v>2.19</v>
      </c>
      <c r="C99" s="4">
        <f t="shared" si="4"/>
        <v>5.5423399775790916E-2</v>
      </c>
      <c r="D99" s="4">
        <f t="shared" si="6"/>
        <v>1.7510353577669786</v>
      </c>
      <c r="E99" s="4">
        <f t="shared" si="7"/>
        <v>2.3314952347560003</v>
      </c>
      <c r="G99" s="4">
        <f t="shared" si="5"/>
        <v>1.0554233997757909</v>
      </c>
    </row>
    <row r="100" spans="1:7" x14ac:dyDescent="0.2">
      <c r="A100" s="4">
        <f>IF('True_Odds_Calculator_2-way'!A101="","",'True_Odds_Calculator_2-way'!A101)</f>
        <v>1.74</v>
      </c>
      <c r="B100" s="4">
        <f>IF('True_Odds_Calculator_2-way'!B101="","",'True_Odds_Calculator_2-way'!B101)</f>
        <v>2.04</v>
      </c>
      <c r="C100" s="4">
        <f t="shared" si="4"/>
        <v>6.4908722109533468E-2</v>
      </c>
      <c r="D100" s="4">
        <f t="shared" si="6"/>
        <v>1.8441396508728181</v>
      </c>
      <c r="E100" s="4">
        <f t="shared" si="7"/>
        <v>2.184638109305761</v>
      </c>
      <c r="G100" s="4">
        <f t="shared" si="5"/>
        <v>1.0649087221095335</v>
      </c>
    </row>
    <row r="101" spans="1:7" x14ac:dyDescent="0.2">
      <c r="A101" s="4">
        <f>IF('True_Odds_Calculator_2-way'!A102="","",'True_Odds_Calculator_2-way'!A102)</f>
        <v>1.65</v>
      </c>
      <c r="B101" s="4">
        <f>IF('True_Odds_Calculator_2-way'!B102="","",'True_Odds_Calculator_2-way'!B102)</f>
        <v>2.08</v>
      </c>
      <c r="C101" s="4">
        <f t="shared" si="4"/>
        <v>8.6829836829836804E-2</v>
      </c>
      <c r="D101" s="4">
        <f t="shared" si="6"/>
        <v>1.7773174520973587</v>
      </c>
      <c r="E101" s="4">
        <f t="shared" si="7"/>
        <v>2.2864756828780815</v>
      </c>
      <c r="G101" s="4">
        <f t="shared" si="5"/>
        <v>1.0868298368298368</v>
      </c>
    </row>
    <row r="102" spans="1:7" x14ac:dyDescent="0.2">
      <c r="A102" s="4">
        <f>IF('True_Odds_Calculator_2-way'!A103="","",'True_Odds_Calculator_2-way'!A103)</f>
        <v>1.97</v>
      </c>
      <c r="B102" s="4">
        <f>IF('True_Odds_Calculator_2-way'!B103="","",'True_Odds_Calculator_2-way'!B103)</f>
        <v>1.85</v>
      </c>
      <c r="C102" s="4">
        <f t="shared" si="4"/>
        <v>4.8154753738510081E-2</v>
      </c>
      <c r="D102" s="4">
        <f t="shared" si="6"/>
        <v>2.0680947652149242</v>
      </c>
      <c r="E102" s="4">
        <f t="shared" si="7"/>
        <v>1.9362465134812061</v>
      </c>
      <c r="G102" s="4">
        <f t="shared" si="5"/>
        <v>1.0481547537385101</v>
      </c>
    </row>
    <row r="103" spans="1:7" x14ac:dyDescent="0.2">
      <c r="A103" s="4">
        <f>IF('True_Odds_Calculator_2-way'!A104="","",'True_Odds_Calculator_2-way'!A104)</f>
        <v>1.67</v>
      </c>
      <c r="B103" s="4">
        <f>IF('True_Odds_Calculator_2-way'!B104="","",'True_Odds_Calculator_2-way'!B104)</f>
        <v>2.19</v>
      </c>
      <c r="C103" s="4">
        <f t="shared" si="4"/>
        <v>5.5423399775790916E-2</v>
      </c>
      <c r="D103" s="4">
        <f t="shared" si="6"/>
        <v>1.7510353577669786</v>
      </c>
      <c r="E103" s="4">
        <f t="shared" si="7"/>
        <v>2.3314952347560003</v>
      </c>
      <c r="G103" s="4">
        <f t="shared" si="5"/>
        <v>1.0554233997757909</v>
      </c>
    </row>
    <row r="104" spans="1:7" x14ac:dyDescent="0.2">
      <c r="A104" s="4">
        <f>IF('True_Odds_Calculator_2-way'!A105="","",'True_Odds_Calculator_2-way'!A105)</f>
        <v>1.76</v>
      </c>
      <c r="B104" s="4">
        <f>IF('True_Odds_Calculator_2-way'!B105="","",'True_Odds_Calculator_2-way'!B105)</f>
        <v>2.0499999999999998</v>
      </c>
      <c r="C104" s="4">
        <f t="shared" si="4"/>
        <v>5.598669623059882E-2</v>
      </c>
      <c r="D104" s="4">
        <f t="shared" si="6"/>
        <v>1.8512057465366858</v>
      </c>
      <c r="E104" s="4">
        <f t="shared" si="7"/>
        <v>2.1748040988547319</v>
      </c>
      <c r="G104" s="4">
        <f t="shared" si="5"/>
        <v>1.0559866962305988</v>
      </c>
    </row>
    <row r="105" spans="1:7" x14ac:dyDescent="0.2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1.94</v>
      </c>
      <c r="C105" s="4">
        <f t="shared" si="4"/>
        <v>4.7378811142794408E-2</v>
      </c>
      <c r="D105" s="4">
        <f t="shared" si="6"/>
        <v>1.9676305567544234</v>
      </c>
      <c r="E105" s="4">
        <f t="shared" si="7"/>
        <v>2.033452274754683</v>
      </c>
      <c r="G105" s="4">
        <f t="shared" si="5"/>
        <v>1.0473788111427944</v>
      </c>
    </row>
    <row r="106" spans="1:7" x14ac:dyDescent="0.2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1.97</v>
      </c>
      <c r="C106" s="4">
        <f t="shared" si="4"/>
        <v>4.8154753738510081E-2</v>
      </c>
      <c r="D106" s="4">
        <f t="shared" si="6"/>
        <v>1.9362465134812061</v>
      </c>
      <c r="E106" s="4">
        <f t="shared" si="7"/>
        <v>2.0680947652149242</v>
      </c>
      <c r="G106" s="4">
        <f t="shared" si="5"/>
        <v>1.0481547537385101</v>
      </c>
    </row>
    <row r="107" spans="1:7" x14ac:dyDescent="0.2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2.02</v>
      </c>
      <c r="C107" s="4">
        <f t="shared" si="4"/>
        <v>4.7535692795798834E-2</v>
      </c>
      <c r="D107" s="4">
        <f t="shared" si="6"/>
        <v>1.8913661993688893</v>
      </c>
      <c r="E107" s="4">
        <f t="shared" si="7"/>
        <v>2.1218733677673955</v>
      </c>
      <c r="G107" s="4">
        <f t="shared" si="5"/>
        <v>1.0475356927957988</v>
      </c>
    </row>
    <row r="108" spans="1:7" x14ac:dyDescent="0.2">
      <c r="A108" s="4">
        <f>IF('True_Odds_Calculator_2-way'!A109="","",'True_Odds_Calculator_2-way'!A109)</f>
        <v>1.7</v>
      </c>
      <c r="B108" s="4">
        <f>IF('True_Odds_Calculator_2-way'!B109="","",'True_Odds_Calculator_2-way'!B109)</f>
        <v>2.13</v>
      </c>
      <c r="C108" s="4">
        <f t="shared" si="4"/>
        <v>5.7718862192764453E-2</v>
      </c>
      <c r="D108" s="4">
        <f t="shared" si="6"/>
        <v>1.7877067390767711</v>
      </c>
      <c r="E108" s="4">
        <f t="shared" si="7"/>
        <v>2.2695079912253213</v>
      </c>
      <c r="G108" s="4">
        <f t="shared" si="5"/>
        <v>1.0577188621927645</v>
      </c>
    </row>
    <row r="109" spans="1:7" x14ac:dyDescent="0.2">
      <c r="A109" s="4">
        <f>IF('True_Odds_Calculator_2-way'!A110="","",'True_Odds_Calculator_2-way'!A110)</f>
        <v>2.54</v>
      </c>
      <c r="B109" s="4">
        <f>IF('True_Odds_Calculator_2-way'!B110="","",'True_Odds_Calculator_2-way'!B110)</f>
        <v>1.57</v>
      </c>
      <c r="C109" s="4">
        <f t="shared" si="4"/>
        <v>3.0643462560810519E-2</v>
      </c>
      <c r="D109" s="4">
        <f t="shared" si="6"/>
        <v>2.6428524090396981</v>
      </c>
      <c r="E109" s="4">
        <f t="shared" si="7"/>
        <v>1.6086974061075479</v>
      </c>
      <c r="G109" s="4">
        <f t="shared" si="5"/>
        <v>1.0306434625608105</v>
      </c>
    </row>
    <row r="110" spans="1:7" x14ac:dyDescent="0.2">
      <c r="A110" s="4">
        <f>IF('True_Odds_Calculator_2-way'!A111="","",'True_Odds_Calculator_2-way'!A111)</f>
        <v>1.77</v>
      </c>
      <c r="B110" s="4">
        <f>IF('True_Odds_Calculator_2-way'!B111="","",'True_Odds_Calculator_2-way'!B111)</f>
        <v>2.15</v>
      </c>
      <c r="C110" s="4">
        <f t="shared" si="4"/>
        <v>3.0088030482196881E-2</v>
      </c>
      <c r="D110" s="4">
        <f t="shared" si="6"/>
        <v>1.8184207382630511</v>
      </c>
      <c r="E110" s="4">
        <f t="shared" si="7"/>
        <v>2.2218654211064077</v>
      </c>
      <c r="G110" s="4">
        <f t="shared" si="5"/>
        <v>1.0300880304821969</v>
      </c>
    </row>
    <row r="111" spans="1:7" x14ac:dyDescent="0.2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1.63</v>
      </c>
      <c r="C111" s="4">
        <f t="shared" si="4"/>
        <v>2.8434691851436877E-2</v>
      </c>
      <c r="D111" s="4">
        <f t="shared" si="6"/>
        <v>2.4955055109106499</v>
      </c>
      <c r="E111" s="4">
        <f t="shared" si="7"/>
        <v>1.6686702206741284</v>
      </c>
      <c r="G111" s="4">
        <f t="shared" si="5"/>
        <v>1.0284346918514369</v>
      </c>
    </row>
    <row r="112" spans="1:7" x14ac:dyDescent="0.2">
      <c r="A112" s="4">
        <f>IF('True_Odds_Calculator_2-way'!A113="","",'True_Odds_Calculator_2-way'!A113)</f>
        <v>2.17</v>
      </c>
      <c r="B112" s="4">
        <f>IF('True_Odds_Calculator_2-way'!B113="","",'True_Odds_Calculator_2-way'!B113)</f>
        <v>1.76</v>
      </c>
      <c r="C112" s="4">
        <f t="shared" si="4"/>
        <v>2.9011311269375728E-2</v>
      </c>
      <c r="D112" s="4">
        <f t="shared" si="6"/>
        <v>2.2405256365129644</v>
      </c>
      <c r="E112" s="4">
        <f t="shared" si="7"/>
        <v>1.8061099025820484</v>
      </c>
      <c r="G112" s="4">
        <f t="shared" si="5"/>
        <v>1.0290113112693757</v>
      </c>
    </row>
    <row r="113" spans="1:7" x14ac:dyDescent="0.2">
      <c r="A113" s="4">
        <f>IF('True_Odds_Calculator_2-way'!A114="","",'True_Odds_Calculator_2-way'!A114)</f>
        <v>2.4500000000000002</v>
      </c>
      <c r="B113" s="4">
        <f>IF('True_Odds_Calculator_2-way'!B114="","",'True_Odds_Calculator_2-way'!B114)</f>
        <v>1.59</v>
      </c>
      <c r="C113" s="4">
        <f t="shared" si="4"/>
        <v>3.7094082916185211E-2</v>
      </c>
      <c r="D113" s="4">
        <f t="shared" si="6"/>
        <v>2.5666282325811234</v>
      </c>
      <c r="E113" s="4">
        <f t="shared" si="7"/>
        <v>1.6383135317001365</v>
      </c>
      <c r="G113" s="4">
        <f t="shared" si="5"/>
        <v>1.0370940829161852</v>
      </c>
    </row>
    <row r="114" spans="1:7" x14ac:dyDescent="0.2">
      <c r="A114" s="4">
        <f>IF('True_Odds_Calculator_2-way'!A115="","",'True_Odds_Calculator_2-way'!A115)</f>
        <v>2.2599999999999998</v>
      </c>
      <c r="B114" s="4">
        <f>IF('True_Odds_Calculator_2-way'!B115="","",'True_Odds_Calculator_2-way'!B115)</f>
        <v>1.68</v>
      </c>
      <c r="C114" s="4">
        <f t="shared" si="4"/>
        <v>3.7715971344289834E-2</v>
      </c>
      <c r="D114" s="4">
        <f t="shared" si="6"/>
        <v>2.3606068142253167</v>
      </c>
      <c r="E114" s="4">
        <f t="shared" si="7"/>
        <v>1.7349661853408882</v>
      </c>
      <c r="G114" s="4">
        <f t="shared" si="5"/>
        <v>1.0377159713442898</v>
      </c>
    </row>
    <row r="115" spans="1:7" x14ac:dyDescent="0.2">
      <c r="A115" s="4">
        <f>IF('True_Odds_Calculator_2-way'!A116="","",'True_Odds_Calculator_2-way'!A116)</f>
        <v>2.44</v>
      </c>
      <c r="B115" s="4">
        <f>IF('True_Odds_Calculator_2-way'!B116="","",'True_Odds_Calculator_2-way'!B116)</f>
        <v>1.59</v>
      </c>
      <c r="C115" s="4">
        <f t="shared" si="4"/>
        <v>3.8766883183833478E-2</v>
      </c>
      <c r="D115" s="4">
        <f t="shared" si="6"/>
        <v>2.561130182202271</v>
      </c>
      <c r="E115" s="4">
        <f t="shared" si="7"/>
        <v>1.640561569688769</v>
      </c>
      <c r="G115" s="4">
        <f t="shared" si="5"/>
        <v>1.0387668831838335</v>
      </c>
    </row>
    <row r="116" spans="1:7" x14ac:dyDescent="0.2">
      <c r="A116" s="4">
        <f>IF('True_Odds_Calculator_2-way'!A117="","",'True_Odds_Calculator_2-way'!A117)</f>
        <v>2.1800000000000002</v>
      </c>
      <c r="B116" s="4">
        <f>IF('True_Odds_Calculator_2-way'!B117="","",'True_Odds_Calculator_2-way'!B117)</f>
        <v>1.72</v>
      </c>
      <c r="C116" s="4">
        <f t="shared" si="4"/>
        <v>4.0110945167484591E-2</v>
      </c>
      <c r="D116" s="4">
        <f t="shared" si="6"/>
        <v>2.2796692607003894</v>
      </c>
      <c r="E116" s="4">
        <f t="shared" si="7"/>
        <v>1.7814519194222731</v>
      </c>
      <c r="G116" s="4">
        <f t="shared" si="5"/>
        <v>1.0401109451674846</v>
      </c>
    </row>
    <row r="117" spans="1:7" x14ac:dyDescent="0.2">
      <c r="A117" s="4">
        <f>IF('True_Odds_Calculator_2-way'!A118="","",'True_Odds_Calculator_2-way'!A118)</f>
        <v>2.76</v>
      </c>
      <c r="B117" s="4">
        <f>IF('True_Odds_Calculator_2-way'!B118="","",'True_Odds_Calculator_2-way'!B118)</f>
        <v>1.48</v>
      </c>
      <c r="C117" s="4">
        <f t="shared" si="4"/>
        <v>3.7994516255385857E-2</v>
      </c>
      <c r="D117" s="4">
        <f t="shared" si="6"/>
        <v>2.9127210496292069</v>
      </c>
      <c r="E117" s="4">
        <f t="shared" si="7"/>
        <v>1.5228153892036982</v>
      </c>
      <c r="G117" s="4">
        <f t="shared" si="5"/>
        <v>1.0379945162553859</v>
      </c>
    </row>
    <row r="118" spans="1:7" x14ac:dyDescent="0.2">
      <c r="A118" s="4">
        <f>IF('True_Odds_Calculator_2-way'!A119="","",'True_Odds_Calculator_2-way'!A119)</f>
        <v>1.83</v>
      </c>
      <c r="B118" s="4">
        <f>IF('True_Odds_Calculator_2-way'!B119="","",'True_Odds_Calculator_2-way'!B119)</f>
        <v>2.06</v>
      </c>
      <c r="C118" s="4">
        <f t="shared" si="4"/>
        <v>3.1884980635577431E-2</v>
      </c>
      <c r="D118" s="4">
        <f t="shared" si="6"/>
        <v>1.8849942497124856</v>
      </c>
      <c r="E118" s="4">
        <f t="shared" si="7"/>
        <v>2.1299508446804905</v>
      </c>
      <c r="G118" s="4">
        <f t="shared" si="5"/>
        <v>1.0318849806355774</v>
      </c>
    </row>
    <row r="119" spans="1:7" x14ac:dyDescent="0.2">
      <c r="A119" s="4">
        <f>IF('True_Odds_Calculator_2-way'!A120="","",'True_Odds_Calculator_2-way'!A120)</f>
        <v>1.71</v>
      </c>
      <c r="B119" s="4">
        <f>IF('True_Odds_Calculator_2-way'!B120="","",'True_Odds_Calculator_2-way'!B120)</f>
        <v>2.23</v>
      </c>
      <c r="C119" s="4">
        <f t="shared" si="4"/>
        <v>3.3225814910969431E-2</v>
      </c>
      <c r="D119" s="4">
        <f t="shared" si="6"/>
        <v>1.7599981538319522</v>
      </c>
      <c r="E119" s="4">
        <f t="shared" si="7"/>
        <v>2.315792669966295</v>
      </c>
      <c r="G119" s="4">
        <f t="shared" si="5"/>
        <v>1.0332258149109694</v>
      </c>
    </row>
    <row r="120" spans="1:7" x14ac:dyDescent="0.2">
      <c r="A120" s="4">
        <f>IF('True_Odds_Calculator_2-way'!A121="","",'True_Odds_Calculator_2-way'!A121)</f>
        <v>1.79</v>
      </c>
      <c r="B120" s="4">
        <f>IF('True_Odds_Calculator_2-way'!B121="","",'True_Odds_Calculator_2-way'!B121)</f>
        <v>2.1</v>
      </c>
      <c r="C120" s="4">
        <f t="shared" si="4"/>
        <v>3.4849694067571102E-2</v>
      </c>
      <c r="D120" s="4">
        <f t="shared" si="6"/>
        <v>1.8476284099287292</v>
      </c>
      <c r="E120" s="4">
        <f t="shared" si="7"/>
        <v>2.1797622499275153</v>
      </c>
      <c r="G120" s="4">
        <f t="shared" si="5"/>
        <v>1.0348496940675711</v>
      </c>
    </row>
    <row r="121" spans="1:7" x14ac:dyDescent="0.2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2.02</v>
      </c>
      <c r="C121" s="4">
        <f t="shared" si="4"/>
        <v>2.9808863239265015E-2</v>
      </c>
      <c r="D121" s="4">
        <f t="shared" si="6"/>
        <v>1.9236135865967305</v>
      </c>
      <c r="E121" s="4">
        <f t="shared" si="7"/>
        <v>2.082703865027292</v>
      </c>
      <c r="G121" s="4">
        <f t="shared" si="5"/>
        <v>1.029808863239265</v>
      </c>
    </row>
    <row r="122" spans="1:7" x14ac:dyDescent="0.2">
      <c r="A122" s="4">
        <f>IF('True_Odds_Calculator_2-way'!A123="","",'True_Odds_Calculator_2-way'!A123)</f>
        <v>1.8</v>
      </c>
      <c r="B122" s="4">
        <f>IF('True_Odds_Calculator_2-way'!B123="","",'True_Odds_Calculator_2-way'!B123)</f>
        <v>2.0299999999999998</v>
      </c>
      <c r="C122" s="4">
        <f t="shared" si="4"/>
        <v>4.816639299397929E-2</v>
      </c>
      <c r="D122" s="4">
        <f t="shared" si="6"/>
        <v>1.8815653964984556</v>
      </c>
      <c r="E122" s="4">
        <f t="shared" si="7"/>
        <v>2.1343457943925235</v>
      </c>
      <c r="G122" s="4">
        <f t="shared" si="5"/>
        <v>1.0481663929939793</v>
      </c>
    </row>
    <row r="123" spans="1:7" x14ac:dyDescent="0.2">
      <c r="A123" s="4">
        <f>IF('True_Odds_Calculator_2-way'!A124="","",'True_Odds_Calculator_2-way'!A124)</f>
        <v>1.68</v>
      </c>
      <c r="B123" s="4">
        <f>IF('True_Odds_Calculator_2-way'!B124="","",'True_Odds_Calculator_2-way'!B124)</f>
        <v>2.2200000000000002</v>
      </c>
      <c r="C123" s="4">
        <f t="shared" si="4"/>
        <v>4.5688545688545634E-2</v>
      </c>
      <c r="D123" s="4">
        <f t="shared" si="6"/>
        <v>1.7470489038785832</v>
      </c>
      <c r="E123" s="4">
        <f t="shared" si="7"/>
        <v>2.3386004514672689</v>
      </c>
      <c r="G123" s="4">
        <f t="shared" si="5"/>
        <v>1.0456885456885456</v>
      </c>
    </row>
    <row r="124" spans="1:7" x14ac:dyDescent="0.2">
      <c r="A124" s="4">
        <f>IF('True_Odds_Calculator_2-way'!A125="","",'True_Odds_Calculator_2-way'!A125)</f>
        <v>1.74</v>
      </c>
      <c r="B124" s="4">
        <f>IF('True_Odds_Calculator_2-way'!B125="","",'True_Odds_Calculator_2-way'!B125)</f>
        <v>2.12</v>
      </c>
      <c r="C124" s="4">
        <f t="shared" si="4"/>
        <v>4.6410756885707949E-2</v>
      </c>
      <c r="D124" s="4">
        <f t="shared" si="6"/>
        <v>1.8132127408572549</v>
      </c>
      <c r="E124" s="4">
        <f t="shared" si="7"/>
        <v>2.2296905222437133</v>
      </c>
      <c r="G124" s="4">
        <f t="shared" si="5"/>
        <v>1.0464107568857079</v>
      </c>
    </row>
    <row r="125" spans="1:7" x14ac:dyDescent="0.2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2.17</v>
      </c>
      <c r="C125" s="4">
        <f t="shared" si="4"/>
        <v>4.9064787205204574E-2</v>
      </c>
      <c r="D125" s="4">
        <f t="shared" si="6"/>
        <v>1.773984130800673</v>
      </c>
      <c r="E125" s="4">
        <f t="shared" si="7"/>
        <v>2.2920161540851192</v>
      </c>
      <c r="G125" s="4">
        <f t="shared" si="5"/>
        <v>1.0490647872052046</v>
      </c>
    </row>
    <row r="126" spans="1:7" x14ac:dyDescent="0.2">
      <c r="A126" s="4">
        <f>IF('True_Odds_Calculator_2-way'!A127="","",'True_Odds_Calculator_2-way'!A127)</f>
        <v>1.61</v>
      </c>
      <c r="B126" s="4">
        <f>IF('True_Odds_Calculator_2-way'!B127="","",'True_Odds_Calculator_2-way'!B127)</f>
        <v>2.44</v>
      </c>
      <c r="C126" s="4">
        <f t="shared" si="4"/>
        <v>3.0954077996130813E-2</v>
      </c>
      <c r="D126" s="4">
        <f t="shared" si="6"/>
        <v>1.6511432414256895</v>
      </c>
      <c r="E126" s="4">
        <f t="shared" si="7"/>
        <v>2.5357603924606251</v>
      </c>
      <c r="G126" s="4">
        <f t="shared" si="5"/>
        <v>1.0309540779961308</v>
      </c>
    </row>
    <row r="127" spans="1:7" x14ac:dyDescent="0.2">
      <c r="A127" s="4">
        <f>IF('True_Odds_Calculator_2-way'!A128="","",'True_Odds_Calculator_2-way'!A128)</f>
        <v>1.99</v>
      </c>
      <c r="B127" s="4">
        <f>IF('True_Odds_Calculator_2-way'!B128="","",'True_Odds_Calculator_2-way'!B128)</f>
        <v>1.91</v>
      </c>
      <c r="C127" s="4">
        <f t="shared" si="4"/>
        <v>2.6072772238153963E-2</v>
      </c>
      <c r="D127" s="4">
        <f t="shared" si="6"/>
        <v>2.0430003493778384</v>
      </c>
      <c r="E127" s="4">
        <f t="shared" si="7"/>
        <v>1.9587724496895047</v>
      </c>
      <c r="G127" s="4">
        <f t="shared" si="5"/>
        <v>1.026072772238154</v>
      </c>
    </row>
    <row r="128" spans="1:7" x14ac:dyDescent="0.2">
      <c r="A128" s="4">
        <f>IF('True_Odds_Calculator_2-way'!A129="","",'True_Odds_Calculator_2-way'!A129)</f>
        <v>1.38</v>
      </c>
      <c r="B128" s="4">
        <f>IF('True_Odds_Calculator_2-way'!B129="","",'True_Odds_Calculator_2-way'!B129)</f>
        <v>3.19</v>
      </c>
      <c r="C128" s="4">
        <f t="shared" si="4"/>
        <v>3.8117304983871891E-2</v>
      </c>
      <c r="D128" s="4">
        <f t="shared" si="6"/>
        <v>1.4172756833327969</v>
      </c>
      <c r="E128" s="4">
        <f t="shared" si="7"/>
        <v>3.396497183859271</v>
      </c>
      <c r="G128" s="4">
        <f t="shared" si="5"/>
        <v>1.0381173049838719</v>
      </c>
    </row>
    <row r="129" spans="1:7" x14ac:dyDescent="0.2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2.11</v>
      </c>
      <c r="C129" s="4">
        <f t="shared" si="4"/>
        <v>3.2592867166194583E-2</v>
      </c>
      <c r="D129" s="4">
        <f t="shared" si="6"/>
        <v>1.8437843247333352</v>
      </c>
      <c r="E129" s="4">
        <f t="shared" si="7"/>
        <v>2.1851369724319478</v>
      </c>
      <c r="G129" s="4">
        <f t="shared" si="5"/>
        <v>1.0325928671661946</v>
      </c>
    </row>
    <row r="130" spans="1:7" x14ac:dyDescent="0.2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2.0499999999999998</v>
      </c>
      <c r="C130" s="4">
        <f t="shared" ref="C130:C193" si="8">IF(A130="","",((1/A130)+(1/B130))-1)</f>
        <v>2.8345418589321048E-2</v>
      </c>
      <c r="D130" s="4">
        <f t="shared" si="6"/>
        <v>1.8998121477770822</v>
      </c>
      <c r="E130" s="4">
        <f t="shared" si="7"/>
        <v>2.1113430758524703</v>
      </c>
      <c r="G130" s="4">
        <f t="shared" ref="G130:G193" si="9">IF(A130="","",C130+1)</f>
        <v>1.028345418589321</v>
      </c>
    </row>
    <row r="131" spans="1:7" x14ac:dyDescent="0.2">
      <c r="A131" s="4">
        <f>IF('True_Odds_Calculator_2-way'!A132="","",'True_Odds_Calculator_2-way'!A132)</f>
        <v>1.65</v>
      </c>
      <c r="B131" s="4">
        <f>IF('True_Odds_Calculator_2-way'!B132="","",'True_Odds_Calculator_2-way'!B132)</f>
        <v>2.33</v>
      </c>
      <c r="C131" s="4">
        <f t="shared" si="8"/>
        <v>3.5245155416829377E-2</v>
      </c>
      <c r="D131" s="4">
        <f t="shared" ref="D131:D194" si="10">IF(A131="","",(2*A131)/(2-($C131*A131)))</f>
        <v>1.6994142999226434</v>
      </c>
      <c r="E131" s="4">
        <f t="shared" ref="E131:E194" si="11">IF(B131="","",(2*B131)/(2-($C131*B131)))</f>
        <v>2.4297677358192451</v>
      </c>
      <c r="G131" s="4">
        <f t="shared" si="9"/>
        <v>1.0352451554168294</v>
      </c>
    </row>
    <row r="132" spans="1:7" x14ac:dyDescent="0.2">
      <c r="A132" s="4">
        <f>IF('True_Odds_Calculator_2-way'!A133="","",'True_Odds_Calculator_2-way'!A133)</f>
        <v>2.1</v>
      </c>
      <c r="B132" s="4">
        <f>IF('True_Odds_Calculator_2-way'!B133="","",'True_Odds_Calculator_2-way'!B133)</f>
        <v>1.81</v>
      </c>
      <c r="C132" s="4">
        <f t="shared" si="8"/>
        <v>2.8676664035780064E-2</v>
      </c>
      <c r="D132" s="4">
        <f t="shared" si="10"/>
        <v>2.1651951011107946</v>
      </c>
      <c r="E132" s="4">
        <f t="shared" si="11"/>
        <v>1.858225372769494</v>
      </c>
      <c r="G132" s="4">
        <f t="shared" si="9"/>
        <v>1.0286766640357801</v>
      </c>
    </row>
    <row r="133" spans="1:7" x14ac:dyDescent="0.2">
      <c r="A133" s="4">
        <f>IF('True_Odds_Calculator_2-way'!A134="","",'True_Odds_Calculator_2-way'!A134)</f>
        <v>1.65</v>
      </c>
      <c r="B133" s="4">
        <f>IF('True_Odds_Calculator_2-way'!B134="","",'True_Odds_Calculator_2-way'!B134)</f>
        <v>2.37</v>
      </c>
      <c r="C133" s="4">
        <f t="shared" si="8"/>
        <v>2.8001534330648337E-2</v>
      </c>
      <c r="D133" s="4">
        <f t="shared" si="10"/>
        <v>1.6890184645286688</v>
      </c>
      <c r="E133" s="4">
        <f t="shared" si="11"/>
        <v>2.4513399153737665</v>
      </c>
      <c r="G133" s="4">
        <f t="shared" si="9"/>
        <v>1.0280015343306483</v>
      </c>
    </row>
    <row r="134" spans="1:7" x14ac:dyDescent="0.2">
      <c r="A134" s="4">
        <f>IF('True_Odds_Calculator_2-way'!A135="","",'True_Odds_Calculator_2-way'!A135)</f>
        <v>1.76</v>
      </c>
      <c r="B134" s="4">
        <f>IF('True_Odds_Calculator_2-way'!B135="","",'True_Odds_Calculator_2-way'!B135)</f>
        <v>2.17</v>
      </c>
      <c r="C134" s="4">
        <f t="shared" si="8"/>
        <v>2.9011311269375728E-2</v>
      </c>
      <c r="D134" s="4">
        <f t="shared" si="10"/>
        <v>1.8061099025820484</v>
      </c>
      <c r="E134" s="4">
        <f t="shared" si="11"/>
        <v>2.2405256365129644</v>
      </c>
      <c r="G134" s="4">
        <f t="shared" si="9"/>
        <v>1.0290113112693757</v>
      </c>
    </row>
    <row r="135" spans="1:7" x14ac:dyDescent="0.2">
      <c r="A135" s="4">
        <f>IF('True_Odds_Calculator_2-way'!A136="","",'True_Odds_Calculator_2-way'!A136)</f>
        <v>2.04</v>
      </c>
      <c r="B135" s="4">
        <f>IF('True_Odds_Calculator_2-way'!B136="","",'True_Odds_Calculator_2-way'!B136)</f>
        <v>1.87</v>
      </c>
      <c r="C135" s="4">
        <f t="shared" si="8"/>
        <v>2.4955436720142554E-2</v>
      </c>
      <c r="D135" s="4">
        <f t="shared" si="10"/>
        <v>2.0932835820895521</v>
      </c>
      <c r="E135" s="4">
        <f t="shared" si="11"/>
        <v>1.9146757679180888</v>
      </c>
      <c r="G135" s="4">
        <f t="shared" si="9"/>
        <v>1.0249554367201426</v>
      </c>
    </row>
    <row r="136" spans="1:7" x14ac:dyDescent="0.2">
      <c r="A136" s="4">
        <f>IF('True_Odds_Calculator_2-way'!A137="","",'True_Odds_Calculator_2-way'!A137)</f>
        <v>1.49</v>
      </c>
      <c r="B136" s="4">
        <f>IF('True_Odds_Calculator_2-way'!B137="","",'True_Odds_Calculator_2-way'!B137)</f>
        <v>2.76</v>
      </c>
      <c r="C136" s="4">
        <f t="shared" si="8"/>
        <v>3.3459780177025777E-2</v>
      </c>
      <c r="D136" s="4">
        <f t="shared" si="10"/>
        <v>1.5280915576694414</v>
      </c>
      <c r="E136" s="4">
        <f t="shared" si="11"/>
        <v>2.8936110329299192</v>
      </c>
      <c r="G136" s="4">
        <f t="shared" si="9"/>
        <v>1.0334597801770258</v>
      </c>
    </row>
    <row r="137" spans="1:7" x14ac:dyDescent="0.2">
      <c r="A137" s="4">
        <f>IF('True_Odds_Calculator_2-way'!A138="","",'True_Odds_Calculator_2-way'!A138)</f>
        <v>2.19</v>
      </c>
      <c r="B137" s="4">
        <f>IF('True_Odds_Calculator_2-way'!B138="","",'True_Odds_Calculator_2-way'!B138)</f>
        <v>1.75</v>
      </c>
      <c r="C137" s="4">
        <f t="shared" si="8"/>
        <v>2.8049575994781417E-2</v>
      </c>
      <c r="D137" s="4">
        <f t="shared" si="10"/>
        <v>2.2593957258658803</v>
      </c>
      <c r="E137" s="4">
        <f t="shared" si="11"/>
        <v>1.7940315974253949</v>
      </c>
      <c r="G137" s="4">
        <f t="shared" si="9"/>
        <v>1.0280495759947814</v>
      </c>
    </row>
    <row r="138" spans="1:7" x14ac:dyDescent="0.2">
      <c r="A138" s="4">
        <f>IF('True_Odds_Calculator_2-way'!A139="","",'True_Odds_Calculator_2-way'!A139)</f>
        <v>1.75</v>
      </c>
      <c r="B138" s="4">
        <f>IF('True_Odds_Calculator_2-way'!B139="","",'True_Odds_Calculator_2-way'!B139)</f>
        <v>2.19</v>
      </c>
      <c r="C138" s="4">
        <f t="shared" si="8"/>
        <v>2.8049575994781417E-2</v>
      </c>
      <c r="D138" s="4">
        <f t="shared" si="10"/>
        <v>1.7940315974253949</v>
      </c>
      <c r="E138" s="4">
        <f t="shared" si="11"/>
        <v>2.2593957258658803</v>
      </c>
      <c r="G138" s="4">
        <f t="shared" si="9"/>
        <v>1.0280495759947814</v>
      </c>
    </row>
    <row r="139" spans="1:7" x14ac:dyDescent="0.2">
      <c r="A139" s="4">
        <f>IF('True_Odds_Calculator_2-way'!A140="","",'True_Odds_Calculator_2-way'!A140)</f>
        <v>2.04</v>
      </c>
      <c r="B139" s="4">
        <f>IF('True_Odds_Calculator_2-way'!B140="","",'True_Odds_Calculator_2-way'!B140)</f>
        <v>1.88</v>
      </c>
      <c r="C139" s="4">
        <f t="shared" si="8"/>
        <v>2.2110972048393851E-2</v>
      </c>
      <c r="D139" s="4">
        <f t="shared" si="10"/>
        <v>2.087070091423596</v>
      </c>
      <c r="E139" s="4">
        <f t="shared" si="11"/>
        <v>1.9199038846615937</v>
      </c>
      <c r="G139" s="4">
        <f t="shared" si="9"/>
        <v>1.0221109720483939</v>
      </c>
    </row>
    <row r="140" spans="1:7" x14ac:dyDescent="0.2">
      <c r="A140" s="4">
        <f>IF('True_Odds_Calculator_2-way'!A141="","",'True_Odds_Calculator_2-way'!A141)</f>
        <v>2.12</v>
      </c>
      <c r="B140" s="4">
        <f>IF('True_Odds_Calculator_2-way'!B141="","",'True_Odds_Calculator_2-way'!B141)</f>
        <v>1.79</v>
      </c>
      <c r="C140" s="4">
        <f t="shared" si="8"/>
        <v>3.0357331084642114E-2</v>
      </c>
      <c r="D140" s="4">
        <f t="shared" si="10"/>
        <v>2.1904871854075272</v>
      </c>
      <c r="E140" s="4">
        <f t="shared" si="11"/>
        <v>1.8399922420480992</v>
      </c>
      <c r="G140" s="4">
        <f t="shared" si="9"/>
        <v>1.0303573310846421</v>
      </c>
    </row>
    <row r="141" spans="1:7" x14ac:dyDescent="0.2">
      <c r="A141" s="4">
        <f>IF('True_Odds_Calculator_2-way'!A142="","",'True_Odds_Calculator_2-way'!A142)</f>
        <v>1.73</v>
      </c>
      <c r="B141" s="4">
        <f>IF('True_Odds_Calculator_2-way'!B142="","",'True_Odds_Calculator_2-way'!B142)</f>
        <v>2.2200000000000002</v>
      </c>
      <c r="C141" s="4">
        <f t="shared" si="8"/>
        <v>2.8485132531375301E-2</v>
      </c>
      <c r="D141" s="4">
        <f t="shared" si="10"/>
        <v>1.7737034129219971</v>
      </c>
      <c r="E141" s="4">
        <f t="shared" si="11"/>
        <v>2.2924849280725841</v>
      </c>
      <c r="G141" s="4">
        <f t="shared" si="9"/>
        <v>1.0284851325313753</v>
      </c>
    </row>
    <row r="142" spans="1:7" x14ac:dyDescent="0.2">
      <c r="A142" s="4">
        <f>IF('True_Odds_Calculator_2-way'!A143="","",'True_Odds_Calculator_2-way'!A143)</f>
        <v>2.42</v>
      </c>
      <c r="B142" s="4">
        <f>IF('True_Odds_Calculator_2-way'!B143="","",'True_Odds_Calculator_2-way'!B143)</f>
        <v>1.62</v>
      </c>
      <c r="C142" s="4">
        <f t="shared" si="8"/>
        <v>3.0507091113151752E-2</v>
      </c>
      <c r="D142" s="4">
        <f t="shared" si="10"/>
        <v>2.5127547750288426</v>
      </c>
      <c r="E142" s="4">
        <f t="shared" si="11"/>
        <v>1.6610456740954158</v>
      </c>
      <c r="G142" s="4">
        <f t="shared" si="9"/>
        <v>1.0305070911131518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2.38</v>
      </c>
      <c r="C143" s="4">
        <f t="shared" si="8"/>
        <v>2.6228673287496784E-2</v>
      </c>
      <c r="D143" s="4">
        <f t="shared" si="10"/>
        <v>1.686493450719347</v>
      </c>
      <c r="E143" s="4">
        <f t="shared" si="11"/>
        <v>2.4566781357522673</v>
      </c>
      <c r="G143" s="4">
        <f t="shared" si="9"/>
        <v>1.0262286732874968</v>
      </c>
    </row>
    <row r="144" spans="1:7" x14ac:dyDescent="0.2">
      <c r="A144" s="4">
        <f>IF('True_Odds_Calculator_2-way'!A145="","",'True_Odds_Calculator_2-way'!A145)</f>
        <v>1.48</v>
      </c>
      <c r="B144" s="4">
        <f>IF('True_Odds_Calculator_2-way'!B145="","",'True_Odds_Calculator_2-way'!B145)</f>
        <v>2.78</v>
      </c>
      <c r="C144" s="4">
        <f t="shared" si="8"/>
        <v>3.538790589150298E-2</v>
      </c>
      <c r="D144" s="4">
        <f t="shared" si="10"/>
        <v>1.5197990543735225</v>
      </c>
      <c r="E144" s="4">
        <f t="shared" si="11"/>
        <v>2.9238203524729958</v>
      </c>
      <c r="G144" s="4">
        <f t="shared" si="9"/>
        <v>1.035387905891503</v>
      </c>
    </row>
    <row r="145" spans="1:7" x14ac:dyDescent="0.2">
      <c r="A145" s="4">
        <f>IF('True_Odds_Calculator_2-way'!A146="","",'True_Odds_Calculator_2-way'!A146)</f>
        <v>1.82</v>
      </c>
      <c r="B145" s="4">
        <f>IF('True_Odds_Calculator_2-way'!B146="","",'True_Odds_Calculator_2-way'!B146)</f>
        <v>1.99</v>
      </c>
      <c r="C145" s="4">
        <f t="shared" si="8"/>
        <v>5.1963112264619582E-2</v>
      </c>
      <c r="D145" s="4">
        <f t="shared" si="10"/>
        <v>1.9103328234611527</v>
      </c>
      <c r="E145" s="4">
        <f t="shared" si="11"/>
        <v>2.0984993336809774</v>
      </c>
      <c r="G145" s="4">
        <f t="shared" si="9"/>
        <v>1.0519631122646196</v>
      </c>
    </row>
    <row r="146" spans="1:7" x14ac:dyDescent="0.2">
      <c r="A146" s="4">
        <f>IF('True_Odds_Calculator_2-way'!A147="","",'True_Odds_Calculator_2-way'!A147)</f>
        <v>2.21</v>
      </c>
      <c r="B146" s="4">
        <f>IF('True_Odds_Calculator_2-way'!B147="","",'True_Odds_Calculator_2-way'!B147)</f>
        <v>1.65</v>
      </c>
      <c r="C146" s="4">
        <f t="shared" si="8"/>
        <v>5.8549293843411565E-2</v>
      </c>
      <c r="D146" s="4">
        <f t="shared" si="10"/>
        <v>2.3628705653653008</v>
      </c>
      <c r="E146" s="4">
        <f t="shared" si="11"/>
        <v>1.7337453940330441</v>
      </c>
      <c r="G146" s="4">
        <f t="shared" si="9"/>
        <v>1.0585492938434116</v>
      </c>
    </row>
    <row r="147" spans="1:7" x14ac:dyDescent="0.2">
      <c r="A147" s="4">
        <f>IF('True_Odds_Calculator_2-way'!A148="","",'True_Odds_Calculator_2-way'!A148)</f>
        <v>2.5299999999999998</v>
      </c>
      <c r="B147" s="4">
        <f>IF('True_Odds_Calculator_2-way'!B148="","",'True_Odds_Calculator_2-way'!B148)</f>
        <v>1.51</v>
      </c>
      <c r="C147" s="4">
        <f t="shared" si="8"/>
        <v>5.7508572625186716E-2</v>
      </c>
      <c r="D147" s="4">
        <f t="shared" si="10"/>
        <v>2.7284933757097458</v>
      </c>
      <c r="E147" s="4">
        <f t="shared" si="11"/>
        <v>1.5785385203396487</v>
      </c>
      <c r="G147" s="4">
        <f t="shared" si="9"/>
        <v>1.0575085726251867</v>
      </c>
    </row>
    <row r="148" spans="1:7" x14ac:dyDescent="0.2">
      <c r="A148" s="4">
        <f>IF('True_Odds_Calculator_2-way'!A149="","",'True_Odds_Calculator_2-way'!A149)</f>
        <v>2.2999999999999998</v>
      </c>
      <c r="B148" s="4">
        <f>IF('True_Odds_Calculator_2-way'!B149="","",'True_Odds_Calculator_2-way'!B149)</f>
        <v>1.61</v>
      </c>
      <c r="C148" s="4">
        <f t="shared" si="8"/>
        <v>5.5900621118012417E-2</v>
      </c>
      <c r="D148" s="4">
        <f t="shared" si="10"/>
        <v>2.4580152671755724</v>
      </c>
      <c r="E148" s="4">
        <f t="shared" si="11"/>
        <v>1.6858638743455499</v>
      </c>
      <c r="G148" s="4">
        <f t="shared" si="9"/>
        <v>1.0559006211180124</v>
      </c>
    </row>
    <row r="149" spans="1:7" x14ac:dyDescent="0.2">
      <c r="A149" s="4">
        <f>IF('True_Odds_Calculator_2-way'!A150="","",'True_Odds_Calculator_2-way'!A150)</f>
        <v>1.49</v>
      </c>
      <c r="B149" s="4">
        <f>IF('True_Odds_Calculator_2-way'!B150="","",'True_Odds_Calculator_2-way'!B150)</f>
        <v>2.74</v>
      </c>
      <c r="C149" s="4">
        <f t="shared" si="8"/>
        <v>3.6104443246950613E-2</v>
      </c>
      <c r="D149" s="4">
        <f t="shared" si="10"/>
        <v>1.5311855380114767</v>
      </c>
      <c r="E149" s="4">
        <f t="shared" si="11"/>
        <v>2.882581374002684</v>
      </c>
      <c r="G149" s="4">
        <f t="shared" si="9"/>
        <v>1.0361044432469506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2.2999999999999998</v>
      </c>
      <c r="C150" s="4">
        <f t="shared" si="8"/>
        <v>3.002070393374745E-2</v>
      </c>
      <c r="D150" s="4">
        <f t="shared" si="10"/>
        <v>1.7234611953612846</v>
      </c>
      <c r="E150" s="4">
        <f t="shared" si="11"/>
        <v>2.3822441430332923</v>
      </c>
      <c r="G150" s="4">
        <f t="shared" si="9"/>
        <v>1.0300207039337475</v>
      </c>
    </row>
    <row r="151" spans="1:7" x14ac:dyDescent="0.2">
      <c r="A151" s="4">
        <f>IF('True_Odds_Calculator_2-way'!A152="","",'True_Odds_Calculator_2-way'!A152)</f>
        <v>2.0499999999999998</v>
      </c>
      <c r="B151" s="4">
        <f>IF('True_Odds_Calculator_2-way'!B152="","",'True_Odds_Calculator_2-way'!B152)</f>
        <v>1.87</v>
      </c>
      <c r="C151" s="4">
        <f t="shared" si="8"/>
        <v>2.2564236337550447E-2</v>
      </c>
      <c r="D151" s="4">
        <f t="shared" si="10"/>
        <v>2.0985356507458599</v>
      </c>
      <c r="E151" s="4">
        <f t="shared" si="11"/>
        <v>1.9103027282920144</v>
      </c>
      <c r="G151" s="4">
        <f t="shared" si="9"/>
        <v>1.0225642363375504</v>
      </c>
    </row>
    <row r="152" spans="1:7" x14ac:dyDescent="0.2">
      <c r="A152" s="4">
        <f>IF('True_Odds_Calculator_2-way'!A153="","",'True_Odds_Calculator_2-way'!A153)</f>
        <v>1.57</v>
      </c>
      <c r="B152" s="4">
        <f>IF('True_Odds_Calculator_2-way'!B153="","",'True_Odds_Calculator_2-way'!B153)</f>
        <v>2.52</v>
      </c>
      <c r="C152" s="4">
        <f t="shared" si="8"/>
        <v>3.3768071984632497E-2</v>
      </c>
      <c r="D152" s="4">
        <f t="shared" si="10"/>
        <v>1.6127506929724442</v>
      </c>
      <c r="E152" s="4">
        <f t="shared" si="11"/>
        <v>2.6319850984566258</v>
      </c>
      <c r="G152" s="4">
        <f t="shared" si="9"/>
        <v>1.0337680719846325</v>
      </c>
    </row>
    <row r="153" spans="1:7" x14ac:dyDescent="0.2">
      <c r="A153" s="4">
        <f>IF('True_Odds_Calculator_2-way'!A154="","",'True_Odds_Calculator_2-way'!A154)</f>
        <v>1.78</v>
      </c>
      <c r="B153" s="4">
        <f>IF('True_Odds_Calculator_2-way'!B154="","",'True_Odds_Calculator_2-way'!B154)</f>
        <v>2.14</v>
      </c>
      <c r="C153" s="4">
        <f t="shared" si="8"/>
        <v>2.908747243515708E-2</v>
      </c>
      <c r="D153" s="4">
        <f t="shared" si="10"/>
        <v>1.8273049985608751</v>
      </c>
      <c r="E153" s="4">
        <f t="shared" si="11"/>
        <v>2.2087440565928333</v>
      </c>
      <c r="G153" s="4">
        <f t="shared" si="9"/>
        <v>1.0290874724351571</v>
      </c>
    </row>
    <row r="154" spans="1:7" x14ac:dyDescent="0.2">
      <c r="A154" s="4">
        <f>IF('True_Odds_Calculator_2-way'!A155="","",'True_Odds_Calculator_2-way'!A155)</f>
        <v>2.2999999999999998</v>
      </c>
      <c r="B154" s="4">
        <f>IF('True_Odds_Calculator_2-way'!B155="","",'True_Odds_Calculator_2-way'!B155)</f>
        <v>1.67</v>
      </c>
      <c r="C154" s="4">
        <f t="shared" si="8"/>
        <v>3.3585003905233002E-2</v>
      </c>
      <c r="D154" s="4">
        <f t="shared" si="10"/>
        <v>2.3924011211460603</v>
      </c>
      <c r="E154" s="4">
        <f t="shared" si="11"/>
        <v>1.7181838514873629</v>
      </c>
      <c r="G154" s="4">
        <f t="shared" si="9"/>
        <v>1.033585003905233</v>
      </c>
    </row>
    <row r="155" spans="1:7" x14ac:dyDescent="0.2">
      <c r="A155" s="4">
        <f>IF('True_Odds_Calculator_2-way'!A156="","",'True_Odds_Calculator_2-way'!A156)</f>
        <v>2.1</v>
      </c>
      <c r="B155" s="4">
        <f>IF('True_Odds_Calculator_2-way'!B156="","",'True_Odds_Calculator_2-way'!B156)</f>
        <v>1.79</v>
      </c>
      <c r="C155" s="4">
        <f t="shared" si="8"/>
        <v>3.4849694067571102E-2</v>
      </c>
      <c r="D155" s="4">
        <f t="shared" si="10"/>
        <v>2.1797622499275153</v>
      </c>
      <c r="E155" s="4">
        <f t="shared" si="11"/>
        <v>1.8476284099287292</v>
      </c>
      <c r="G155" s="4">
        <f t="shared" si="9"/>
        <v>1.0348496940675711</v>
      </c>
    </row>
    <row r="156" spans="1:7" x14ac:dyDescent="0.2">
      <c r="A156" s="4">
        <f>IF('True_Odds_Calculator_2-way'!A157="","",'True_Odds_Calculator_2-way'!A157)</f>
        <v>1.45</v>
      </c>
      <c r="B156" s="4">
        <f>IF('True_Odds_Calculator_2-way'!B157="","",'True_Odds_Calculator_2-way'!B157)</f>
        <v>2.87</v>
      </c>
      <c r="C156" s="4">
        <f t="shared" si="8"/>
        <v>3.8087228162922093E-2</v>
      </c>
      <c r="D156" s="4">
        <f t="shared" si="10"/>
        <v>1.4911762071127834</v>
      </c>
      <c r="E156" s="4">
        <f t="shared" si="11"/>
        <v>3.0359292358198071</v>
      </c>
      <c r="G156" s="4">
        <f t="shared" si="9"/>
        <v>1.0380872281629221</v>
      </c>
    </row>
    <row r="157" spans="1:7" x14ac:dyDescent="0.2">
      <c r="A157" s="4">
        <f>IF('True_Odds_Calculator_2-way'!A158="","",'True_Odds_Calculator_2-way'!A158)</f>
        <v>1.69</v>
      </c>
      <c r="B157" s="4">
        <f>IF('True_Odds_Calculator_2-way'!B158="","",'True_Odds_Calculator_2-way'!B158)</f>
        <v>2.2599999999999998</v>
      </c>
      <c r="C157" s="4">
        <f t="shared" si="8"/>
        <v>3.4193852437555794E-2</v>
      </c>
      <c r="D157" s="4">
        <f t="shared" si="10"/>
        <v>1.740283410033262</v>
      </c>
      <c r="E157" s="4">
        <f t="shared" si="11"/>
        <v>2.3508340001231001</v>
      </c>
      <c r="G157" s="4">
        <f t="shared" si="9"/>
        <v>1.0341938524375558</v>
      </c>
    </row>
    <row r="158" spans="1:7" x14ac:dyDescent="0.2">
      <c r="A158" s="4">
        <f>IF('True_Odds_Calculator_2-way'!A159="","",'True_Odds_Calculator_2-way'!A159)</f>
        <v>1.74</v>
      </c>
      <c r="B158" s="4">
        <f>IF('True_Odds_Calculator_2-way'!B159="","",'True_Odds_Calculator_2-way'!B159)</f>
        <v>2.1800000000000002</v>
      </c>
      <c r="C158" s="4">
        <f t="shared" si="8"/>
        <v>3.3428240008436028E-2</v>
      </c>
      <c r="D158" s="4">
        <f t="shared" si="10"/>
        <v>1.7921194368326561</v>
      </c>
      <c r="E158" s="4">
        <f t="shared" si="11"/>
        <v>2.2624358821424311</v>
      </c>
      <c r="G158" s="4">
        <f t="shared" si="9"/>
        <v>1.033428240008436</v>
      </c>
    </row>
    <row r="159" spans="1:7" x14ac:dyDescent="0.2">
      <c r="A159" s="4">
        <f>IF('True_Odds_Calculator_2-way'!A160="","",'True_Odds_Calculator_2-way'!A160)</f>
        <v>1.17</v>
      </c>
      <c r="B159" s="4">
        <f>IF('True_Odds_Calculator_2-way'!B160="","",'True_Odds_Calculator_2-way'!B160)</f>
        <v>5.3</v>
      </c>
      <c r="C159" s="4">
        <f t="shared" si="8"/>
        <v>4.3380099983873599E-2</v>
      </c>
      <c r="D159" s="4">
        <f t="shared" si="10"/>
        <v>1.2004646210434615</v>
      </c>
      <c r="E159" s="4">
        <f t="shared" si="11"/>
        <v>5.9884113954611298</v>
      </c>
      <c r="G159" s="4">
        <f t="shared" si="9"/>
        <v>1.0433800999838736</v>
      </c>
    </row>
    <row r="160" spans="1:7" x14ac:dyDescent="0.2">
      <c r="A160" s="4">
        <f>IF('True_Odds_Calculator_2-way'!A161="","",'True_Odds_Calculator_2-way'!A161)</f>
        <v>1.7</v>
      </c>
      <c r="B160" s="4">
        <f>IF('True_Odds_Calculator_2-way'!B161="","",'True_Odds_Calculator_2-way'!B161)</f>
        <v>2.25</v>
      </c>
      <c r="C160" s="4">
        <f t="shared" si="8"/>
        <v>3.2679738562091387E-2</v>
      </c>
      <c r="D160" s="4">
        <f t="shared" si="10"/>
        <v>1.7485714285714284</v>
      </c>
      <c r="E160" s="4">
        <f t="shared" si="11"/>
        <v>2.3358778625954195</v>
      </c>
      <c r="G160" s="4">
        <f t="shared" si="9"/>
        <v>1.0326797385620914</v>
      </c>
    </row>
    <row r="161" spans="1:7" x14ac:dyDescent="0.2">
      <c r="A161" s="4">
        <f>IF('True_Odds_Calculator_2-way'!A162="","",'True_Odds_Calculator_2-way'!A162)</f>
        <v>1.87</v>
      </c>
      <c r="B161" s="4">
        <f>IF('True_Odds_Calculator_2-way'!B162="","",'True_Odds_Calculator_2-way'!B162)</f>
        <v>2.02</v>
      </c>
      <c r="C161" s="4">
        <f t="shared" si="8"/>
        <v>2.9808863239265015E-2</v>
      </c>
      <c r="D161" s="4">
        <f t="shared" si="10"/>
        <v>1.9236135865967305</v>
      </c>
      <c r="E161" s="4">
        <f t="shared" si="11"/>
        <v>2.082703865027292</v>
      </c>
      <c r="G161" s="4">
        <f t="shared" si="9"/>
        <v>1.029808863239265</v>
      </c>
    </row>
    <row r="162" spans="1:7" x14ac:dyDescent="0.2">
      <c r="A162" s="4">
        <f>IF('True_Odds_Calculator_2-way'!A163="","",'True_Odds_Calculator_2-way'!A163)</f>
        <v>2.29</v>
      </c>
      <c r="B162" s="4">
        <f>IF('True_Odds_Calculator_2-way'!B163="","",'True_Odds_Calculator_2-way'!B163)</f>
        <v>1.69</v>
      </c>
      <c r="C162" s="4">
        <f t="shared" si="8"/>
        <v>2.8397199038784571E-2</v>
      </c>
      <c r="D162" s="4">
        <f t="shared" si="10"/>
        <v>2.3669612550074923</v>
      </c>
      <c r="E162" s="4">
        <f t="shared" si="11"/>
        <v>1.7315496297621977</v>
      </c>
      <c r="G162" s="4">
        <f t="shared" si="9"/>
        <v>1.0283971990387846</v>
      </c>
    </row>
    <row r="163" spans="1:7" x14ac:dyDescent="0.2">
      <c r="A163" s="4">
        <f>IF('True_Odds_Calculator_2-way'!A164="","",'True_Odds_Calculator_2-way'!A164)</f>
        <v>1.6</v>
      </c>
      <c r="B163" s="4">
        <f>IF('True_Odds_Calculator_2-way'!B164="","",'True_Odds_Calculator_2-way'!B164)</f>
        <v>2.48</v>
      </c>
      <c r="C163" s="4">
        <f t="shared" si="8"/>
        <v>2.8225806451612989E-2</v>
      </c>
      <c r="D163" s="4">
        <f t="shared" si="10"/>
        <v>1.6369636963696372</v>
      </c>
      <c r="E163" s="4">
        <f t="shared" si="11"/>
        <v>2.5699481865284977</v>
      </c>
      <c r="G163" s="4">
        <f t="shared" si="9"/>
        <v>1.028225806451613</v>
      </c>
    </row>
    <row r="164" spans="1:7" x14ac:dyDescent="0.2">
      <c r="A164" s="4">
        <f>IF('True_Odds_Calculator_2-way'!A165="","",'True_Odds_Calculator_2-way'!A165)</f>
        <v>2.12</v>
      </c>
      <c r="B164" s="4">
        <f>IF('True_Odds_Calculator_2-way'!B165="","",'True_Odds_Calculator_2-way'!B165)</f>
        <v>1.79</v>
      </c>
      <c r="C164" s="4">
        <f t="shared" si="8"/>
        <v>3.0357331084642114E-2</v>
      </c>
      <c r="D164" s="4">
        <f t="shared" si="10"/>
        <v>2.1904871854075272</v>
      </c>
      <c r="E164" s="4">
        <f t="shared" si="11"/>
        <v>1.8399922420480992</v>
      </c>
      <c r="G164" s="4">
        <f t="shared" si="9"/>
        <v>1.0303573310846421</v>
      </c>
    </row>
    <row r="165" spans="1:7" x14ac:dyDescent="0.2">
      <c r="A165" s="4">
        <f>IF('True_Odds_Calculator_2-way'!A166="","",'True_Odds_Calculator_2-way'!A166)</f>
        <v>1.87</v>
      </c>
      <c r="B165" s="4">
        <f>IF('True_Odds_Calculator_2-way'!B166="","",'True_Odds_Calculator_2-way'!B166)</f>
        <v>2.04</v>
      </c>
      <c r="C165" s="4">
        <f t="shared" si="8"/>
        <v>2.4955436720142554E-2</v>
      </c>
      <c r="D165" s="4">
        <f t="shared" si="10"/>
        <v>1.9146757679180888</v>
      </c>
      <c r="E165" s="4">
        <f t="shared" si="11"/>
        <v>2.0932835820895521</v>
      </c>
      <c r="G165" s="4">
        <f t="shared" si="9"/>
        <v>1.0249554367201426</v>
      </c>
    </row>
    <row r="166" spans="1:7" x14ac:dyDescent="0.2">
      <c r="A166" s="4">
        <f>IF('True_Odds_Calculator_2-way'!A167="","",'True_Odds_Calculator_2-way'!A167)</f>
        <v>2.44</v>
      </c>
      <c r="B166" s="4">
        <f>IF('True_Odds_Calculator_2-way'!B167="","",'True_Odds_Calculator_2-way'!B167)</f>
        <v>1.59</v>
      </c>
      <c r="C166" s="4">
        <f t="shared" si="8"/>
        <v>3.8766883183833478E-2</v>
      </c>
      <c r="D166" s="4">
        <f t="shared" si="10"/>
        <v>2.561130182202271</v>
      </c>
      <c r="E166" s="4">
        <f t="shared" si="11"/>
        <v>1.640561569688769</v>
      </c>
      <c r="G166" s="4">
        <f t="shared" si="9"/>
        <v>1.0387668831838335</v>
      </c>
    </row>
    <row r="167" spans="1:7" x14ac:dyDescent="0.2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1.64</v>
      </c>
      <c r="C167" s="4">
        <f t="shared" si="8"/>
        <v>4.6437320268399196E-2</v>
      </c>
      <c r="D167" s="4">
        <f t="shared" si="10"/>
        <v>2.4185986604842866</v>
      </c>
      <c r="E167" s="4">
        <f t="shared" si="11"/>
        <v>1.7049210096241147</v>
      </c>
      <c r="G167" s="4">
        <f t="shared" si="9"/>
        <v>1.0464373202683992</v>
      </c>
    </row>
    <row r="168" spans="1:7" x14ac:dyDescent="0.2">
      <c r="A168" s="4">
        <f>IF('True_Odds_Calculator_2-way'!A169="","",'True_Odds_Calculator_2-way'!A169)</f>
        <v>2.33</v>
      </c>
      <c r="B168" s="4">
        <f>IF('True_Odds_Calculator_2-way'!B169="","",'True_Odds_Calculator_2-way'!B169)</f>
        <v>1.62</v>
      </c>
      <c r="C168" s="4">
        <f t="shared" si="8"/>
        <v>4.6468499973506994E-2</v>
      </c>
      <c r="D168" s="4">
        <f t="shared" si="10"/>
        <v>2.4633557397376489</v>
      </c>
      <c r="E168" s="4">
        <f t="shared" si="11"/>
        <v>1.6833608348570663</v>
      </c>
      <c r="G168" s="4">
        <f t="shared" si="9"/>
        <v>1.046468499973507</v>
      </c>
    </row>
    <row r="169" spans="1:7" x14ac:dyDescent="0.2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1.91</v>
      </c>
      <c r="C169" s="4">
        <f t="shared" si="8"/>
        <v>4.1694924449990456E-2</v>
      </c>
      <c r="D169" s="4">
        <f t="shared" si="10"/>
        <v>2.0109101819272834</v>
      </c>
      <c r="E169" s="4">
        <f t="shared" si="11"/>
        <v>1.9892075654965866</v>
      </c>
      <c r="G169" s="4">
        <f t="shared" si="9"/>
        <v>1.0416949244499905</v>
      </c>
    </row>
    <row r="170" spans="1:7" x14ac:dyDescent="0.2">
      <c r="A170" s="4">
        <f>IF('True_Odds_Calculator_2-way'!A171="","",'True_Odds_Calculator_2-way'!A171)</f>
        <v>2.4900000000000002</v>
      </c>
      <c r="B170" s="4">
        <f>IF('True_Odds_Calculator_2-way'!B171="","",'True_Odds_Calculator_2-way'!B171)</f>
        <v>1.55</v>
      </c>
      <c r="C170" s="4">
        <f t="shared" si="8"/>
        <v>4.676771602539187E-2</v>
      </c>
      <c r="D170" s="4">
        <f t="shared" si="10"/>
        <v>2.643945881144032</v>
      </c>
      <c r="E170" s="4">
        <f t="shared" si="11"/>
        <v>1.6082925304719242</v>
      </c>
      <c r="G170" s="4">
        <f t="shared" si="9"/>
        <v>1.0467677160253919</v>
      </c>
    </row>
    <row r="171" spans="1:7" x14ac:dyDescent="0.2">
      <c r="A171" s="4">
        <f>IF('True_Odds_Calculator_2-way'!A172="","",'True_Odds_Calculator_2-way'!A172)</f>
        <v>1.81</v>
      </c>
      <c r="B171" s="4">
        <f>IF('True_Odds_Calculator_2-way'!B172="","",'True_Odds_Calculator_2-way'!B172)</f>
        <v>2.09</v>
      </c>
      <c r="C171" s="4">
        <f t="shared" si="8"/>
        <v>3.0955087366835166E-2</v>
      </c>
      <c r="D171" s="4">
        <f t="shared" si="10"/>
        <v>1.8621674173619833</v>
      </c>
      <c r="E171" s="4">
        <f t="shared" si="11"/>
        <v>2.159867538325388</v>
      </c>
      <c r="G171" s="4">
        <f t="shared" si="9"/>
        <v>1.0309550873668352</v>
      </c>
    </row>
    <row r="172" spans="1:7" x14ac:dyDescent="0.2">
      <c r="A172" s="4">
        <f>IF('True_Odds_Calculator_2-way'!A173="","",'True_Odds_Calculator_2-way'!A173)</f>
        <v>1.83</v>
      </c>
      <c r="B172" s="4">
        <f>IF('True_Odds_Calculator_2-way'!B173="","",'True_Odds_Calculator_2-way'!B173)</f>
        <v>2.0499999999999998</v>
      </c>
      <c r="C172" s="4">
        <f t="shared" si="8"/>
        <v>3.4252965480474407E-2</v>
      </c>
      <c r="D172" s="4">
        <f t="shared" si="10"/>
        <v>1.8892106257081707</v>
      </c>
      <c r="E172" s="4">
        <f t="shared" si="11"/>
        <v>2.1245929491717397</v>
      </c>
      <c r="G172" s="4">
        <f t="shared" si="9"/>
        <v>1.0342529654804744</v>
      </c>
    </row>
    <row r="173" spans="1:7" x14ac:dyDescent="0.2">
      <c r="A173" s="4">
        <f>IF('True_Odds_Calculator_2-way'!A174="","",'True_Odds_Calculator_2-way'!A174)</f>
        <v>1.96</v>
      </c>
      <c r="B173" s="4">
        <f>IF('True_Odds_Calculator_2-way'!B174="","",'True_Odds_Calculator_2-way'!B174)</f>
        <v>1.87</v>
      </c>
      <c r="C173" s="4">
        <f t="shared" si="8"/>
        <v>4.4963439921422932E-2</v>
      </c>
      <c r="D173" s="4">
        <f t="shared" si="10"/>
        <v>2.0503468337435664</v>
      </c>
      <c r="E173" s="4">
        <f t="shared" si="11"/>
        <v>1.9520664678312738</v>
      </c>
      <c r="G173" s="4">
        <f t="shared" si="9"/>
        <v>1.0449634399214229</v>
      </c>
    </row>
    <row r="174" spans="1:7" x14ac:dyDescent="0.2">
      <c r="A174" s="4">
        <f>IF('True_Odds_Calculator_2-way'!A175="","",'True_Odds_Calculator_2-way'!A175)</f>
        <v>2.2999999999999998</v>
      </c>
      <c r="B174" s="4">
        <f>IF('True_Odds_Calculator_2-way'!B175="","",'True_Odds_Calculator_2-way'!B175)</f>
        <v>1.63</v>
      </c>
      <c r="C174" s="4">
        <f t="shared" si="8"/>
        <v>4.8279541210989763E-2</v>
      </c>
      <c r="D174" s="4">
        <f t="shared" si="10"/>
        <v>2.4352062357908415</v>
      </c>
      <c r="E174" s="4">
        <f t="shared" si="11"/>
        <v>1.6967639737497173</v>
      </c>
      <c r="G174" s="4">
        <f t="shared" si="9"/>
        <v>1.0482795412109898</v>
      </c>
    </row>
    <row r="175" spans="1:7" x14ac:dyDescent="0.2">
      <c r="A175" s="4">
        <f>IF('True_Odds_Calculator_2-way'!A176="","",'True_Odds_Calculator_2-way'!A176)</f>
        <v>2.1800000000000002</v>
      </c>
      <c r="B175" s="4">
        <f>IF('True_Odds_Calculator_2-way'!B176="","",'True_Odds_Calculator_2-way'!B176)</f>
        <v>1.68</v>
      </c>
      <c r="C175" s="4">
        <f t="shared" si="8"/>
        <v>5.3953691568370488E-2</v>
      </c>
      <c r="D175" s="4">
        <f t="shared" si="10"/>
        <v>2.3162155325069569</v>
      </c>
      <c r="E175" s="4">
        <f t="shared" si="11"/>
        <v>1.7597539880837978</v>
      </c>
      <c r="G175" s="4">
        <f t="shared" si="9"/>
        <v>1.0539536915683705</v>
      </c>
    </row>
    <row r="176" spans="1:7" x14ac:dyDescent="0.2">
      <c r="A176" s="4">
        <f>IF('True_Odds_Calculator_2-way'!A177="","",'True_Odds_Calculator_2-way'!A177)</f>
        <v>2</v>
      </c>
      <c r="B176" s="4">
        <f>IF('True_Odds_Calculator_2-way'!B177="","",'True_Odds_Calculator_2-way'!B177)</f>
        <v>1.91</v>
      </c>
      <c r="C176" s="4">
        <f t="shared" si="8"/>
        <v>2.3560209424083656E-2</v>
      </c>
      <c r="D176" s="4">
        <f t="shared" si="10"/>
        <v>2.0482573726541551</v>
      </c>
      <c r="E176" s="4">
        <f t="shared" si="11"/>
        <v>1.9539641943734012</v>
      </c>
      <c r="G176" s="4">
        <f t="shared" si="9"/>
        <v>1.0235602094240837</v>
      </c>
    </row>
    <row r="177" spans="1:7" x14ac:dyDescent="0.2">
      <c r="A177" s="4">
        <f>IF('True_Odds_Calculator_2-way'!A178="","",'True_Odds_Calculator_2-way'!A178)</f>
        <v>2.1800000000000002</v>
      </c>
      <c r="B177" s="4">
        <f>IF('True_Odds_Calculator_2-way'!B178="","",'True_Odds_Calculator_2-way'!B178)</f>
        <v>1.76</v>
      </c>
      <c r="C177" s="4">
        <f t="shared" si="8"/>
        <v>2.6897414512093487E-2</v>
      </c>
      <c r="D177" s="4">
        <f t="shared" si="10"/>
        <v>2.2458440646218687</v>
      </c>
      <c r="E177" s="4">
        <f t="shared" si="11"/>
        <v>1.8026686713023867</v>
      </c>
      <c r="G177" s="4">
        <f t="shared" si="9"/>
        <v>1.0268974145120935</v>
      </c>
    </row>
    <row r="178" spans="1:7" x14ac:dyDescent="0.2">
      <c r="A178" s="4">
        <f>IF('True_Odds_Calculator_2-way'!A179="","",'True_Odds_Calculator_2-way'!A179)</f>
        <v>1.88</v>
      </c>
      <c r="B178" s="4">
        <f>IF('True_Odds_Calculator_2-way'!B179="","",'True_Odds_Calculator_2-way'!B179)</f>
        <v>2.0299999999999998</v>
      </c>
      <c r="C178" s="4">
        <f t="shared" si="8"/>
        <v>2.4525731055444977E-2</v>
      </c>
      <c r="D178" s="4">
        <f t="shared" si="10"/>
        <v>1.9243646631706333</v>
      </c>
      <c r="E178" s="4">
        <f t="shared" si="11"/>
        <v>2.0818241326641935</v>
      </c>
      <c r="G178" s="4">
        <f t="shared" si="9"/>
        <v>1.024525731055445</v>
      </c>
    </row>
    <row r="179" spans="1:7" x14ac:dyDescent="0.2">
      <c r="A179" s="4">
        <f>IF('True_Odds_Calculator_2-way'!A180="","",'True_Odds_Calculator_2-way'!A180)</f>
        <v>2.44</v>
      </c>
      <c r="B179" s="4">
        <f>IF('True_Odds_Calculator_2-way'!B180="","",'True_Odds_Calculator_2-way'!B180)</f>
        <v>1.57</v>
      </c>
      <c r="C179" s="4">
        <f t="shared" si="8"/>
        <v>4.6778740733006252E-2</v>
      </c>
      <c r="D179" s="4">
        <f t="shared" si="10"/>
        <v>2.5876790056741421</v>
      </c>
      <c r="E179" s="4">
        <f t="shared" si="11"/>
        <v>1.6298502382573181</v>
      </c>
      <c r="G179" s="4">
        <f t="shared" si="9"/>
        <v>1.0467787407330063</v>
      </c>
    </row>
    <row r="180" spans="1:7" x14ac:dyDescent="0.2">
      <c r="A180" s="4">
        <f>IF('True_Odds_Calculator_2-way'!A181="","",'True_Odds_Calculator_2-way'!A181)</f>
        <v>1.66</v>
      </c>
      <c r="B180" s="4">
        <f>IF('True_Odds_Calculator_2-way'!B181="","",'True_Odds_Calculator_2-way'!B181)</f>
        <v>2.29</v>
      </c>
      <c r="C180" s="4">
        <f t="shared" si="8"/>
        <v>3.9090861261640519E-2</v>
      </c>
      <c r="D180" s="4">
        <f t="shared" si="10"/>
        <v>1.7156654781784539</v>
      </c>
      <c r="E180" s="4">
        <f t="shared" si="11"/>
        <v>2.3973008765844739</v>
      </c>
      <c r="G180" s="4">
        <f t="shared" si="9"/>
        <v>1.0390908612616405</v>
      </c>
    </row>
    <row r="181" spans="1:7" x14ac:dyDescent="0.2">
      <c r="A181" s="4">
        <f>IF('True_Odds_Calculator_2-way'!A182="","",'True_Odds_Calculator_2-way'!A182)</f>
        <v>2.11</v>
      </c>
      <c r="B181" s="4">
        <f>IF('True_Odds_Calculator_2-way'!B182="","",'True_Odds_Calculator_2-way'!B182)</f>
        <v>1.78</v>
      </c>
      <c r="C181" s="4">
        <f t="shared" si="8"/>
        <v>3.5731402098088338E-2</v>
      </c>
      <c r="D181" s="4">
        <f t="shared" si="10"/>
        <v>2.1926557300484557</v>
      </c>
      <c r="E181" s="4">
        <f t="shared" si="11"/>
        <v>1.8384649273092173</v>
      </c>
      <c r="G181" s="4">
        <f t="shared" si="9"/>
        <v>1.0357314020980883</v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1.61</v>
      </c>
      <c r="B2" s="4">
        <f>IF('True_Odds_Calculator_3-way'!B3="","",'True_Odds_Calculator_3-way'!B3)</f>
        <v>4</v>
      </c>
      <c r="C2" s="4">
        <f>IF('True_Odds_Calculator_3-way'!C3="","",'True_Odds_Calculator_3-way'!C3)</f>
        <v>5.99</v>
      </c>
      <c r="D2" s="4">
        <f>IF(A2="","",((1/A2)+(1/B2)+(1/C2))-1)</f>
        <v>3.806292060266081E-2</v>
      </c>
      <c r="E2" s="4">
        <f>IF(A2="","",(3*A2)/(3-($D2*A2)))</f>
        <v>1.6435734402095108</v>
      </c>
      <c r="F2" s="4">
        <f>IF(B2="","",(3*B2)/(3-($D2*B2)))</f>
        <v>4.2138555313617401</v>
      </c>
      <c r="G2" s="4">
        <f>IF(C2="","",(3*C2)/(3-($D2*C2)))</f>
        <v>6.482676719864215</v>
      </c>
      <c r="I2" s="4">
        <f>IF(A2="","",D2+1)</f>
        <v>1.0380629206026608</v>
      </c>
    </row>
    <row r="3" spans="1:9" x14ac:dyDescent="0.2">
      <c r="A3" s="4">
        <f>IF('True_Odds_Calculator_3-way'!A4="","",'True_Odds_Calculator_3-way'!A4)</f>
        <v>3.72</v>
      </c>
      <c r="B3" s="4">
        <f>IF('True_Odds_Calculator_3-way'!B4="","",'True_Odds_Calculator_3-way'!B4)</f>
        <v>3.87</v>
      </c>
      <c r="C3" s="4">
        <f>IF('True_Odds_Calculator_3-way'!C4="","",'True_Odds_Calculator_3-way'!C4)</f>
        <v>2.02</v>
      </c>
      <c r="D3" s="4">
        <f t="shared" ref="D3:D66" si="0">IF(A3="","",((1/A3)+(1/B3)+(1/C3))-1)</f>
        <v>2.2264642068107854E-2</v>
      </c>
      <c r="E3" s="4">
        <f t="shared" ref="E3:E66" si="1">IF(A3="","",(3*A3)/(3-($D3*A3)))</f>
        <v>3.8256182665278886</v>
      </c>
      <c r="F3" s="4">
        <f t="shared" ref="F3:F66" si="2">IF(B3="","",(3*B3)/(3-($D3*B3)))</f>
        <v>3.9844386082983863</v>
      </c>
      <c r="G3" s="4">
        <f t="shared" ref="G3:G66" si="3">IF(C3="","",(3*C3)/(3-($D3*C3)))</f>
        <v>2.0507437779678348</v>
      </c>
      <c r="I3" s="4">
        <f t="shared" ref="I3:I66" si="4">IF(A3="","",D3+1)</f>
        <v>1.0222646420681079</v>
      </c>
    </row>
    <row r="4" spans="1:9" x14ac:dyDescent="0.2">
      <c r="A4" s="4">
        <f>IF('True_Odds_Calculator_3-way'!A5="","",'True_Odds_Calculator_3-way'!A5)</f>
        <v>2.21</v>
      </c>
      <c r="B4" s="4">
        <f>IF('True_Odds_Calculator_3-way'!B5="","",'True_Odds_Calculator_3-way'!B5)</f>
        <v>3.5</v>
      </c>
      <c r="C4" s="4">
        <f>IF('True_Odds_Calculator_3-way'!C5="","",'True_Odds_Calculator_3-way'!C5)</f>
        <v>3.44</v>
      </c>
      <c r="D4" s="4">
        <f t="shared" si="0"/>
        <v>2.890064791569591E-2</v>
      </c>
      <c r="E4" s="4">
        <f t="shared" si="1"/>
        <v>2.2580747362167974</v>
      </c>
      <c r="F4" s="4">
        <f t="shared" si="2"/>
        <v>3.6221288489985572</v>
      </c>
      <c r="G4" s="4">
        <f t="shared" si="3"/>
        <v>3.5579069352825825</v>
      </c>
      <c r="I4" s="4">
        <f t="shared" si="4"/>
        <v>1.0289006479156959</v>
      </c>
    </row>
    <row r="5" spans="1:9" x14ac:dyDescent="0.2">
      <c r="A5" s="4">
        <f>IF('True_Odds_Calculator_3-way'!A6="","",'True_Odds_Calculator_3-way'!A6)</f>
        <v>3.15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2.2999999999999998</v>
      </c>
      <c r="D5" s="4">
        <f t="shared" si="0"/>
        <v>2.7725019819881513E-2</v>
      </c>
      <c r="E5" s="4">
        <f t="shared" si="1"/>
        <v>3.2444500644588232</v>
      </c>
      <c r="F5" s="4">
        <f t="shared" si="2"/>
        <v>3.7560036846878373</v>
      </c>
      <c r="G5" s="4">
        <f t="shared" si="3"/>
        <v>2.3499501851860125</v>
      </c>
      <c r="I5" s="4">
        <f t="shared" si="4"/>
        <v>1.0277250198198815</v>
      </c>
    </row>
    <row r="6" spans="1:9" x14ac:dyDescent="0.2">
      <c r="A6" s="4">
        <f>IF('True_Odds_Calculator_3-way'!A7="","",'True_Odds_Calculator_3-way'!A7)</f>
        <v>3.32</v>
      </c>
      <c r="B6" s="4">
        <f>IF('True_Odds_Calculator_3-way'!B7="","",'True_Odds_Calculator_3-way'!B7)</f>
        <v>3.52</v>
      </c>
      <c r="C6" s="4">
        <f>IF('True_Odds_Calculator_3-way'!C7="","",'True_Odds_Calculator_3-way'!C7)</f>
        <v>2.29</v>
      </c>
      <c r="D6" s="4">
        <f t="shared" si="0"/>
        <v>2.1976951075441065E-2</v>
      </c>
      <c r="E6" s="4">
        <f t="shared" si="1"/>
        <v>3.4027590444047053</v>
      </c>
      <c r="F6" s="4">
        <f t="shared" si="2"/>
        <v>3.6131702533040122</v>
      </c>
      <c r="G6" s="4">
        <f t="shared" si="3"/>
        <v>2.3290719031061884</v>
      </c>
      <c r="I6" s="4">
        <f t="shared" si="4"/>
        <v>1.0219769510754411</v>
      </c>
    </row>
    <row r="7" spans="1:9" x14ac:dyDescent="0.2">
      <c r="A7" s="4">
        <f>IF('True_Odds_Calculator_3-way'!A8="","",'True_Odds_Calculator_3-way'!A8)</f>
        <v>2.02</v>
      </c>
      <c r="B7" s="4">
        <f>IF('True_Odds_Calculator_3-way'!B8="","",'True_Odds_Calculator_3-way'!B8)</f>
        <v>3.25</v>
      </c>
      <c r="C7" s="4">
        <f>IF('True_Odds_Calculator_3-way'!C8="","",'True_Odds_Calculator_3-way'!C8)</f>
        <v>4.32</v>
      </c>
      <c r="D7" s="4">
        <f t="shared" si="0"/>
        <v>3.4223294124284154E-2</v>
      </c>
      <c r="E7" s="4">
        <f t="shared" si="1"/>
        <v>2.0676461868216789</v>
      </c>
      <c r="F7" s="4">
        <f t="shared" si="2"/>
        <v>3.3751338828812387</v>
      </c>
      <c r="G7" s="4">
        <f t="shared" si="3"/>
        <v>4.5439319817991501</v>
      </c>
      <c r="I7" s="4">
        <f t="shared" si="4"/>
        <v>1.0342232941242842</v>
      </c>
    </row>
    <row r="8" spans="1:9" x14ac:dyDescent="0.2">
      <c r="A8" s="4">
        <f>IF('True_Odds_Calculator_3-way'!A9="","",'True_Odds_Calculator_3-way'!A9)</f>
        <v>3.18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2.41</v>
      </c>
      <c r="D8" s="4">
        <f t="shared" si="0"/>
        <v>2.1800828959844587E-2</v>
      </c>
      <c r="E8" s="4">
        <f t="shared" si="1"/>
        <v>3.2552245901875527</v>
      </c>
      <c r="F8" s="4">
        <f t="shared" si="2"/>
        <v>3.5071633375848954</v>
      </c>
      <c r="G8" s="4">
        <f t="shared" si="3"/>
        <v>2.4529594954933645</v>
      </c>
      <c r="I8" s="4">
        <f t="shared" si="4"/>
        <v>1.0218008289598446</v>
      </c>
    </row>
    <row r="9" spans="1:9" x14ac:dyDescent="0.2">
      <c r="A9" s="4">
        <f>IF('True_Odds_Calculator_3-way'!A10="","",'True_Odds_Calculator_3-way'!A10)</f>
        <v>2.87</v>
      </c>
      <c r="B9" s="4">
        <f>IF('True_Odds_Calculator_3-way'!B10="","",'True_Odds_Calculator_3-way'!B10)</f>
        <v>3.08</v>
      </c>
      <c r="C9" s="4">
        <f>IF('True_Odds_Calculator_3-way'!C10="","",'True_Odds_Calculator_3-way'!C10)</f>
        <v>2.82</v>
      </c>
      <c r="D9" s="4">
        <f t="shared" si="0"/>
        <v>2.7717309502467868E-2</v>
      </c>
      <c r="E9" s="4">
        <f t="shared" si="1"/>
        <v>2.9481744605507747</v>
      </c>
      <c r="F9" s="4">
        <f t="shared" si="2"/>
        <v>3.1702129679966391</v>
      </c>
      <c r="G9" s="4">
        <f t="shared" si="3"/>
        <v>2.8954385401940974</v>
      </c>
      <c r="I9" s="4">
        <f t="shared" si="4"/>
        <v>1.0277173095024679</v>
      </c>
    </row>
    <row r="10" spans="1:9" x14ac:dyDescent="0.2">
      <c r="A10" s="4">
        <f>IF('True_Odds_Calculator_3-way'!A11="","",'True_Odds_Calculator_3-way'!A11)</f>
        <v>1.97</v>
      </c>
      <c r="B10" s="4">
        <f>IF('True_Odds_Calculator_3-way'!B11="","",'True_Odds_Calculator_3-way'!B11)</f>
        <v>3.81</v>
      </c>
      <c r="C10" s="4">
        <f>IF('True_Odds_Calculator_3-way'!C11="","",'True_Odds_Calculator_3-way'!C11)</f>
        <v>3.87</v>
      </c>
      <c r="D10" s="4">
        <f t="shared" si="0"/>
        <v>2.8479337615556766E-2</v>
      </c>
      <c r="E10" s="4">
        <f t="shared" si="1"/>
        <v>2.0075439459924982</v>
      </c>
      <c r="F10" s="4">
        <f t="shared" si="2"/>
        <v>3.9529741691551599</v>
      </c>
      <c r="G10" s="4">
        <f t="shared" si="3"/>
        <v>4.0175999760994285</v>
      </c>
      <c r="I10" s="4">
        <f t="shared" si="4"/>
        <v>1.0284793376155568</v>
      </c>
    </row>
    <row r="11" spans="1:9" x14ac:dyDescent="0.2">
      <c r="A11" s="4">
        <f>IF('True_Odds_Calculator_3-way'!A12="","",'True_Odds_Calculator_3-way'!A12)</f>
        <v>2.27</v>
      </c>
      <c r="B11" s="4">
        <f>IF('True_Odds_Calculator_3-way'!B12="","",'True_Odds_Calculator_3-way'!B12)</f>
        <v>3.69</v>
      </c>
      <c r="C11" s="4">
        <f>IF('True_Odds_Calculator_3-way'!C12="","",'True_Odds_Calculator_3-way'!C12)</f>
        <v>3</v>
      </c>
      <c r="D11" s="4">
        <f t="shared" si="0"/>
        <v>4.4864677721667023E-2</v>
      </c>
      <c r="E11" s="4">
        <f t="shared" si="1"/>
        <v>2.3497690336818091</v>
      </c>
      <c r="F11" s="4">
        <f t="shared" si="2"/>
        <v>3.9055204998290383</v>
      </c>
      <c r="G11" s="4">
        <f t="shared" si="3"/>
        <v>3.1409161927379539</v>
      </c>
      <c r="I11" s="4">
        <f t="shared" si="4"/>
        <v>1.044864677721667</v>
      </c>
    </row>
    <row r="12" spans="1:9" x14ac:dyDescent="0.2">
      <c r="A12" s="4">
        <f>IF('True_Odds_Calculator_3-way'!A13="","",'True_Odds_Calculator_3-way'!A13)</f>
        <v>2.09</v>
      </c>
      <c r="B12" s="4">
        <f>IF('True_Odds_Calculator_3-way'!B13="","",'True_Odds_Calculator_3-way'!B13)</f>
        <v>3.16</v>
      </c>
      <c r="C12" s="4">
        <f>IF('True_Odds_Calculator_3-way'!C13="","",'True_Odds_Calculator_3-way'!C13)</f>
        <v>4.3899999999999997</v>
      </c>
      <c r="D12" s="4">
        <f t="shared" si="0"/>
        <v>2.2715028525885028E-2</v>
      </c>
      <c r="E12" s="4">
        <f t="shared" si="1"/>
        <v>2.1236056413624911</v>
      </c>
      <c r="F12" s="4">
        <f t="shared" si="2"/>
        <v>3.2374611024287452</v>
      </c>
      <c r="G12" s="4">
        <f t="shared" si="3"/>
        <v>4.5409392701999343</v>
      </c>
      <c r="I12" s="4">
        <f t="shared" si="4"/>
        <v>1.022715028525885</v>
      </c>
    </row>
    <row r="13" spans="1:9" x14ac:dyDescent="0.2">
      <c r="A13" s="4">
        <f>IF('True_Odds_Calculator_3-way'!A14="","",'True_Odds_Calculator_3-way'!A14)</f>
        <v>2.29</v>
      </c>
      <c r="B13" s="4">
        <f>IF('True_Odds_Calculator_3-way'!B14="","",'True_Odds_Calculator_3-way'!B14)</f>
        <v>3.5</v>
      </c>
      <c r="C13" s="4">
        <f>IF('True_Odds_Calculator_3-way'!C14="","",'True_Odds_Calculator_3-way'!C14)</f>
        <v>3.26</v>
      </c>
      <c r="D13" s="4">
        <f t="shared" si="0"/>
        <v>2.9143974679378015E-2</v>
      </c>
      <c r="E13" s="4">
        <f t="shared" si="1"/>
        <v>2.34210376921583</v>
      </c>
      <c r="F13" s="4">
        <f t="shared" si="2"/>
        <v>3.623193295955109</v>
      </c>
      <c r="G13" s="4">
        <f t="shared" si="3"/>
        <v>3.3666201387248478</v>
      </c>
      <c r="I13" s="4">
        <f t="shared" si="4"/>
        <v>1.029143974679378</v>
      </c>
    </row>
    <row r="14" spans="1: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3.97</v>
      </c>
      <c r="C14" s="4">
        <f>IF('True_Odds_Calculator_3-way'!C15="","",'True_Odds_Calculator_3-way'!C15)</f>
        <v>3.41</v>
      </c>
      <c r="D14" s="4">
        <f t="shared" si="0"/>
        <v>4.5144300730552533E-2</v>
      </c>
      <c r="E14" s="4">
        <f t="shared" si="1"/>
        <v>2.0620601764879112</v>
      </c>
      <c r="F14" s="4">
        <f t="shared" si="2"/>
        <v>4.2222407044501171</v>
      </c>
      <c r="G14" s="4">
        <f t="shared" si="3"/>
        <v>3.5944454524132992</v>
      </c>
      <c r="I14" s="4">
        <f t="shared" si="4"/>
        <v>1.0451443007305525</v>
      </c>
    </row>
    <row r="15" spans="1: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3.87</v>
      </c>
      <c r="C15" s="4">
        <f>IF('True_Odds_Calculator_3-way'!C16="","",'True_Odds_Calculator_3-way'!C16)</f>
        <v>4.1399999999999997</v>
      </c>
      <c r="D15" s="4">
        <f t="shared" si="0"/>
        <v>3.4703184825114253E-2</v>
      </c>
      <c r="E15" s="4">
        <f t="shared" si="1"/>
        <v>1.9113455618044837</v>
      </c>
      <c r="F15" s="4">
        <f t="shared" si="2"/>
        <v>4.0513680319536043</v>
      </c>
      <c r="G15" s="4">
        <f t="shared" si="3"/>
        <v>4.3482388776605791</v>
      </c>
      <c r="I15" s="4">
        <f t="shared" si="4"/>
        <v>1.0347031848251143</v>
      </c>
    </row>
    <row r="16" spans="1:9" x14ac:dyDescent="0.2">
      <c r="A16" s="4">
        <f>IF('True_Odds_Calculator_3-way'!A17="","",'True_Odds_Calculator_3-way'!A17)</f>
        <v>2.1800000000000002</v>
      </c>
      <c r="B16" s="4">
        <f>IF('True_Odds_Calculator_3-way'!B17="","",'True_Odds_Calculator_3-way'!B17)</f>
        <v>3.35</v>
      </c>
      <c r="C16" s="4">
        <f>IF('True_Odds_Calculator_3-way'!C17="","",'True_Odds_Calculator_3-way'!C17)</f>
        <v>3.61</v>
      </c>
      <c r="D16" s="4">
        <f t="shared" si="0"/>
        <v>3.423136926614978E-2</v>
      </c>
      <c r="E16" s="4">
        <f t="shared" si="1"/>
        <v>2.2356103491347596</v>
      </c>
      <c r="F16" s="4">
        <f t="shared" si="2"/>
        <v>3.4831432518618763</v>
      </c>
      <c r="G16" s="4">
        <f t="shared" si="3"/>
        <v>3.7650906646647488</v>
      </c>
      <c r="I16" s="4">
        <f t="shared" si="4"/>
        <v>1.0342313692661498</v>
      </c>
    </row>
    <row r="17" spans="1:9" x14ac:dyDescent="0.2">
      <c r="A17" s="4">
        <f>IF('True_Odds_Calculator_3-way'!A18="","",'True_Odds_Calculator_3-way'!A18)</f>
        <v>4.5</v>
      </c>
      <c r="B17" s="4">
        <f>IF('True_Odds_Calculator_3-way'!B18="","",'True_Odds_Calculator_3-way'!B18)</f>
        <v>4.3899999999999997</v>
      </c>
      <c r="C17" s="4">
        <f>IF('True_Odds_Calculator_3-way'!C18="","",'True_Odds_Calculator_3-way'!C18)</f>
        <v>1.7</v>
      </c>
      <c r="D17" s="4">
        <f t="shared" si="0"/>
        <v>3.8247949141691606E-2</v>
      </c>
      <c r="E17" s="4">
        <f t="shared" si="1"/>
        <v>4.7738870856926248</v>
      </c>
      <c r="F17" s="4">
        <f t="shared" si="2"/>
        <v>4.6502734762641058</v>
      </c>
      <c r="G17" s="4">
        <f t="shared" si="3"/>
        <v>1.7376618000879605</v>
      </c>
      <c r="I17" s="4">
        <f t="shared" si="4"/>
        <v>1.0382479491416916</v>
      </c>
    </row>
    <row r="18" spans="1:9" x14ac:dyDescent="0.2">
      <c r="A18" s="4">
        <f>IF('True_Odds_Calculator_3-way'!A19="","",'True_Odds_Calculator_3-way'!A19)</f>
        <v>2.84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2.54</v>
      </c>
      <c r="D18" s="4">
        <f t="shared" si="0"/>
        <v>2.205655738056489E-2</v>
      </c>
      <c r="E18" s="4">
        <f t="shared" si="1"/>
        <v>2.9005643867070847</v>
      </c>
      <c r="F18" s="4">
        <f t="shared" si="2"/>
        <v>3.7189803365153828</v>
      </c>
      <c r="G18" s="4">
        <f t="shared" si="3"/>
        <v>2.5883360152924539</v>
      </c>
      <c r="I18" s="4">
        <f t="shared" si="4"/>
        <v>1.0220565573805649</v>
      </c>
    </row>
    <row r="19" spans="1:9" x14ac:dyDescent="0.2">
      <c r="A19" s="4">
        <f>IF('True_Odds_Calculator_3-way'!A20="","",'True_Odds_Calculator_3-way'!A20)</f>
        <v>1.68</v>
      </c>
      <c r="B19" s="4">
        <f>IF('True_Odds_Calculator_3-way'!B20="","",'True_Odds_Calculator_3-way'!B20)</f>
        <v>4.03</v>
      </c>
      <c r="C19" s="4">
        <f>IF('True_Odds_Calculator_3-way'!C20="","",'True_Odds_Calculator_3-way'!C20)</f>
        <v>5.5</v>
      </c>
      <c r="D19" s="4">
        <f t="shared" si="0"/>
        <v>2.5195234872654293E-2</v>
      </c>
      <c r="E19" s="4">
        <f t="shared" si="1"/>
        <v>1.7040429063041516</v>
      </c>
      <c r="F19" s="4">
        <f t="shared" si="2"/>
        <v>4.1711759478451791</v>
      </c>
      <c r="G19" s="4">
        <f t="shared" si="3"/>
        <v>5.7663552366695923</v>
      </c>
      <c r="I19" s="4">
        <f t="shared" si="4"/>
        <v>1.0251952348726543</v>
      </c>
    </row>
    <row r="20" spans="1:9" x14ac:dyDescent="0.2">
      <c r="A20" s="4">
        <f>IF('True_Odds_Calculator_3-way'!A21="","",'True_Odds_Calculator_3-way'!A21)</f>
        <v>2.38</v>
      </c>
      <c r="B20" s="4">
        <f>IF('True_Odds_Calculator_3-way'!B21="","",'True_Odds_Calculator_3-way'!B21)</f>
        <v>3.68</v>
      </c>
      <c r="C20" s="4">
        <f>IF('True_Odds_Calculator_3-way'!C21="","",'True_Odds_Calculator_3-way'!C21)</f>
        <v>3.02</v>
      </c>
      <c r="D20" s="4">
        <f t="shared" si="0"/>
        <v>2.3033025476242752E-2</v>
      </c>
      <c r="E20" s="4">
        <f t="shared" si="1"/>
        <v>2.4242988909055621</v>
      </c>
      <c r="F20" s="4">
        <f t="shared" si="2"/>
        <v>3.7869972312114091</v>
      </c>
      <c r="G20" s="4">
        <f t="shared" si="3"/>
        <v>3.0916856126369359</v>
      </c>
      <c r="I20" s="4">
        <f t="shared" si="4"/>
        <v>1.0230330254762428</v>
      </c>
    </row>
    <row r="21" spans="1:9" x14ac:dyDescent="0.2">
      <c r="A21" s="4">
        <f>IF('True_Odds_Calculator_3-way'!A22="","",'True_Odds_Calculator_3-way'!A22)</f>
        <v>2.69</v>
      </c>
      <c r="B21" s="4">
        <f>IF('True_Odds_Calculator_3-way'!B22="","",'True_Odds_Calculator_3-way'!B22)</f>
        <v>3.66</v>
      </c>
      <c r="C21" s="4">
        <f>IF('True_Odds_Calculator_3-way'!C22="","",'True_Odds_Calculator_3-way'!C22)</f>
        <v>2.65</v>
      </c>
      <c r="D21" s="4">
        <f t="shared" si="0"/>
        <v>2.2329746177795595E-2</v>
      </c>
      <c r="E21" s="4">
        <f t="shared" si="1"/>
        <v>2.7449605304826581</v>
      </c>
      <c r="F21" s="4">
        <f t="shared" si="2"/>
        <v>3.7624990926750157</v>
      </c>
      <c r="G21" s="4">
        <f t="shared" si="3"/>
        <v>2.7033219691775909</v>
      </c>
      <c r="I21" s="4">
        <f t="shared" si="4"/>
        <v>1.0223297461777956</v>
      </c>
    </row>
    <row r="22" spans="1:9" x14ac:dyDescent="0.2">
      <c r="A22" s="4">
        <f>IF('True_Odds_Calculator_3-way'!A23="","",'True_Odds_Calculator_3-way'!A23)</f>
        <v>1.43</v>
      </c>
      <c r="B22" s="4">
        <f>IF('True_Odds_Calculator_3-way'!B23="","",'True_Odds_Calculator_3-way'!B23)</f>
        <v>5.03</v>
      </c>
      <c r="C22" s="4">
        <f>IF('True_Odds_Calculator_3-way'!C23="","",'True_Odds_Calculator_3-way'!C23)</f>
        <v>7.84</v>
      </c>
      <c r="D22" s="4">
        <f t="shared" si="0"/>
        <v>2.5658876766516681E-2</v>
      </c>
      <c r="E22" s="4">
        <f t="shared" si="1"/>
        <v>1.4477065092561923</v>
      </c>
      <c r="F22" s="4">
        <f t="shared" si="2"/>
        <v>5.2561258032681639</v>
      </c>
      <c r="G22" s="4">
        <f t="shared" si="3"/>
        <v>8.4034982378072129</v>
      </c>
      <c r="I22" s="4">
        <f t="shared" si="4"/>
        <v>1.0256588767665167</v>
      </c>
    </row>
    <row r="23" spans="1: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3.92</v>
      </c>
      <c r="C23" s="4">
        <f>IF('True_Odds_Calculator_3-way'!C24="","",'True_Odds_Calculator_3-way'!C24)</f>
        <v>4.0999999999999996</v>
      </c>
      <c r="D23" s="4">
        <f t="shared" si="0"/>
        <v>3.0919373457737986E-2</v>
      </c>
      <c r="E23" s="4">
        <f t="shared" si="1"/>
        <v>1.9171469082369181</v>
      </c>
      <c r="F23" s="4">
        <f t="shared" si="2"/>
        <v>4.0850410279336051</v>
      </c>
      <c r="G23" s="4">
        <f t="shared" si="3"/>
        <v>4.2808955652443306</v>
      </c>
      <c r="I23" s="4">
        <f t="shared" si="4"/>
        <v>1.030919373457738</v>
      </c>
    </row>
    <row r="24" spans="1:9" x14ac:dyDescent="0.2">
      <c r="A24" s="4">
        <f>IF('True_Odds_Calculator_3-way'!A25="","",'True_Odds_Calculator_3-way'!A25)</f>
        <v>2.71</v>
      </c>
      <c r="B24" s="4">
        <f>IF('True_Odds_Calculator_3-way'!B25="","",'True_Odds_Calculator_3-way'!B25)</f>
        <v>3.7</v>
      </c>
      <c r="C24" s="4">
        <f>IF('True_Odds_Calculator_3-way'!C25="","",'True_Odds_Calculator_3-way'!C25)</f>
        <v>2.57</v>
      </c>
      <c r="D24" s="4">
        <f t="shared" si="0"/>
        <v>2.8379018672929357E-2</v>
      </c>
      <c r="E24" s="4">
        <f t="shared" si="1"/>
        <v>2.7813006261042621</v>
      </c>
      <c r="F24" s="4">
        <f t="shared" si="2"/>
        <v>3.8342000288650531</v>
      </c>
      <c r="G24" s="4">
        <f t="shared" si="3"/>
        <v>2.6340370204932313</v>
      </c>
      <c r="I24" s="4">
        <f t="shared" si="4"/>
        <v>1.0283790186729294</v>
      </c>
    </row>
    <row r="25" spans="1:9" x14ac:dyDescent="0.2">
      <c r="A25" s="4">
        <f>IF('True_Odds_Calculator_3-way'!A26="","",'True_Odds_Calculator_3-way'!A26)</f>
        <v>2.27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3.07</v>
      </c>
      <c r="D25" s="4">
        <f t="shared" si="0"/>
        <v>2.8041638096076849E-2</v>
      </c>
      <c r="E25" s="4">
        <f t="shared" si="1"/>
        <v>2.3192093855626221</v>
      </c>
      <c r="F25" s="4">
        <f t="shared" si="2"/>
        <v>3.9614488905317304</v>
      </c>
      <c r="G25" s="4">
        <f t="shared" si="3"/>
        <v>3.1606992453368727</v>
      </c>
      <c r="I25" s="4">
        <f t="shared" si="4"/>
        <v>1.0280416380960768</v>
      </c>
    </row>
    <row r="26" spans="1:9" x14ac:dyDescent="0.2">
      <c r="A26" s="4">
        <f>IF('True_Odds_Calculator_3-way'!A27="","",'True_Odds_Calculator_3-way'!A27)</f>
        <v>1.95</v>
      </c>
      <c r="B26" s="4">
        <f>IF('True_Odds_Calculator_3-way'!B27="","",'True_Odds_Calculator_3-way'!B27)</f>
        <v>3.87</v>
      </c>
      <c r="C26" s="4">
        <f>IF('True_Odds_Calculator_3-way'!C27="","",'True_Odds_Calculator_3-way'!C27)</f>
        <v>3.88</v>
      </c>
      <c r="D26" s="4">
        <f t="shared" si="0"/>
        <v>2.8950404399936902E-2</v>
      </c>
      <c r="E26" s="4">
        <f t="shared" si="1"/>
        <v>1.9873983916421862</v>
      </c>
      <c r="F26" s="4">
        <f t="shared" si="2"/>
        <v>4.0201360895401068</v>
      </c>
      <c r="G26" s="4">
        <f t="shared" si="3"/>
        <v>4.0309281188996611</v>
      </c>
      <c r="I26" s="4">
        <f t="shared" si="4"/>
        <v>1.0289504043999369</v>
      </c>
    </row>
    <row r="27" spans="1:9" x14ac:dyDescent="0.2">
      <c r="A27" s="4">
        <f>IF('True_Odds_Calculator_3-way'!A28="","",'True_Odds_Calculator_3-way'!A28)</f>
        <v>2.38</v>
      </c>
      <c r="B27" s="4">
        <f>IF('True_Odds_Calculator_3-way'!B28="","",'True_Odds_Calculator_3-way'!B28)</f>
        <v>3.55</v>
      </c>
      <c r="C27" s="4">
        <f>IF('True_Odds_Calculator_3-way'!C28="","",'True_Odds_Calculator_3-way'!C28)</f>
        <v>3.12</v>
      </c>
      <c r="D27" s="4">
        <f t="shared" si="0"/>
        <v>2.2371028584781794E-2</v>
      </c>
      <c r="E27" s="4">
        <f t="shared" si="1"/>
        <v>2.4230026827394089</v>
      </c>
      <c r="F27" s="4">
        <f t="shared" si="2"/>
        <v>3.6465324054690624</v>
      </c>
      <c r="G27" s="4">
        <f t="shared" si="3"/>
        <v>3.1943186004278337</v>
      </c>
      <c r="I27" s="4">
        <f t="shared" si="4"/>
        <v>1.0223710285847818</v>
      </c>
    </row>
    <row r="28" spans="1:9" x14ac:dyDescent="0.2">
      <c r="A28" s="4">
        <f>IF('True_Odds_Calculator_3-way'!A29="","",'True_Odds_Calculator_3-way'!A29)</f>
        <v>1.92</v>
      </c>
      <c r="B28" s="4">
        <f>IF('True_Odds_Calculator_3-way'!B29="","",'True_Odds_Calculator_3-way'!B29)</f>
        <v>3.77</v>
      </c>
      <c r="C28" s="4">
        <f>IF('True_Odds_Calculator_3-way'!C29="","",'True_Odds_Calculator_3-way'!C29)</f>
        <v>4.2300000000000004</v>
      </c>
      <c r="D28" s="4">
        <f t="shared" si="0"/>
        <v>2.2491942108596508E-2</v>
      </c>
      <c r="E28" s="4">
        <f t="shared" si="1"/>
        <v>1.9480417551240827</v>
      </c>
      <c r="F28" s="4">
        <f t="shared" si="2"/>
        <v>3.8796580454949314</v>
      </c>
      <c r="G28" s="4">
        <f t="shared" si="3"/>
        <v>4.3685423730361244</v>
      </c>
      <c r="I28" s="4">
        <f t="shared" si="4"/>
        <v>1.0224919421085965</v>
      </c>
    </row>
    <row r="29" spans="1:9" x14ac:dyDescent="0.2">
      <c r="A29" s="4">
        <f>IF('True_Odds_Calculator_3-way'!A30="","",'True_Odds_Calculator_3-way'!A30)</f>
        <v>1.74</v>
      </c>
      <c r="B29" s="4">
        <f>IF('True_Odds_Calculator_3-way'!B30="","",'True_Odds_Calculator_3-way'!B30)</f>
        <v>3.78</v>
      </c>
      <c r="C29" s="4">
        <f>IF('True_Odds_Calculator_3-way'!C30="","",'True_Odds_Calculator_3-way'!C30)</f>
        <v>5.41</v>
      </c>
      <c r="D29" s="4">
        <f t="shared" si="0"/>
        <v>2.4105791777409014E-2</v>
      </c>
      <c r="E29" s="4">
        <f t="shared" si="1"/>
        <v>1.7646725204330675</v>
      </c>
      <c r="F29" s="4">
        <f t="shared" si="2"/>
        <v>3.898407491045726</v>
      </c>
      <c r="G29" s="4">
        <f t="shared" si="3"/>
        <v>5.6558648441240313</v>
      </c>
      <c r="I29" s="4">
        <f t="shared" si="4"/>
        <v>1.024105791777409</v>
      </c>
    </row>
    <row r="30" spans="1:9" x14ac:dyDescent="0.2">
      <c r="A30" s="4">
        <f>IF('True_Odds_Calculator_3-way'!A31="","",'True_Odds_Calculator_3-way'!A31)</f>
        <v>1.48</v>
      </c>
      <c r="B30" s="4">
        <f>IF('True_Odds_Calculator_3-way'!B31="","",'True_Odds_Calculator_3-way'!B31)</f>
        <v>4.67</v>
      </c>
      <c r="C30" s="4">
        <f>IF('True_Odds_Calculator_3-way'!C31="","",'True_Odds_Calculator_3-way'!C31)</f>
        <v>7.26</v>
      </c>
      <c r="D30" s="4">
        <f t="shared" si="0"/>
        <v>2.7549484820265535E-2</v>
      </c>
      <c r="E30" s="4">
        <f t="shared" si="1"/>
        <v>1.5003919457324799</v>
      </c>
      <c r="F30" s="4">
        <f t="shared" si="2"/>
        <v>4.8792483447435018</v>
      </c>
      <c r="G30" s="4">
        <f t="shared" si="3"/>
        <v>7.7785971529342923</v>
      </c>
      <c r="I30" s="4">
        <f t="shared" si="4"/>
        <v>1.0275494848202655</v>
      </c>
    </row>
    <row r="31" spans="1:9" x14ac:dyDescent="0.2">
      <c r="A31" s="4">
        <f>IF('True_Odds_Calculator_3-way'!A32="","",'True_Odds_Calculator_3-way'!A32)</f>
        <v>2.14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3.62</v>
      </c>
      <c r="D31" s="4">
        <f t="shared" si="0"/>
        <v>2.8433098449105021E-2</v>
      </c>
      <c r="E31" s="4">
        <f t="shared" si="1"/>
        <v>2.1843026307770463</v>
      </c>
      <c r="F31" s="4">
        <f t="shared" si="2"/>
        <v>3.6307843036367387</v>
      </c>
      <c r="G31" s="4">
        <f t="shared" si="3"/>
        <v>3.7486121545137392</v>
      </c>
      <c r="I31" s="4">
        <f t="shared" si="4"/>
        <v>1.028433098449105</v>
      </c>
    </row>
    <row r="32" spans="1:9" x14ac:dyDescent="0.2">
      <c r="A32" s="4">
        <f>IF('True_Odds_Calculator_3-way'!A33="","",'True_Odds_Calculator_3-way'!A33)</f>
        <v>2.2000000000000002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3.64</v>
      </c>
      <c r="D32" s="4">
        <f t="shared" si="0"/>
        <v>2.867192687551956E-2</v>
      </c>
      <c r="E32" s="4">
        <f t="shared" si="1"/>
        <v>2.2472508760452046</v>
      </c>
      <c r="F32" s="4">
        <f t="shared" si="2"/>
        <v>3.4501331205239505</v>
      </c>
      <c r="G32" s="4">
        <f t="shared" si="3"/>
        <v>3.7711945977651107</v>
      </c>
      <c r="I32" s="4">
        <f t="shared" si="4"/>
        <v>1.0286719268755196</v>
      </c>
    </row>
    <row r="33" spans="1:9" x14ac:dyDescent="0.2">
      <c r="A33" s="4">
        <f>IF('True_Odds_Calculator_3-way'!A34="","",'True_Odds_Calculator_3-way'!A34)</f>
        <v>2.54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3.07</v>
      </c>
      <c r="D33" s="4">
        <f t="shared" si="0"/>
        <v>2.8075661733018009E-2</v>
      </c>
      <c r="E33" s="4">
        <f t="shared" si="1"/>
        <v>2.6018478139081185</v>
      </c>
      <c r="F33" s="4">
        <f t="shared" si="2"/>
        <v>3.3413143812980315</v>
      </c>
      <c r="G33" s="4">
        <f t="shared" si="3"/>
        <v>3.160812548333007</v>
      </c>
      <c r="I33" s="4">
        <f t="shared" si="4"/>
        <v>1.028075661733018</v>
      </c>
    </row>
    <row r="34" spans="1:9" x14ac:dyDescent="0.2">
      <c r="A34" s="4">
        <f>IF('True_Odds_Calculator_3-way'!A35="","",'True_Odds_Calculator_3-way'!A35)</f>
        <v>1.79</v>
      </c>
      <c r="B34" s="4">
        <f>IF('True_Odds_Calculator_3-way'!B35="","",'True_Odds_Calculator_3-way'!B35)</f>
        <v>3.81</v>
      </c>
      <c r="C34" s="4">
        <f>IF('True_Odds_Calculator_3-way'!C35="","",'True_Odds_Calculator_3-way'!C35)</f>
        <v>4.82</v>
      </c>
      <c r="D34" s="4">
        <f t="shared" si="0"/>
        <v>2.8595289146194469E-2</v>
      </c>
      <c r="E34" s="4">
        <f t="shared" si="1"/>
        <v>1.8210708483198355</v>
      </c>
      <c r="F34" s="4">
        <f t="shared" si="2"/>
        <v>3.9535782145013152</v>
      </c>
      <c r="G34" s="4">
        <f t="shared" si="3"/>
        <v>5.052109564287762</v>
      </c>
      <c r="I34" s="4">
        <f t="shared" si="4"/>
        <v>1.0285952891461945</v>
      </c>
    </row>
    <row r="35" spans="1:9" x14ac:dyDescent="0.2">
      <c r="A35" s="4">
        <f>IF('True_Odds_Calculator_3-way'!A36="","",'True_Odds_Calculator_3-way'!A36)</f>
        <v>2.25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3.47</v>
      </c>
      <c r="D35" s="4">
        <f t="shared" si="0"/>
        <v>2.8486870650470619E-2</v>
      </c>
      <c r="E35" s="4">
        <f t="shared" si="1"/>
        <v>2.2991210734723331</v>
      </c>
      <c r="F35" s="4">
        <f t="shared" si="2"/>
        <v>3.4920790004741793</v>
      </c>
      <c r="G35" s="4">
        <f t="shared" si="3"/>
        <v>3.5882315615333185</v>
      </c>
      <c r="I35" s="4">
        <f t="shared" si="4"/>
        <v>1.0284868706504706</v>
      </c>
    </row>
    <row r="36" spans="1:9" x14ac:dyDescent="0.2">
      <c r="A36" s="4">
        <f>IF('True_Odds_Calculator_3-way'!A37="","",'True_Odds_Calculator_3-way'!A37)</f>
        <v>2.0499999999999998</v>
      </c>
      <c r="B36" s="4">
        <f>IF('True_Odds_Calculator_3-way'!B37="","",'True_Odds_Calculator_3-way'!B37)</f>
        <v>3.34</v>
      </c>
      <c r="C36" s="4">
        <f>IF('True_Odds_Calculator_3-way'!C37="","",'True_Odds_Calculator_3-way'!C37)</f>
        <v>4.1500000000000004</v>
      </c>
      <c r="D36" s="4">
        <f t="shared" si="0"/>
        <v>2.816993107525767E-2</v>
      </c>
      <c r="E36" s="4">
        <f t="shared" si="1"/>
        <v>2.0902358974610462</v>
      </c>
      <c r="F36" s="4">
        <f t="shared" si="2"/>
        <v>3.4481424477339058</v>
      </c>
      <c r="G36" s="4">
        <f t="shared" si="3"/>
        <v>4.3182763398182935</v>
      </c>
      <c r="I36" s="4">
        <f t="shared" si="4"/>
        <v>1.0281699310752577</v>
      </c>
    </row>
    <row r="37" spans="1:9" x14ac:dyDescent="0.2">
      <c r="A37" s="4">
        <f>IF('True_Odds_Calculator_3-way'!A38="","",'True_Odds_Calculator_3-way'!A38)</f>
        <v>2.46</v>
      </c>
      <c r="B37" s="4">
        <f>IF('True_Odds_Calculator_3-way'!B38="","",'True_Odds_Calculator_3-way'!B38)</f>
        <v>3.21</v>
      </c>
      <c r="C37" s="4">
        <f>IF('True_Odds_Calculator_3-way'!C38="","",'True_Odds_Calculator_3-way'!C38)</f>
        <v>3.22</v>
      </c>
      <c r="D37" s="4">
        <f t="shared" si="0"/>
        <v>2.8589551002609292E-2</v>
      </c>
      <c r="E37" s="4">
        <f t="shared" si="1"/>
        <v>2.5190553012101184</v>
      </c>
      <c r="F37" s="4">
        <f t="shared" si="2"/>
        <v>3.3112952350888483</v>
      </c>
      <c r="G37" s="4">
        <f t="shared" si="3"/>
        <v>3.3219373621360271</v>
      </c>
      <c r="I37" s="4">
        <f t="shared" si="4"/>
        <v>1.0285895510026093</v>
      </c>
    </row>
    <row r="38" spans="1:9" x14ac:dyDescent="0.2">
      <c r="A38" s="4">
        <f>IF('True_Odds_Calculator_3-way'!A39="","",'True_Odds_Calculator_3-way'!A39)</f>
        <v>3.57</v>
      </c>
      <c r="B38" s="4">
        <f>IF('True_Odds_Calculator_3-way'!B39="","",'True_Odds_Calculator_3-way'!B39)</f>
        <v>3.49</v>
      </c>
      <c r="C38" s="4">
        <f>IF('True_Odds_Calculator_3-way'!C39="","",'True_Odds_Calculator_3-way'!C39)</f>
        <v>2.17</v>
      </c>
      <c r="D38" s="4">
        <f t="shared" si="0"/>
        <v>2.7474489194883045E-2</v>
      </c>
      <c r="E38" s="4">
        <f t="shared" si="1"/>
        <v>3.6906649704753782</v>
      </c>
      <c r="F38" s="4">
        <f t="shared" si="2"/>
        <v>3.6052303325810997</v>
      </c>
      <c r="G38" s="4">
        <f t="shared" si="3"/>
        <v>2.2139992811807896</v>
      </c>
      <c r="I38" s="4">
        <f t="shared" si="4"/>
        <v>1.027474489194883</v>
      </c>
    </row>
    <row r="39" spans="1:9" x14ac:dyDescent="0.2">
      <c r="A39" s="4">
        <f>IF('True_Odds_Calculator_3-way'!A40="","",'True_Odds_Calculator_3-way'!A40)</f>
        <v>1.55</v>
      </c>
      <c r="B39" s="4">
        <f>IF('True_Odds_Calculator_3-way'!B40="","",'True_Odds_Calculator_3-way'!B40)</f>
        <v>4.2699999999999996</v>
      </c>
      <c r="C39" s="4">
        <f>IF('True_Odds_Calculator_3-way'!C40="","",'True_Odds_Calculator_3-way'!C40)</f>
        <v>6.62</v>
      </c>
      <c r="D39" s="4">
        <f t="shared" si="0"/>
        <v>3.0410729605995446E-2</v>
      </c>
      <c r="E39" s="4">
        <f t="shared" si="1"/>
        <v>1.5747426882810389</v>
      </c>
      <c r="F39" s="4">
        <f t="shared" si="2"/>
        <v>4.4631872999402047</v>
      </c>
      <c r="G39" s="4">
        <f t="shared" si="3"/>
        <v>7.096200035955162</v>
      </c>
      <c r="I39" s="4">
        <f t="shared" si="4"/>
        <v>1.0304107296059954</v>
      </c>
    </row>
    <row r="40" spans="1:9" x14ac:dyDescent="0.2">
      <c r="A40" s="4">
        <f>IF('True_Odds_Calculator_3-way'!A41="","",'True_Odds_Calculator_3-way'!A41)</f>
        <v>2.19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3.67</v>
      </c>
      <c r="D40" s="4">
        <f t="shared" si="0"/>
        <v>2.8501766203698153E-2</v>
      </c>
      <c r="E40" s="4">
        <f t="shared" si="1"/>
        <v>2.2365339729343381</v>
      </c>
      <c r="F40" s="4">
        <f t="shared" si="2"/>
        <v>3.4494580880568471</v>
      </c>
      <c r="G40" s="4">
        <f t="shared" si="3"/>
        <v>3.8025853544616237</v>
      </c>
      <c r="I40" s="4">
        <f t="shared" si="4"/>
        <v>1.0285017662036982</v>
      </c>
    </row>
    <row r="41" spans="1:9" x14ac:dyDescent="0.2">
      <c r="A41" s="4">
        <f>IF('True_Odds_Calculator_3-way'!A42="","",'True_Odds_Calculator_3-way'!A42)</f>
        <v>2.77</v>
      </c>
      <c r="B41" s="4">
        <f>IF('True_Odds_Calculator_3-way'!B42="","",'True_Odds_Calculator_3-way'!B42)</f>
        <v>3.42</v>
      </c>
      <c r="C41" s="4">
        <f>IF('True_Odds_Calculator_3-way'!C42="","",'True_Odds_Calculator_3-way'!C42)</f>
        <v>2.68</v>
      </c>
      <c r="D41" s="4">
        <f t="shared" si="0"/>
        <v>2.6542819501832238E-2</v>
      </c>
      <c r="E41" s="4">
        <f t="shared" si="1"/>
        <v>2.8395923604417002</v>
      </c>
      <c r="F41" s="4">
        <f t="shared" si="2"/>
        <v>3.5267141895100562</v>
      </c>
      <c r="G41" s="4">
        <f t="shared" si="3"/>
        <v>2.7450904466150319</v>
      </c>
      <c r="I41" s="4">
        <f t="shared" si="4"/>
        <v>1.0265428195018322</v>
      </c>
    </row>
    <row r="42" spans="1:9" x14ac:dyDescent="0.2">
      <c r="A42" s="4">
        <f>IF('True_Odds_Calculator_3-way'!A43="","",'True_Odds_Calculator_3-way'!A43)</f>
        <v>3.23</v>
      </c>
      <c r="B42" s="4">
        <f>IF('True_Odds_Calculator_3-way'!B43="","",'True_Odds_Calculator_3-way'!B43)</f>
        <v>3.57</v>
      </c>
      <c r="C42" s="4">
        <f>IF('True_Odds_Calculator_3-way'!C43="","",'True_Odds_Calculator_3-way'!C43)</f>
        <v>2.25</v>
      </c>
      <c r="D42" s="4">
        <f t="shared" si="0"/>
        <v>3.4154012482185969E-2</v>
      </c>
      <c r="E42" s="4">
        <f t="shared" si="1"/>
        <v>3.3533095303488056</v>
      </c>
      <c r="F42" s="4">
        <f t="shared" si="2"/>
        <v>3.7212435233160623</v>
      </c>
      <c r="G42" s="4">
        <f t="shared" si="3"/>
        <v>2.3091500548473736</v>
      </c>
      <c r="I42" s="4">
        <f t="shared" si="4"/>
        <v>1.034154012482186</v>
      </c>
    </row>
    <row r="43" spans="1:9" x14ac:dyDescent="0.2">
      <c r="A43" s="4">
        <f>IF('True_Odds_Calculator_3-way'!A44="","",'True_Odds_Calculator_3-way'!A44)</f>
        <v>2.2000000000000002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3.44</v>
      </c>
      <c r="D43" s="4">
        <f t="shared" si="0"/>
        <v>3.4260470004521704E-2</v>
      </c>
      <c r="E43" s="4">
        <f t="shared" si="1"/>
        <v>2.256698059872313</v>
      </c>
      <c r="F43" s="4">
        <f t="shared" si="2"/>
        <v>3.6023420131628181</v>
      </c>
      <c r="G43" s="4">
        <f t="shared" si="3"/>
        <v>3.580667746028968</v>
      </c>
      <c r="I43" s="4">
        <f t="shared" si="4"/>
        <v>1.0342604700045217</v>
      </c>
    </row>
    <row r="44" spans="1:9" x14ac:dyDescent="0.2">
      <c r="A44" s="4">
        <f>IF('True_Odds_Calculator_3-way'!A45="","",'True_Odds_Calculator_3-way'!A45)</f>
        <v>1.72</v>
      </c>
      <c r="B44" s="4">
        <f>IF('True_Odds_Calculator_3-way'!B45="","",'True_Odds_Calculator_3-way'!B45)</f>
        <v>3.98</v>
      </c>
      <c r="C44" s="4">
        <f>IF('True_Odds_Calculator_3-way'!C45="","",'True_Odds_Calculator_3-way'!C45)</f>
        <v>4.87</v>
      </c>
      <c r="D44" s="4">
        <f t="shared" si="0"/>
        <v>3.7990439279152133E-2</v>
      </c>
      <c r="E44" s="4">
        <f t="shared" si="1"/>
        <v>1.7582978102177464</v>
      </c>
      <c r="F44" s="4">
        <f t="shared" si="2"/>
        <v>4.1912412826191474</v>
      </c>
      <c r="G44" s="4">
        <f t="shared" si="3"/>
        <v>5.1900780642847186</v>
      </c>
      <c r="I44" s="4">
        <f t="shared" si="4"/>
        <v>1.0379904392791521</v>
      </c>
    </row>
    <row r="45" spans="1:9" x14ac:dyDescent="0.2">
      <c r="A45" s="4">
        <f>IF('True_Odds_Calculator_3-way'!A46="","",'True_Odds_Calculator_3-way'!A46)</f>
        <v>4.8499999999999996</v>
      </c>
      <c r="B45" s="4">
        <f>IF('True_Odds_Calculator_3-way'!B46="","",'True_Odds_Calculator_3-way'!B46)</f>
        <v>3.85</v>
      </c>
      <c r="C45" s="4">
        <f>IF('True_Odds_Calculator_3-way'!C46="","",'True_Odds_Calculator_3-way'!C46)</f>
        <v>1.76</v>
      </c>
      <c r="D45" s="4">
        <f t="shared" si="0"/>
        <v>3.410764493238716E-2</v>
      </c>
      <c r="E45" s="4">
        <f t="shared" si="1"/>
        <v>5.1330393448256109</v>
      </c>
      <c r="F45" s="4">
        <f t="shared" si="2"/>
        <v>4.0262342212838593</v>
      </c>
      <c r="G45" s="4">
        <f t="shared" si="3"/>
        <v>1.7959363603574721</v>
      </c>
      <c r="I45" s="4">
        <f t="shared" si="4"/>
        <v>1.0341076449323872</v>
      </c>
    </row>
    <row r="46" spans="1:9" x14ac:dyDescent="0.2">
      <c r="A46" s="4">
        <f>IF('True_Odds_Calculator_3-way'!A47="","",'True_Odds_Calculator_3-way'!A47)</f>
        <v>2.44</v>
      </c>
      <c r="B46" s="4">
        <f>IF('True_Odds_Calculator_3-way'!B47="","",'True_Odds_Calculator_3-way'!B47)</f>
        <v>3.51</v>
      </c>
      <c r="C46" s="4">
        <f>IF('True_Odds_Calculator_3-way'!C47="","",'True_Odds_Calculator_3-way'!C47)</f>
        <v>2.96</v>
      </c>
      <c r="D46" s="4">
        <f t="shared" si="0"/>
        <v>3.2574188311893071E-2</v>
      </c>
      <c r="E46" s="4">
        <f t="shared" si="1"/>
        <v>2.5064038442575791</v>
      </c>
      <c r="F46" s="4">
        <f t="shared" si="2"/>
        <v>3.6490727313066507</v>
      </c>
      <c r="G46" s="4">
        <f t="shared" si="3"/>
        <v>3.0582931308043797</v>
      </c>
      <c r="I46" s="4">
        <f t="shared" si="4"/>
        <v>1.0325741883118931</v>
      </c>
    </row>
    <row r="47" spans="1:9" x14ac:dyDescent="0.2">
      <c r="A47" s="4">
        <f>IF('True_Odds_Calculator_3-way'!A48="","",'True_Odds_Calculator_3-way'!A48)</f>
        <v>2.35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3.09</v>
      </c>
      <c r="D47" s="4">
        <f t="shared" si="0"/>
        <v>3.244262934304265E-2</v>
      </c>
      <c r="E47" s="4">
        <f t="shared" si="1"/>
        <v>2.4112787751091633</v>
      </c>
      <c r="F47" s="4">
        <f t="shared" si="2"/>
        <v>3.6701031050840465</v>
      </c>
      <c r="G47" s="4">
        <f t="shared" si="3"/>
        <v>3.1968248042654102</v>
      </c>
      <c r="I47" s="4">
        <f t="shared" si="4"/>
        <v>1.0324426293430427</v>
      </c>
    </row>
    <row r="48" spans="1:9" x14ac:dyDescent="0.2">
      <c r="A48" s="4">
        <f>IF('True_Odds_Calculator_3-way'!A49="","",'True_Odds_Calculator_3-way'!A49)</f>
        <v>2.4</v>
      </c>
      <c r="B48" s="4">
        <f>IF('True_Odds_Calculator_3-way'!B49="","",'True_Odds_Calculator_3-way'!B49)</f>
        <v>3.3</v>
      </c>
      <c r="C48" s="4">
        <f>IF('True_Odds_Calculator_3-way'!C49="","",'True_Odds_Calculator_3-way'!C49)</f>
        <v>3.18</v>
      </c>
      <c r="D48" s="4">
        <f t="shared" si="0"/>
        <v>3.4162378502001101E-2</v>
      </c>
      <c r="E48" s="4">
        <f t="shared" si="1"/>
        <v>2.4674347519398068</v>
      </c>
      <c r="F48" s="4">
        <f t="shared" si="2"/>
        <v>3.4288514948537814</v>
      </c>
      <c r="G48" s="4">
        <f t="shared" si="3"/>
        <v>3.2994812136456533</v>
      </c>
      <c r="I48" s="4">
        <f t="shared" si="4"/>
        <v>1.0341623785020011</v>
      </c>
    </row>
    <row r="49" spans="1:9" x14ac:dyDescent="0.2">
      <c r="A49" s="4">
        <f>IF('True_Odds_Calculator_3-way'!A50="","",'True_Odds_Calculator_3-way'!A50)</f>
        <v>1.37</v>
      </c>
      <c r="B49" s="4">
        <f>IF('True_Odds_Calculator_3-way'!B50="","",'True_Odds_Calculator_3-way'!B50)</f>
        <v>4.97</v>
      </c>
      <c r="C49" s="4">
        <f>IF('True_Odds_Calculator_3-way'!C50="","",'True_Odds_Calculator_3-way'!C50)</f>
        <v>9.3000000000000007</v>
      </c>
      <c r="D49" s="4">
        <f t="shared" si="0"/>
        <v>3.8661132480464655E-2</v>
      </c>
      <c r="E49" s="4">
        <f t="shared" si="1"/>
        <v>1.3946224079647105</v>
      </c>
      <c r="F49" s="4">
        <f t="shared" si="2"/>
        <v>5.3101048305696139</v>
      </c>
      <c r="G49" s="4">
        <f t="shared" si="3"/>
        <v>10.566374856287231</v>
      </c>
      <c r="I49" s="4">
        <f t="shared" si="4"/>
        <v>1.0386611324804647</v>
      </c>
    </row>
    <row r="50" spans="1:9" x14ac:dyDescent="0.2">
      <c r="A50" s="4">
        <f>IF('True_Odds_Calculator_3-way'!A51="","",'True_Odds_Calculator_3-way'!A51)</f>
        <v>3.26</v>
      </c>
      <c r="B50" s="4">
        <f>IF('True_Odds_Calculator_3-way'!B51="","",'True_Odds_Calculator_3-way'!B51)</f>
        <v>3.6</v>
      </c>
      <c r="C50" s="4">
        <f>IF('True_Odds_Calculator_3-way'!C51="","",'True_Odds_Calculator_3-way'!C51)</f>
        <v>2.23</v>
      </c>
      <c r="D50" s="4">
        <f t="shared" si="0"/>
        <v>3.2956737308989181E-2</v>
      </c>
      <c r="E50" s="4">
        <f t="shared" si="1"/>
        <v>3.3810868213395531</v>
      </c>
      <c r="F50" s="4">
        <f t="shared" si="2"/>
        <v>3.7482355367481941</v>
      </c>
      <c r="G50" s="4">
        <f t="shared" si="3"/>
        <v>2.2860021173091774</v>
      </c>
      <c r="I50" s="4">
        <f t="shared" si="4"/>
        <v>1.0329567373089892</v>
      </c>
    </row>
    <row r="51" spans="1:9" x14ac:dyDescent="0.2">
      <c r="A51" s="4">
        <f>IF('True_Odds_Calculator_3-way'!A52="","",'True_Odds_Calculator_3-way'!A52)</f>
        <v>1.84</v>
      </c>
      <c r="B51" s="4">
        <f>IF('True_Odds_Calculator_3-way'!B52="","",'True_Odds_Calculator_3-way'!B52)</f>
        <v>3.64</v>
      </c>
      <c r="C51" s="4">
        <f>IF('True_Odds_Calculator_3-way'!C52="","",'True_Odds_Calculator_3-way'!C52)</f>
        <v>4.5999999999999996</v>
      </c>
      <c r="D51" s="4">
        <f t="shared" si="0"/>
        <v>3.559483994266599E-2</v>
      </c>
      <c r="E51" s="4">
        <f t="shared" si="1"/>
        <v>1.8810665068903536</v>
      </c>
      <c r="F51" s="4">
        <f t="shared" si="2"/>
        <v>3.8043017267494701</v>
      </c>
      <c r="G51" s="4">
        <f t="shared" si="3"/>
        <v>4.8655559860519171</v>
      </c>
      <c r="I51" s="4">
        <f t="shared" si="4"/>
        <v>1.035594839942666</v>
      </c>
    </row>
    <row r="52" spans="1:9" x14ac:dyDescent="0.2">
      <c r="A52" s="4">
        <f>IF('True_Odds_Calculator_3-way'!A53="","",'True_Odds_Calculator_3-way'!A53)</f>
        <v>3.01</v>
      </c>
      <c r="B52" s="4">
        <f>IF('True_Odds_Calculator_3-way'!B53="","",'True_Odds_Calculator_3-way'!B53)</f>
        <v>3.66</v>
      </c>
      <c r="C52" s="4">
        <f>IF('True_Odds_Calculator_3-way'!C53="","",'True_Odds_Calculator_3-way'!C53)</f>
        <v>2.34</v>
      </c>
      <c r="D52" s="4">
        <f t="shared" si="0"/>
        <v>3.2800384687536877E-2</v>
      </c>
      <c r="E52" s="4">
        <f t="shared" si="1"/>
        <v>3.1124291703470961</v>
      </c>
      <c r="F52" s="4">
        <f t="shared" si="2"/>
        <v>3.8125654066199046</v>
      </c>
      <c r="G52" s="4">
        <f t="shared" si="3"/>
        <v>2.401439139512171</v>
      </c>
      <c r="I52" s="4">
        <f t="shared" si="4"/>
        <v>1.0328003846875369</v>
      </c>
    </row>
    <row r="53" spans="1:9" x14ac:dyDescent="0.2">
      <c r="A53" s="4">
        <f>IF('True_Odds_Calculator_3-way'!A54="","",'True_Odds_Calculator_3-way'!A54)</f>
        <v>2.27</v>
      </c>
      <c r="B53" s="4">
        <f>IF('True_Odds_Calculator_3-way'!B54="","",'True_Odds_Calculator_3-way'!B54)</f>
        <v>3.41</v>
      </c>
      <c r="C53" s="4">
        <f>IF('True_Odds_Calculator_3-way'!C54="","",'True_Odds_Calculator_3-way'!C54)</f>
        <v>3.34</v>
      </c>
      <c r="D53" s="4">
        <f t="shared" si="0"/>
        <v>3.3184963930833256E-2</v>
      </c>
      <c r="E53" s="4">
        <f t="shared" si="1"/>
        <v>2.3284677221459664</v>
      </c>
      <c r="F53" s="4">
        <f t="shared" si="2"/>
        <v>3.5436680163297325</v>
      </c>
      <c r="G53" s="4">
        <f t="shared" si="3"/>
        <v>3.4681334017881662</v>
      </c>
      <c r="I53" s="4">
        <f t="shared" si="4"/>
        <v>1.0331849639308333</v>
      </c>
    </row>
    <row r="54" spans="1:9" x14ac:dyDescent="0.2">
      <c r="A54" s="4">
        <f>IF('True_Odds_Calculator_3-way'!A55="","",'True_Odds_Calculator_3-way'!A55)</f>
        <v>1.71</v>
      </c>
      <c r="B54" s="4">
        <f>IF('True_Odds_Calculator_3-way'!B55="","",'True_Odds_Calculator_3-way'!B55)</f>
        <v>3.72</v>
      </c>
      <c r="C54" s="4">
        <f>IF('True_Odds_Calculator_3-way'!C55="","",'True_Odds_Calculator_3-way'!C55)</f>
        <v>5.46</v>
      </c>
      <c r="D54" s="4">
        <f t="shared" si="0"/>
        <v>3.6762709088685286E-2</v>
      </c>
      <c r="E54" s="4">
        <f t="shared" si="1"/>
        <v>1.7465995466866853</v>
      </c>
      <c r="F54" s="4">
        <f t="shared" si="2"/>
        <v>3.8976786402040444</v>
      </c>
      <c r="G54" s="4">
        <f t="shared" si="3"/>
        <v>5.8515138527228316</v>
      </c>
      <c r="I54" s="4">
        <f t="shared" si="4"/>
        <v>1.0367627090886853</v>
      </c>
    </row>
    <row r="55" spans="1:9" x14ac:dyDescent="0.2">
      <c r="A55" s="4">
        <f>IF('True_Odds_Calculator_3-way'!A56="","",'True_Odds_Calculator_3-way'!A56)</f>
        <v>2.64</v>
      </c>
      <c r="B55" s="4">
        <f>IF('True_Odds_Calculator_3-way'!B56="","",'True_Odds_Calculator_3-way'!B56)</f>
        <v>3.3</v>
      </c>
      <c r="C55" s="4">
        <f>IF('True_Odds_Calculator_3-way'!C56="","",'True_Odds_Calculator_3-way'!C56)</f>
        <v>2.85</v>
      </c>
      <c r="D55" s="4">
        <f t="shared" si="0"/>
        <v>3.2695374800638E-2</v>
      </c>
      <c r="E55" s="4">
        <f t="shared" si="1"/>
        <v>2.7182080924855492</v>
      </c>
      <c r="F55" s="4">
        <f t="shared" si="2"/>
        <v>3.4231119199272064</v>
      </c>
      <c r="G55" s="4">
        <f t="shared" si="3"/>
        <v>2.9413604378420644</v>
      </c>
      <c r="I55" s="4">
        <f t="shared" si="4"/>
        <v>1.032695374800638</v>
      </c>
    </row>
    <row r="56" spans="1:9" x14ac:dyDescent="0.2">
      <c r="A56" s="4">
        <f>IF('True_Odds_Calculator_3-way'!A57="","",'True_Odds_Calculator_3-way'!A57)</f>
        <v>1.99</v>
      </c>
      <c r="B56" s="4">
        <f>IF('True_Odds_Calculator_3-way'!B57="","",'True_Odds_Calculator_3-way'!B57)</f>
        <v>3.54</v>
      </c>
      <c r="C56" s="4">
        <f>IF('True_Odds_Calculator_3-way'!C57="","",'True_Odds_Calculator_3-way'!C57)</f>
        <v>4.0199999999999996</v>
      </c>
      <c r="D56" s="4">
        <f t="shared" si="0"/>
        <v>3.3754657425757673E-2</v>
      </c>
      <c r="E56" s="4">
        <f t="shared" si="1"/>
        <v>2.0355777864608267</v>
      </c>
      <c r="F56" s="4">
        <f t="shared" si="2"/>
        <v>3.6868490244447329</v>
      </c>
      <c r="G56" s="4">
        <f t="shared" si="3"/>
        <v>4.2104435884581006</v>
      </c>
      <c r="I56" s="4">
        <f t="shared" si="4"/>
        <v>1.0337546574257577</v>
      </c>
    </row>
    <row r="57" spans="1:9" x14ac:dyDescent="0.2">
      <c r="A57" s="4">
        <f>IF('True_Odds_Calculator_3-way'!A58="","",'True_Odds_Calculator_3-way'!A58)</f>
        <v>3.2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2.33</v>
      </c>
      <c r="D57" s="4">
        <f t="shared" si="0"/>
        <v>3.3229738860596214E-2</v>
      </c>
      <c r="E57" s="4">
        <f t="shared" si="1"/>
        <v>3.3175922386521073</v>
      </c>
      <c r="F57" s="4">
        <f t="shared" si="2"/>
        <v>3.5654613912514903</v>
      </c>
      <c r="G57" s="4">
        <f t="shared" si="3"/>
        <v>2.3917267126750956</v>
      </c>
      <c r="I57" s="4">
        <f t="shared" si="4"/>
        <v>1.0332297388605962</v>
      </c>
    </row>
    <row r="58" spans="1:9" x14ac:dyDescent="0.2">
      <c r="A58" s="4">
        <f>IF('True_Odds_Calculator_3-way'!A59="","",'True_Odds_Calculator_3-way'!A59)</f>
        <v>4.3600000000000003</v>
      </c>
      <c r="B58" s="4">
        <f>IF('True_Odds_Calculator_3-way'!B59="","",'True_Odds_Calculator_3-way'!B59)</f>
        <v>3.39</v>
      </c>
      <c r="C58" s="4">
        <f>IF('True_Odds_Calculator_3-way'!C59="","",'True_Odds_Calculator_3-way'!C59)</f>
        <v>1.96</v>
      </c>
      <c r="D58" s="4">
        <f t="shared" si="0"/>
        <v>3.4547130535253823E-2</v>
      </c>
      <c r="E58" s="4">
        <f t="shared" si="1"/>
        <v>4.5904811565199619</v>
      </c>
      <c r="F58" s="4">
        <f t="shared" si="2"/>
        <v>3.5277158809650144</v>
      </c>
      <c r="G58" s="4">
        <f t="shared" si="3"/>
        <v>2.0052603133373252</v>
      </c>
      <c r="I58" s="4">
        <f t="shared" si="4"/>
        <v>1.0345471305352538</v>
      </c>
    </row>
    <row r="59" spans="1:9" x14ac:dyDescent="0.2">
      <c r="A59" s="4">
        <f>IF('True_Odds_Calculator_3-way'!A60="","",'True_Odds_Calculator_3-way'!A60)</f>
        <v>1.94</v>
      </c>
      <c r="B59" s="4">
        <f>IF('True_Odds_Calculator_3-way'!B60="","",'True_Odds_Calculator_3-way'!B60)</f>
        <v>3.44</v>
      </c>
      <c r="C59" s="4">
        <f>IF('True_Odds_Calculator_3-way'!C60="","",'True_Odds_Calculator_3-way'!C60)</f>
        <v>4.37</v>
      </c>
      <c r="D59" s="4">
        <f t="shared" si="0"/>
        <v>3.4994543889457885E-2</v>
      </c>
      <c r="E59" s="4">
        <f t="shared" si="1"/>
        <v>1.9849183144942337</v>
      </c>
      <c r="F59" s="4">
        <f t="shared" si="2"/>
        <v>3.5838077286567978</v>
      </c>
      <c r="G59" s="4">
        <f t="shared" si="3"/>
        <v>4.6047277738503398</v>
      </c>
      <c r="I59" s="4">
        <f t="shared" si="4"/>
        <v>1.0349945438894579</v>
      </c>
    </row>
    <row r="60" spans="1:9" x14ac:dyDescent="0.2">
      <c r="A60" s="4">
        <f>IF('True_Odds_Calculator_3-way'!A61="","",'True_Odds_Calculator_3-way'!A61)</f>
        <v>2.76</v>
      </c>
      <c r="B60" s="4">
        <f>IF('True_Odds_Calculator_3-way'!B61="","",'True_Odds_Calculator_3-way'!B61)</f>
        <v>3.21</v>
      </c>
      <c r="C60" s="4">
        <f>IF('True_Odds_Calculator_3-way'!C61="","",'True_Odds_Calculator_3-way'!C61)</f>
        <v>2.78</v>
      </c>
      <c r="D60" s="4">
        <f t="shared" si="0"/>
        <v>3.3557550546316373E-2</v>
      </c>
      <c r="E60" s="4">
        <f t="shared" si="1"/>
        <v>2.847923799092908</v>
      </c>
      <c r="F60" s="4">
        <f t="shared" si="2"/>
        <v>3.3295528528262217</v>
      </c>
      <c r="G60" s="4">
        <f t="shared" si="3"/>
        <v>2.8692232705692016</v>
      </c>
      <c r="I60" s="4">
        <f t="shared" si="4"/>
        <v>1.0335575505463164</v>
      </c>
    </row>
    <row r="61" spans="1:9" x14ac:dyDescent="0.2">
      <c r="A61" s="4">
        <f>IF('True_Odds_Calculator_3-way'!A62="","",'True_Odds_Calculator_3-way'!A62)</f>
        <v>2.31</v>
      </c>
      <c r="B61" s="4">
        <f>IF('True_Odds_Calculator_3-way'!B62="","",'True_Odds_Calculator_3-way'!B62)</f>
        <v>3.36</v>
      </c>
      <c r="C61" s="4">
        <f>IF('True_Odds_Calculator_3-way'!C62="","",'True_Odds_Calculator_3-way'!C62)</f>
        <v>3.19</v>
      </c>
      <c r="D61" s="4">
        <f t="shared" si="0"/>
        <v>4.3999104343932061E-2</v>
      </c>
      <c r="E61" s="4">
        <f t="shared" si="1"/>
        <v>2.3910056214865709</v>
      </c>
      <c r="F61" s="4">
        <f t="shared" si="2"/>
        <v>3.5341598522817201</v>
      </c>
      <c r="G61" s="4">
        <f t="shared" si="3"/>
        <v>3.3465717497189966</v>
      </c>
      <c r="I61" s="4">
        <f t="shared" si="4"/>
        <v>1.0439991043439321</v>
      </c>
    </row>
    <row r="62" spans="1:9" x14ac:dyDescent="0.2">
      <c r="A62" s="4">
        <f>IF('True_Odds_Calculator_3-way'!A63="","",'True_Odds_Calculator_3-way'!A63)</f>
        <v>1.94</v>
      </c>
      <c r="B62" s="4">
        <f>IF('True_Odds_Calculator_3-way'!B63="","",'True_Odds_Calculator_3-way'!B63)</f>
        <v>3.43</v>
      </c>
      <c r="C62" s="4">
        <f>IF('True_Odds_Calculator_3-way'!C63="","",'True_Odds_Calculator_3-way'!C63)</f>
        <v>4.3600000000000003</v>
      </c>
      <c r="D62" s="4">
        <f t="shared" si="0"/>
        <v>3.6366905195283961E-2</v>
      </c>
      <c r="E62" s="4">
        <f t="shared" si="1"/>
        <v>1.9867222749355207</v>
      </c>
      <c r="F62" s="4">
        <f t="shared" si="2"/>
        <v>3.5788049002405913</v>
      </c>
      <c r="G62" s="4">
        <f t="shared" si="3"/>
        <v>4.6032992601036042</v>
      </c>
      <c r="I62" s="4">
        <f t="shared" si="4"/>
        <v>1.036366905195284</v>
      </c>
    </row>
    <row r="63" spans="1:9" x14ac:dyDescent="0.2">
      <c r="A63" s="4">
        <f>IF('True_Odds_Calculator_3-way'!A64="","",'True_Odds_Calculator_3-way'!A64)</f>
        <v>1.99</v>
      </c>
      <c r="B63" s="4">
        <f>IF('True_Odds_Calculator_3-way'!B64="","",'True_Odds_Calculator_3-way'!B64)</f>
        <v>3.63</v>
      </c>
      <c r="C63" s="4">
        <f>IF('True_Odds_Calculator_3-way'!C64="","",'True_Odds_Calculator_3-way'!C64)</f>
        <v>3.74</v>
      </c>
      <c r="D63" s="4">
        <f t="shared" si="0"/>
        <v>4.5374335622367035E-2</v>
      </c>
      <c r="E63" s="4">
        <f t="shared" si="1"/>
        <v>2.0517543366234512</v>
      </c>
      <c r="F63" s="4">
        <f t="shared" si="2"/>
        <v>3.8408753736268197</v>
      </c>
      <c r="G63" s="4">
        <f t="shared" si="3"/>
        <v>3.9642440943949873</v>
      </c>
      <c r="I63" s="4">
        <f t="shared" si="4"/>
        <v>1.045374335622367</v>
      </c>
    </row>
    <row r="64" spans="1: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3.39</v>
      </c>
      <c r="C64" s="4">
        <f>IF('True_Odds_Calculator_3-way'!C65="","",'True_Odds_Calculator_3-way'!C65)</f>
        <v>3.33</v>
      </c>
      <c r="D64" s="4">
        <f t="shared" si="0"/>
        <v>2.2635978388190647E-2</v>
      </c>
      <c r="E64" s="4">
        <f t="shared" si="1"/>
        <v>2.3820577622602368</v>
      </c>
      <c r="F64" s="4">
        <f t="shared" si="2"/>
        <v>3.4789878315043836</v>
      </c>
      <c r="G64" s="4">
        <f t="shared" si="3"/>
        <v>3.4158258210028696</v>
      </c>
      <c r="I64" s="4">
        <f t="shared" si="4"/>
        <v>1.0226359783881906</v>
      </c>
    </row>
    <row r="65" spans="1:9" x14ac:dyDescent="0.2">
      <c r="A65" s="4">
        <f>IF('True_Odds_Calculator_3-way'!A66="","",'True_Odds_Calculator_3-way'!A66)</f>
        <v>1.43</v>
      </c>
      <c r="B65" s="4">
        <f>IF('True_Odds_Calculator_3-way'!B66="","",'True_Odds_Calculator_3-way'!B66)</f>
        <v>5.1100000000000003</v>
      </c>
      <c r="C65" s="4">
        <f>IF('True_Odds_Calculator_3-way'!C66="","",'True_Odds_Calculator_3-way'!C66)</f>
        <v>7.78</v>
      </c>
      <c r="D65" s="4">
        <f t="shared" si="0"/>
        <v>2.3530119913540704E-2</v>
      </c>
      <c r="E65" s="4">
        <f t="shared" si="1"/>
        <v>1.4462208474822296</v>
      </c>
      <c r="F65" s="4">
        <f t="shared" si="2"/>
        <v>5.3233582702108295</v>
      </c>
      <c r="G65" s="4">
        <f t="shared" si="3"/>
        <v>8.2855992321098402</v>
      </c>
      <c r="I65" s="4">
        <f t="shared" si="4"/>
        <v>1.0235301199135407</v>
      </c>
    </row>
    <row r="66" spans="1:9" x14ac:dyDescent="0.2">
      <c r="A66" s="4">
        <f>IF('True_Odds_Calculator_3-way'!A67="","",'True_Odds_Calculator_3-way'!A67)</f>
        <v>2.2599999999999998</v>
      </c>
      <c r="B66" s="4">
        <f>IF('True_Odds_Calculator_3-way'!B67="","",'True_Odds_Calculator_3-way'!B67)</f>
        <v>3.43</v>
      </c>
      <c r="C66" s="4">
        <f>IF('True_Odds_Calculator_3-way'!C67="","",'True_Odds_Calculator_3-way'!C67)</f>
        <v>3.33</v>
      </c>
      <c r="D66" s="4">
        <f t="shared" si="0"/>
        <v>3.4323365910868153E-2</v>
      </c>
      <c r="E66" s="4">
        <f t="shared" si="1"/>
        <v>2.3199877746033257</v>
      </c>
      <c r="F66" s="4">
        <f t="shared" si="2"/>
        <v>3.5701016725803791</v>
      </c>
      <c r="G66" s="4">
        <f t="shared" si="3"/>
        <v>3.4618944974548707</v>
      </c>
      <c r="I66" s="4">
        <f t="shared" si="4"/>
        <v>1.0343233659108682</v>
      </c>
    </row>
    <row r="67" spans="1:9" x14ac:dyDescent="0.2">
      <c r="A67" s="4">
        <f>IF('True_Odds_Calculator_3-way'!A68="","",'True_Odds_Calculator_3-way'!A68)</f>
        <v>2.34</v>
      </c>
      <c r="B67" s="4">
        <f>IF('True_Odds_Calculator_3-way'!B68="","",'True_Odds_Calculator_3-way'!B68)</f>
        <v>3</v>
      </c>
      <c r="C67" s="4">
        <f>IF('True_Odds_Calculator_3-way'!C68="","",'True_Odds_Calculator_3-way'!C68)</f>
        <v>3.68</v>
      </c>
      <c r="D67" s="4">
        <f t="shared" ref="D67:D130" si="5">IF(A67="","",((1/A67)+(1/B67)+(1/C67))-1)</f>
        <v>3.2422891118543351E-2</v>
      </c>
      <c r="E67" s="4">
        <f t="shared" ref="E67:E130" si="6">IF(A67="","",(3*A67)/(3-($D67*A67)))</f>
        <v>2.4007137015835256</v>
      </c>
      <c r="F67" s="4">
        <f t="shared" ref="F67:F130" si="7">IF(B67="","",(3*B67)/(3-($D67*B67)))</f>
        <v>3.100528084493519</v>
      </c>
      <c r="G67" s="4">
        <f t="shared" ref="G67:G130" si="8">IF(C67="","",(3*C67)/(3-($D67*C67)))</f>
        <v>3.8324234512224078</v>
      </c>
      <c r="I67" s="4">
        <f t="shared" ref="I67:I130" si="9">IF(A67="","",D67+1)</f>
        <v>1.0324228911185434</v>
      </c>
    </row>
    <row r="68" spans="1:9" x14ac:dyDescent="0.2">
      <c r="A68" s="4">
        <f>IF('True_Odds_Calculator_3-way'!A69="","",'True_Odds_Calculator_3-way'!A69)</f>
        <v>2.13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3.9</v>
      </c>
      <c r="D68" s="4">
        <f t="shared" si="5"/>
        <v>3.4535799794015665E-2</v>
      </c>
      <c r="E68" s="4">
        <f t="shared" si="6"/>
        <v>2.1835413462100117</v>
      </c>
      <c r="F68" s="4">
        <f t="shared" si="7"/>
        <v>3.3655297630658882</v>
      </c>
      <c r="G68" s="4">
        <f t="shared" si="8"/>
        <v>4.0833272647829872</v>
      </c>
      <c r="I68" s="4">
        <f t="shared" si="9"/>
        <v>1.0345357997940157</v>
      </c>
    </row>
    <row r="69" spans="1:9" x14ac:dyDescent="0.2">
      <c r="A69" s="4">
        <f>IF('True_Odds_Calculator_3-way'!A70="","",'True_Odds_Calculator_3-way'!A70)</f>
        <v>3.2</v>
      </c>
      <c r="B69" s="4">
        <f>IF('True_Odds_Calculator_3-way'!B70="","",'True_Odds_Calculator_3-way'!B70)</f>
        <v>3.34</v>
      </c>
      <c r="C69" s="4">
        <f>IF('True_Odds_Calculator_3-way'!C70="","",'True_Odds_Calculator_3-way'!C70)</f>
        <v>2.38</v>
      </c>
      <c r="D69" s="4">
        <f t="shared" si="5"/>
        <v>3.2069264831681155E-2</v>
      </c>
      <c r="E69" s="4">
        <f t="shared" si="6"/>
        <v>3.3133401413000443</v>
      </c>
      <c r="F69" s="4">
        <f t="shared" si="7"/>
        <v>3.4636659731375472</v>
      </c>
      <c r="G69" s="4">
        <f t="shared" si="8"/>
        <v>2.4421317808618981</v>
      </c>
      <c r="I69" s="4">
        <f t="shared" si="9"/>
        <v>1.0320692648316812</v>
      </c>
    </row>
    <row r="70" spans="1:9" x14ac:dyDescent="0.2">
      <c r="A70" s="4">
        <f>IF('True_Odds_Calculator_3-way'!A71="","",'True_Odds_Calculator_3-way'!A71)</f>
        <v>2.74</v>
      </c>
      <c r="B70" s="4">
        <f>IF('True_Odds_Calculator_3-way'!B71="","",'True_Odds_Calculator_3-way'!B71)</f>
        <v>3.13</v>
      </c>
      <c r="C70" s="4">
        <f>IF('True_Odds_Calculator_3-way'!C71="","",'True_Odds_Calculator_3-way'!C71)</f>
        <v>2.87</v>
      </c>
      <c r="D70" s="4">
        <f t="shared" si="5"/>
        <v>3.2884377290137712E-2</v>
      </c>
      <c r="E70" s="4">
        <f t="shared" si="6"/>
        <v>2.824842441977768</v>
      </c>
      <c r="F70" s="4">
        <f t="shared" si="7"/>
        <v>3.2412036452998803</v>
      </c>
      <c r="G70" s="4">
        <f t="shared" si="8"/>
        <v>2.9632211218388522</v>
      </c>
      <c r="I70" s="4">
        <f t="shared" si="9"/>
        <v>1.0328843772901377</v>
      </c>
    </row>
    <row r="71" spans="1:9" x14ac:dyDescent="0.2">
      <c r="A71" s="4">
        <f>IF('True_Odds_Calculator_3-way'!A72="","",'True_Odds_Calculator_3-way'!A72)</f>
        <v>3.02</v>
      </c>
      <c r="B71" s="4">
        <f>IF('True_Odds_Calculator_3-way'!B72="","",'True_Odds_Calculator_3-way'!B72)</f>
        <v>3.32</v>
      </c>
      <c r="C71" s="4">
        <f>IF('True_Odds_Calculator_3-way'!C72="","",'True_Odds_Calculator_3-way'!C72)</f>
        <v>2.5</v>
      </c>
      <c r="D71" s="4">
        <f t="shared" si="5"/>
        <v>3.2330647091677989E-2</v>
      </c>
      <c r="E71" s="4">
        <f t="shared" si="6"/>
        <v>3.121596041445271</v>
      </c>
      <c r="F71" s="4">
        <f t="shared" si="7"/>
        <v>3.4431949303100784</v>
      </c>
      <c r="G71" s="4">
        <f t="shared" si="8"/>
        <v>2.5692204668452412</v>
      </c>
      <c r="I71" s="4">
        <f t="shared" si="9"/>
        <v>1.032330647091678</v>
      </c>
    </row>
    <row r="72" spans="1:9" x14ac:dyDescent="0.2">
      <c r="A72" s="4">
        <f>IF('True_Odds_Calculator_3-way'!A73="","",'True_Odds_Calculator_3-way'!A73)</f>
        <v>2.63</v>
      </c>
      <c r="B72" s="4">
        <f>IF('True_Odds_Calculator_3-way'!B73="","",'True_Odds_Calculator_3-way'!B73)</f>
        <v>2.96</v>
      </c>
      <c r="C72" s="4">
        <f>IF('True_Odds_Calculator_3-way'!C73="","",'True_Odds_Calculator_3-way'!C73)</f>
        <v>3.18</v>
      </c>
      <c r="D72" s="4">
        <f t="shared" si="5"/>
        <v>3.2531383524998514E-2</v>
      </c>
      <c r="E72" s="4">
        <f t="shared" si="6"/>
        <v>2.7072073319990793</v>
      </c>
      <c r="F72" s="4">
        <f t="shared" si="7"/>
        <v>3.0581596833319709</v>
      </c>
      <c r="G72" s="4">
        <f t="shared" si="8"/>
        <v>3.2935731611742289</v>
      </c>
      <c r="I72" s="4">
        <f t="shared" si="9"/>
        <v>1.0325313835249985</v>
      </c>
    </row>
    <row r="73" spans="1:9" x14ac:dyDescent="0.2">
      <c r="A73" s="4">
        <f>IF('True_Odds_Calculator_3-way'!A74="","",'True_Odds_Calculator_3-way'!A74)</f>
        <v>4.25</v>
      </c>
      <c r="B73" s="4">
        <f>IF('True_Odds_Calculator_3-way'!B74="","",'True_Odds_Calculator_3-way'!B74)</f>
        <v>3.25</v>
      </c>
      <c r="C73" s="4">
        <f>IF('True_Odds_Calculator_3-way'!C74="","",'True_Odds_Calculator_3-way'!C74)</f>
        <v>2.04</v>
      </c>
      <c r="D73" s="4">
        <f t="shared" si="5"/>
        <v>3.3182503770739169E-2</v>
      </c>
      <c r="E73" s="4">
        <f t="shared" si="6"/>
        <v>4.4596412556053817</v>
      </c>
      <c r="F73" s="4">
        <f t="shared" si="7"/>
        <v>3.3711864406779668</v>
      </c>
      <c r="G73" s="4">
        <f t="shared" si="8"/>
        <v>2.0870933892969572</v>
      </c>
      <c r="I73" s="4">
        <f t="shared" si="9"/>
        <v>1.0331825037707392</v>
      </c>
    </row>
    <row r="74" spans="1:9" x14ac:dyDescent="0.2">
      <c r="A74" s="4">
        <f>IF('True_Odds_Calculator_3-way'!A75="","",'True_Odds_Calculator_3-way'!A75)</f>
        <v>2.98</v>
      </c>
      <c r="B74" s="4">
        <f>IF('True_Odds_Calculator_3-way'!B75="","",'True_Odds_Calculator_3-way'!B75)</f>
        <v>3.14</v>
      </c>
      <c r="C74" s="4">
        <f>IF('True_Odds_Calculator_3-way'!C75="","",'True_Odds_Calculator_3-way'!C75)</f>
        <v>2.64</v>
      </c>
      <c r="D74" s="4">
        <f t="shared" si="5"/>
        <v>3.2829686166154337E-2</v>
      </c>
      <c r="E74" s="4">
        <f t="shared" si="6"/>
        <v>3.0804562078141116</v>
      </c>
      <c r="F74" s="4">
        <f t="shared" si="7"/>
        <v>3.2517352762155358</v>
      </c>
      <c r="G74" s="4">
        <f t="shared" si="8"/>
        <v>2.7185389262044342</v>
      </c>
      <c r="I74" s="4">
        <f t="shared" si="9"/>
        <v>1.0328296861661543</v>
      </c>
    </row>
    <row r="75" spans="1:9" x14ac:dyDescent="0.2">
      <c r="A75" s="4">
        <f>IF('True_Odds_Calculator_3-way'!A76="","",'True_Odds_Calculator_3-way'!A76)</f>
        <v>1.79</v>
      </c>
      <c r="B75" s="4">
        <f>IF('True_Odds_Calculator_3-way'!B76="","",'True_Odds_Calculator_3-way'!B76)</f>
        <v>3.35</v>
      </c>
      <c r="C75" s="4">
        <f>IF('True_Odds_Calculator_3-way'!C76="","",'True_Odds_Calculator_3-way'!C76)</f>
        <v>5.27</v>
      </c>
      <c r="D75" s="4">
        <f t="shared" si="5"/>
        <v>4.692000124677409E-2</v>
      </c>
      <c r="E75" s="4">
        <f t="shared" si="6"/>
        <v>1.8415554511583991</v>
      </c>
      <c r="F75" s="4">
        <f t="shared" si="7"/>
        <v>3.5352245605471575</v>
      </c>
      <c r="G75" s="4">
        <f t="shared" si="8"/>
        <v>5.7433859653214698</v>
      </c>
      <c r="I75" s="4">
        <f t="shared" si="9"/>
        <v>1.0469200012467741</v>
      </c>
    </row>
    <row r="76" spans="1:9" x14ac:dyDescent="0.2">
      <c r="A76" s="4">
        <f>IF('True_Odds_Calculator_3-way'!A77="","",'True_Odds_Calculator_3-way'!A77)</f>
        <v>1.4</v>
      </c>
      <c r="B76" s="4">
        <f>IF('True_Odds_Calculator_3-way'!B77="","",'True_Odds_Calculator_3-way'!B77)</f>
        <v>4.5</v>
      </c>
      <c r="C76" s="4">
        <f>IF('True_Odds_Calculator_3-way'!C77="","",'True_Odds_Calculator_3-way'!C77)</f>
        <v>8.83</v>
      </c>
      <c r="D76" s="4">
        <f t="shared" si="5"/>
        <v>4.9758219633644352E-2</v>
      </c>
      <c r="E76" s="4">
        <f t="shared" si="6"/>
        <v>1.4332815170435513</v>
      </c>
      <c r="F76" s="4">
        <f t="shared" si="7"/>
        <v>4.862958214348156</v>
      </c>
      <c r="G76" s="4">
        <f t="shared" si="8"/>
        <v>10.345090503347386</v>
      </c>
      <c r="I76" s="4">
        <f t="shared" si="9"/>
        <v>1.0497582196336444</v>
      </c>
    </row>
    <row r="77" spans="1:9" x14ac:dyDescent="0.2">
      <c r="A77" s="4">
        <f>IF('True_Odds_Calculator_3-way'!A78="","",'True_Odds_Calculator_3-way'!A78)</f>
        <v>2.61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2.92</v>
      </c>
      <c r="D77" s="4">
        <f t="shared" si="5"/>
        <v>2.234342092127517E-2</v>
      </c>
      <c r="E77" s="4">
        <f t="shared" si="6"/>
        <v>2.6617409873596691</v>
      </c>
      <c r="F77" s="4">
        <f t="shared" si="7"/>
        <v>3.4567616388954483</v>
      </c>
      <c r="G77" s="4">
        <f t="shared" si="8"/>
        <v>2.9849147205209849</v>
      </c>
      <c r="I77" s="4">
        <f t="shared" si="9"/>
        <v>1.0223434209212752</v>
      </c>
    </row>
    <row r="78" spans="1:9" x14ac:dyDescent="0.2">
      <c r="A78" s="4">
        <f>IF('True_Odds_Calculator_3-way'!A79="","",'True_Odds_Calculator_3-way'!A79)</f>
        <v>3.13</v>
      </c>
      <c r="B78" s="4">
        <f>IF('True_Odds_Calculator_3-way'!B79="","",'True_Odds_Calculator_3-way'!B79)</f>
        <v>3.19</v>
      </c>
      <c r="C78" s="4">
        <f>IF('True_Odds_Calculator_3-way'!C79="","",'True_Odds_Calculator_3-way'!C79)</f>
        <v>2.57</v>
      </c>
      <c r="D78" s="4">
        <f t="shared" si="5"/>
        <v>2.207350008158393E-2</v>
      </c>
      <c r="E78" s="4">
        <f t="shared" si="6"/>
        <v>3.2037831857771772</v>
      </c>
      <c r="F78" s="4">
        <f t="shared" si="7"/>
        <v>3.2666736937756489</v>
      </c>
      <c r="G78" s="4">
        <f t="shared" si="8"/>
        <v>2.6195344314193707</v>
      </c>
      <c r="I78" s="4">
        <f t="shared" si="9"/>
        <v>1.0220735000815839</v>
      </c>
    </row>
    <row r="79" spans="1:9" x14ac:dyDescent="0.2">
      <c r="A79" s="4">
        <f>IF('True_Odds_Calculator_3-way'!A80="","",'True_Odds_Calculator_3-way'!A80)</f>
        <v>1.69</v>
      </c>
      <c r="B79" s="4">
        <f>IF('True_Odds_Calculator_3-way'!B80="","",'True_Odds_Calculator_3-way'!B80)</f>
        <v>4.2</v>
      </c>
      <c r="C79" s="4">
        <f>IF('True_Odds_Calculator_3-way'!C80="","",'True_Odds_Calculator_3-way'!C80)</f>
        <v>5.08</v>
      </c>
      <c r="D79" s="4">
        <f t="shared" si="5"/>
        <v>2.6661608127386494E-2</v>
      </c>
      <c r="E79" s="4">
        <f t="shared" si="6"/>
        <v>1.7157697856697838</v>
      </c>
      <c r="F79" s="4">
        <f t="shared" si="7"/>
        <v>4.3628487906868703</v>
      </c>
      <c r="G79" s="4">
        <f t="shared" si="8"/>
        <v>5.3201905901053683</v>
      </c>
      <c r="I79" s="4">
        <f t="shared" si="9"/>
        <v>1.0266616081273865</v>
      </c>
    </row>
    <row r="80" spans="1:9" x14ac:dyDescent="0.2">
      <c r="A80" s="4">
        <f>IF('True_Odds_Calculator_3-way'!A81="","",'True_Odds_Calculator_3-way'!A81)</f>
        <v>2.17</v>
      </c>
      <c r="B80" s="4">
        <f>IF('True_Odds_Calculator_3-way'!B81="","",'True_Odds_Calculator_3-way'!B81)</f>
        <v>3.51</v>
      </c>
      <c r="C80" s="4">
        <f>IF('True_Odds_Calculator_3-way'!C81="","",'True_Odds_Calculator_3-way'!C81)</f>
        <v>3.53</v>
      </c>
      <c r="D80" s="4">
        <f t="shared" si="5"/>
        <v>2.9015896968012544E-2</v>
      </c>
      <c r="E80" s="4">
        <f t="shared" si="6"/>
        <v>2.2165207032962857</v>
      </c>
      <c r="F80" s="4">
        <f t="shared" si="7"/>
        <v>3.6333470434502901</v>
      </c>
      <c r="G80" s="4">
        <f t="shared" si="8"/>
        <v>3.6547816984278763</v>
      </c>
      <c r="I80" s="4">
        <f t="shared" si="9"/>
        <v>1.0290158969680125</v>
      </c>
    </row>
    <row r="81" spans="1:9" x14ac:dyDescent="0.2">
      <c r="A81" s="4">
        <f>IF('True_Odds_Calculator_3-way'!A82="","",'True_Odds_Calculator_3-way'!A82)</f>
        <v>1.94</v>
      </c>
      <c r="B81" s="4">
        <f>IF('True_Odds_Calculator_3-way'!B82="","",'True_Odds_Calculator_3-way'!B82)</f>
        <v>3.5</v>
      </c>
      <c r="C81" s="4">
        <f>IF('True_Odds_Calculator_3-way'!C82="","",'True_Odds_Calculator_3-way'!C82)</f>
        <v>4.37</v>
      </c>
      <c r="D81" s="4">
        <f t="shared" si="5"/>
        <v>3.0011155185138971E-2</v>
      </c>
      <c r="E81" s="4">
        <f t="shared" si="6"/>
        <v>1.9783951371834336</v>
      </c>
      <c r="F81" s="4">
        <f t="shared" si="7"/>
        <v>3.6269919202702203</v>
      </c>
      <c r="G81" s="4">
        <f t="shared" si="8"/>
        <v>4.56977335147206</v>
      </c>
      <c r="I81" s="4">
        <f t="shared" si="9"/>
        <v>1.030011155185139</v>
      </c>
    </row>
    <row r="82" spans="1:9" x14ac:dyDescent="0.2">
      <c r="A82" s="4">
        <f>IF('True_Odds_Calculator_3-way'!A83="","",'True_Odds_Calculator_3-way'!A83)</f>
        <v>2.21</v>
      </c>
      <c r="B82" s="4">
        <f>IF('True_Odds_Calculator_3-way'!B83="","",'True_Odds_Calculator_3-way'!B83)</f>
        <v>3.41</v>
      </c>
      <c r="C82" s="4">
        <f>IF('True_Odds_Calculator_3-way'!C83="","",'True_Odds_Calculator_3-way'!C83)</f>
        <v>3.55</v>
      </c>
      <c r="D82" s="4">
        <f t="shared" si="5"/>
        <v>2.7433960592685214E-2</v>
      </c>
      <c r="E82" s="4">
        <f t="shared" si="6"/>
        <v>2.2555846537720519</v>
      </c>
      <c r="F82" s="4">
        <f t="shared" si="7"/>
        <v>3.5197575447137393</v>
      </c>
      <c r="G82" s="4">
        <f t="shared" si="8"/>
        <v>3.6691123006826936</v>
      </c>
      <c r="I82" s="4">
        <f t="shared" si="9"/>
        <v>1.0274339605926852</v>
      </c>
    </row>
    <row r="83" spans="1:9" x14ac:dyDescent="0.2">
      <c r="A83" s="4">
        <f>IF('True_Odds_Calculator_3-way'!A84="","",'True_Odds_Calculator_3-way'!A84)</f>
        <v>6.03</v>
      </c>
      <c r="B83" s="4">
        <f>IF('True_Odds_Calculator_3-way'!B84="","",'True_Odds_Calculator_3-way'!B84)</f>
        <v>3.62</v>
      </c>
      <c r="C83" s="4">
        <f>IF('True_Odds_Calculator_3-way'!C84="","",'True_Odds_Calculator_3-way'!C84)</f>
        <v>1.7</v>
      </c>
      <c r="D83" s="4">
        <f t="shared" si="5"/>
        <v>3.0315867310614086E-2</v>
      </c>
      <c r="E83" s="4">
        <f t="shared" si="6"/>
        <v>6.4212800123665996</v>
      </c>
      <c r="F83" s="4">
        <f t="shared" si="7"/>
        <v>3.7574518985743901</v>
      </c>
      <c r="G83" s="4">
        <f t="shared" si="8"/>
        <v>1.7297147550326424</v>
      </c>
      <c r="I83" s="4">
        <f t="shared" si="9"/>
        <v>1.0303158673106141</v>
      </c>
    </row>
    <row r="84" spans="1:9" x14ac:dyDescent="0.2">
      <c r="A84" s="4">
        <f>IF('True_Odds_Calculator_3-way'!A85="","",'True_Odds_Calculator_3-way'!A85)</f>
        <v>2.19</v>
      </c>
      <c r="B84" s="4">
        <f>IF('True_Odds_Calculator_3-way'!B85="","",'True_Odds_Calculator_3-way'!B85)</f>
        <v>3.42</v>
      </c>
      <c r="C84" s="4">
        <f>IF('True_Odds_Calculator_3-way'!C85="","",'True_Odds_Calculator_3-way'!C85)</f>
        <v>3.59</v>
      </c>
      <c r="D84" s="4">
        <f t="shared" si="5"/>
        <v>2.7570197418349762E-2</v>
      </c>
      <c r="E84" s="4">
        <f t="shared" si="6"/>
        <v>2.2349817890804973</v>
      </c>
      <c r="F84" s="4">
        <f t="shared" si="7"/>
        <v>3.5309787506070265</v>
      </c>
      <c r="G84" s="4">
        <f t="shared" si="8"/>
        <v>3.7124835040663049</v>
      </c>
      <c r="I84" s="4">
        <f t="shared" si="9"/>
        <v>1.0275701974183498</v>
      </c>
    </row>
    <row r="85" spans="1:9" x14ac:dyDescent="0.2">
      <c r="A85" s="4">
        <f>IF('True_Odds_Calculator_3-way'!A86="","",'True_Odds_Calculator_3-way'!A86)</f>
        <v>2.41</v>
      </c>
      <c r="B85" s="4">
        <f>IF('True_Odds_Calculator_3-way'!B86="","",'True_Odds_Calculator_3-way'!B86)</f>
        <v>3.26</v>
      </c>
      <c r="C85" s="4">
        <f>IF('True_Odds_Calculator_3-way'!C86="","",'True_Odds_Calculator_3-way'!C86)</f>
        <v>3.28</v>
      </c>
      <c r="D85" s="4">
        <f t="shared" si="5"/>
        <v>2.6564274374256014E-2</v>
      </c>
      <c r="E85" s="4">
        <f t="shared" si="6"/>
        <v>2.462550751981726</v>
      </c>
      <c r="F85" s="4">
        <f t="shared" si="7"/>
        <v>3.3569020516331669</v>
      </c>
      <c r="G85" s="4">
        <f t="shared" si="8"/>
        <v>3.3781125727805086</v>
      </c>
      <c r="I85" s="4">
        <f t="shared" si="9"/>
        <v>1.026564274374256</v>
      </c>
    </row>
    <row r="86" spans="1:9" x14ac:dyDescent="0.2">
      <c r="A86" s="4">
        <f>IF('True_Odds_Calculator_3-way'!A87="","",'True_Odds_Calculator_3-way'!A87)</f>
        <v>2.02</v>
      </c>
      <c r="B86" s="4">
        <f>IF('True_Odds_Calculator_3-way'!B87="","",'True_Odds_Calculator_3-way'!B87)</f>
        <v>3.57</v>
      </c>
      <c r="C86" s="4">
        <f>IF('True_Odds_Calculator_3-way'!C87="","",'True_Odds_Calculator_3-way'!C87)</f>
        <v>3.94</v>
      </c>
      <c r="D86" s="4">
        <f t="shared" si="5"/>
        <v>2.8968656367406975E-2</v>
      </c>
      <c r="E86" s="4">
        <f t="shared" si="6"/>
        <v>2.0601850674703601</v>
      </c>
      <c r="F86" s="4">
        <f t="shared" si="7"/>
        <v>3.6974614844996698</v>
      </c>
      <c r="G86" s="4">
        <f t="shared" si="8"/>
        <v>4.0958278258599874</v>
      </c>
      <c r="I86" s="4">
        <f t="shared" si="9"/>
        <v>1.028968656367407</v>
      </c>
    </row>
    <row r="87" spans="1:9" x14ac:dyDescent="0.2">
      <c r="A87" s="4">
        <f>IF('True_Odds_Calculator_3-way'!A88="","",'True_Odds_Calculator_3-way'!A88)</f>
        <v>2.13</v>
      </c>
      <c r="B87" s="4">
        <f>IF('True_Odds_Calculator_3-way'!B88="","",'True_Odds_Calculator_3-way'!B88)</f>
        <v>3.2</v>
      </c>
      <c r="C87" s="4">
        <f>IF('True_Odds_Calculator_3-way'!C88="","",'True_Odds_Calculator_3-way'!C88)</f>
        <v>4.04</v>
      </c>
      <c r="D87" s="4">
        <f t="shared" si="5"/>
        <v>2.9508320550364786E-2</v>
      </c>
      <c r="E87" s="4">
        <f t="shared" si="6"/>
        <v>2.1755803835724952</v>
      </c>
      <c r="F87" s="4">
        <f t="shared" si="7"/>
        <v>3.3039950342038407</v>
      </c>
      <c r="G87" s="4">
        <f t="shared" si="8"/>
        <v>4.2071845601626441</v>
      </c>
      <c r="I87" s="4">
        <f t="shared" si="9"/>
        <v>1.0295083205503648</v>
      </c>
    </row>
    <row r="88" spans="1:9" x14ac:dyDescent="0.2">
      <c r="A88" s="4">
        <f>IF('True_Odds_Calculator_3-way'!A89="","",'True_Odds_Calculator_3-way'!A89)</f>
        <v>2.2799999999999998</v>
      </c>
      <c r="B88" s="4">
        <f>IF('True_Odds_Calculator_3-way'!B89="","",'True_Odds_Calculator_3-way'!B89)</f>
        <v>3.81</v>
      </c>
      <c r="C88" s="4">
        <f>IF('True_Odds_Calculator_3-way'!C89="","",'True_Odds_Calculator_3-way'!C89)</f>
        <v>3.06</v>
      </c>
      <c r="D88" s="4">
        <f t="shared" si="5"/>
        <v>2.7861068450035109E-2</v>
      </c>
      <c r="E88" s="4">
        <f t="shared" si="6"/>
        <v>2.3293220242739578</v>
      </c>
      <c r="F88" s="4">
        <f t="shared" si="7"/>
        <v>3.9497564315619047</v>
      </c>
      <c r="G88" s="4">
        <f t="shared" si="8"/>
        <v>3.1495035033441012</v>
      </c>
      <c r="I88" s="4">
        <f t="shared" si="9"/>
        <v>1.0278610684500351</v>
      </c>
    </row>
    <row r="89" spans="1:9" x14ac:dyDescent="0.2">
      <c r="A89" s="4">
        <f>IF('True_Odds_Calculator_3-way'!A90="","",'True_Odds_Calculator_3-way'!A90)</f>
        <v>2.86</v>
      </c>
      <c r="B89" s="4">
        <f>IF('True_Odds_Calculator_3-way'!B90="","",'True_Odds_Calculator_3-way'!B90)</f>
        <v>3.42</v>
      </c>
      <c r="C89" s="4">
        <f>IF('True_Odds_Calculator_3-way'!C90="","",'True_Odds_Calculator_3-way'!C90)</f>
        <v>2.6</v>
      </c>
      <c r="D89" s="4">
        <f t="shared" si="5"/>
        <v>2.6663395084447705E-2</v>
      </c>
      <c r="E89" s="4">
        <f t="shared" si="6"/>
        <v>2.9345947675814066</v>
      </c>
      <c r="F89" s="4">
        <f t="shared" si="7"/>
        <v>3.5272141552072314</v>
      </c>
      <c r="G89" s="4">
        <f t="shared" si="8"/>
        <v>2.6615027391793347</v>
      </c>
      <c r="I89" s="4">
        <f t="shared" si="9"/>
        <v>1.0266633950844477</v>
      </c>
    </row>
    <row r="90" spans="1:9" x14ac:dyDescent="0.2">
      <c r="A90" s="4">
        <f>IF('True_Odds_Calculator_3-way'!A91="","",'True_Odds_Calculator_3-way'!A91)</f>
        <v>2.61</v>
      </c>
      <c r="B90" s="4">
        <f>IF('True_Odds_Calculator_3-way'!B91="","",'True_Odds_Calculator_3-way'!B91)</f>
        <v>3.8</v>
      </c>
      <c r="C90" s="4">
        <f>IF('True_Odds_Calculator_3-way'!C91="","",'True_Odds_Calculator_3-way'!C91)</f>
        <v>2.62</v>
      </c>
      <c r="D90" s="4">
        <f t="shared" si="5"/>
        <v>2.7979046501926508E-2</v>
      </c>
      <c r="E90" s="4">
        <f t="shared" si="6"/>
        <v>2.6751170860534454</v>
      </c>
      <c r="F90" s="4">
        <f t="shared" si="7"/>
        <v>3.9396206505501432</v>
      </c>
      <c r="G90" s="4">
        <f t="shared" si="8"/>
        <v>2.6856232964113365</v>
      </c>
      <c r="I90" s="4">
        <f t="shared" si="9"/>
        <v>1.0279790465019265</v>
      </c>
    </row>
    <row r="91" spans="1:9" x14ac:dyDescent="0.2">
      <c r="A91" s="4">
        <f>IF('True_Odds_Calculator_3-way'!A92="","",'True_Odds_Calculator_3-way'!A92)</f>
        <v>1.25</v>
      </c>
      <c r="B91" s="4">
        <f>IF('True_Odds_Calculator_3-way'!B92="","",'True_Odds_Calculator_3-way'!B92)</f>
        <v>6.12</v>
      </c>
      <c r="C91" s="4">
        <f>IF('True_Odds_Calculator_3-way'!C92="","",'True_Odds_Calculator_3-way'!C92)</f>
        <v>13.68</v>
      </c>
      <c r="D91" s="4">
        <f t="shared" si="5"/>
        <v>3.6498108015135866E-2</v>
      </c>
      <c r="E91" s="4">
        <f t="shared" si="6"/>
        <v>1.269302982228885</v>
      </c>
      <c r="F91" s="4">
        <f t="shared" si="7"/>
        <v>6.6123284555311246</v>
      </c>
      <c r="G91" s="4">
        <f t="shared" si="8"/>
        <v>16.411366202484004</v>
      </c>
      <c r="I91" s="4">
        <f t="shared" si="9"/>
        <v>1.0364981080151359</v>
      </c>
    </row>
    <row r="92" spans="1:9" x14ac:dyDescent="0.2">
      <c r="A92" s="4">
        <f>IF('True_Odds_Calculator_3-way'!A93="","",'True_Odds_Calculator_3-way'!A93)</f>
        <v>2.02</v>
      </c>
      <c r="B92" s="4">
        <f>IF('True_Odds_Calculator_3-way'!B93="","",'True_Odds_Calculator_3-way'!B93)</f>
        <v>3.31</v>
      </c>
      <c r="C92" s="4">
        <f>IF('True_Odds_Calculator_3-way'!C93="","",'True_Odds_Calculator_3-way'!C93)</f>
        <v>4.32</v>
      </c>
      <c r="D92" s="4">
        <f t="shared" si="5"/>
        <v>2.8645790057354015E-2</v>
      </c>
      <c r="E92" s="4">
        <f t="shared" si="6"/>
        <v>2.0597283815064844</v>
      </c>
      <c r="F92" s="4">
        <f t="shared" si="7"/>
        <v>3.4180297528568397</v>
      </c>
      <c r="G92" s="4">
        <f t="shared" si="8"/>
        <v>4.5058667214665507</v>
      </c>
      <c r="I92" s="4">
        <f t="shared" si="9"/>
        <v>1.028645790057354</v>
      </c>
    </row>
    <row r="93" spans="1:9" x14ac:dyDescent="0.2">
      <c r="A93" s="4">
        <f>IF('True_Odds_Calculator_3-way'!A94="","",'True_Odds_Calculator_3-way'!A94)</f>
        <v>2.54</v>
      </c>
      <c r="B93" s="4">
        <f>IF('True_Odds_Calculator_3-way'!B94="","",'True_Odds_Calculator_3-way'!B94)</f>
        <v>3.23</v>
      </c>
      <c r="C93" s="4">
        <f>IF('True_Odds_Calculator_3-way'!C94="","",'True_Odds_Calculator_3-way'!C94)</f>
        <v>3.09</v>
      </c>
      <c r="D93" s="4">
        <f t="shared" si="5"/>
        <v>2.6922906090644627E-2</v>
      </c>
      <c r="E93" s="4">
        <f t="shared" si="6"/>
        <v>2.5992491757741689</v>
      </c>
      <c r="F93" s="4">
        <f t="shared" si="7"/>
        <v>3.3264230089841007</v>
      </c>
      <c r="G93" s="4">
        <f t="shared" si="8"/>
        <v>3.1781314711970428</v>
      </c>
      <c r="I93" s="4">
        <f t="shared" si="9"/>
        <v>1.0269229060906446</v>
      </c>
    </row>
    <row r="94" spans="1:9" x14ac:dyDescent="0.2">
      <c r="A94" s="4">
        <f>IF('True_Odds_Calculator_3-way'!A95="","",'True_Odds_Calculator_3-way'!A95)</f>
        <v>2.08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3.88</v>
      </c>
      <c r="D94" s="4">
        <f t="shared" si="5"/>
        <v>2.8356261995885479E-2</v>
      </c>
      <c r="E94" s="4">
        <f t="shared" si="6"/>
        <v>2.1217136145464597</v>
      </c>
      <c r="F94" s="4">
        <f t="shared" si="7"/>
        <v>3.5662958421428357</v>
      </c>
      <c r="G94" s="4">
        <f t="shared" si="8"/>
        <v>4.0277127349738269</v>
      </c>
      <c r="I94" s="4">
        <f t="shared" si="9"/>
        <v>1.0283562619958855</v>
      </c>
    </row>
    <row r="95" spans="1:9" x14ac:dyDescent="0.2">
      <c r="A95" s="4">
        <f>IF('True_Odds_Calculator_3-way'!A96="","",'True_Odds_Calculator_3-way'!A96)</f>
        <v>2.76</v>
      </c>
      <c r="B95" s="4">
        <f>IF('True_Odds_Calculator_3-way'!B96="","",'True_Odds_Calculator_3-way'!B96)</f>
        <v>3.4</v>
      </c>
      <c r="C95" s="4">
        <f>IF('True_Odds_Calculator_3-way'!C96="","",'True_Odds_Calculator_3-way'!C96)</f>
        <v>2.5099999999999998</v>
      </c>
      <c r="D95" s="4">
        <f t="shared" si="5"/>
        <v>5.4842862140525916E-2</v>
      </c>
      <c r="E95" s="4">
        <f t="shared" si="6"/>
        <v>2.9066566187746403</v>
      </c>
      <c r="F95" s="4">
        <f t="shared" si="7"/>
        <v>3.6253334865661357</v>
      </c>
      <c r="G95" s="4">
        <f t="shared" si="8"/>
        <v>2.6307106712374875</v>
      </c>
      <c r="I95" s="4">
        <f t="shared" si="9"/>
        <v>1.0548428621405259</v>
      </c>
    </row>
    <row r="96" spans="1:9" x14ac:dyDescent="0.2">
      <c r="A96" s="4">
        <f>IF('True_Odds_Calculator_3-way'!A97="","",'True_Odds_Calculator_3-way'!A97)</f>
        <v>2.0499999999999998</v>
      </c>
      <c r="B96" s="4">
        <f>IF('True_Odds_Calculator_3-way'!B97="","",'True_Odds_Calculator_3-way'!B97)</f>
        <v>3.81</v>
      </c>
      <c r="C96" s="4">
        <f>IF('True_Odds_Calculator_3-way'!C97="","",'True_Odds_Calculator_3-way'!C97)</f>
        <v>3.39</v>
      </c>
      <c r="D96" s="4">
        <f t="shared" si="5"/>
        <v>4.5257320387293465E-2</v>
      </c>
      <c r="E96" s="4">
        <f t="shared" si="6"/>
        <v>2.1154211672385133</v>
      </c>
      <c r="F96" s="4">
        <f t="shared" si="7"/>
        <v>4.0423408011981561</v>
      </c>
      <c r="G96" s="4">
        <f t="shared" si="8"/>
        <v>3.5727112095225175</v>
      </c>
      <c r="I96" s="4">
        <f t="shared" si="9"/>
        <v>1.0452573203872935</v>
      </c>
    </row>
    <row r="97" spans="1:9" x14ac:dyDescent="0.2">
      <c r="A97" s="4">
        <f>IF('True_Odds_Calculator_3-way'!A98="","",'True_Odds_Calculator_3-way'!A98)</f>
        <v>3.44</v>
      </c>
      <c r="B97" s="4">
        <f>IF('True_Odds_Calculator_3-way'!B98="","",'True_Odds_Calculator_3-way'!B98)</f>
        <v>3.6</v>
      </c>
      <c r="C97" s="4">
        <f>IF('True_Odds_Calculator_3-way'!C98="","",'True_Odds_Calculator_3-way'!C98)</f>
        <v>2.1</v>
      </c>
      <c r="D97" s="4">
        <f t="shared" si="5"/>
        <v>4.4665928386858678E-2</v>
      </c>
      <c r="E97" s="4">
        <f t="shared" si="6"/>
        <v>3.6256970778496544</v>
      </c>
      <c r="F97" s="4">
        <f t="shared" si="7"/>
        <v>3.8038848584132934</v>
      </c>
      <c r="G97" s="4">
        <f t="shared" si="8"/>
        <v>2.1677780741531079</v>
      </c>
      <c r="I97" s="4">
        <f t="shared" si="9"/>
        <v>1.0446659283868587</v>
      </c>
    </row>
    <row r="98" spans="1:9" x14ac:dyDescent="0.2">
      <c r="A98" s="4">
        <f>IF('True_Odds_Calculator_3-way'!A99="","",'True_Odds_Calculator_3-way'!A99)</f>
        <v>2.7</v>
      </c>
      <c r="B98" s="4">
        <f>IF('True_Odds_Calculator_3-way'!B99="","",'True_Odds_Calculator_3-way'!B99)</f>
        <v>3.37</v>
      </c>
      <c r="C98" s="4">
        <f>IF('True_Odds_Calculator_3-way'!C99="","",'True_Odds_Calculator_3-way'!C99)</f>
        <v>2.65</v>
      </c>
      <c r="D98" s="4">
        <f t="shared" si="5"/>
        <v>4.4464765980918308E-2</v>
      </c>
      <c r="E98" s="4">
        <f t="shared" si="6"/>
        <v>2.8125535831970869</v>
      </c>
      <c r="F98" s="4">
        <f t="shared" si="7"/>
        <v>3.5471770743177133</v>
      </c>
      <c r="G98" s="4">
        <f t="shared" si="8"/>
        <v>2.7583398951757583</v>
      </c>
      <c r="I98" s="4">
        <f t="shared" si="9"/>
        <v>1.0444647659809183</v>
      </c>
    </row>
    <row r="99" spans="1:9" x14ac:dyDescent="0.2">
      <c r="A99" s="4">
        <f>IF('True_Odds_Calculator_3-way'!A100="","",'True_Odds_Calculator_3-way'!A100)</f>
        <v>2.77</v>
      </c>
      <c r="B99" s="4">
        <f>IF('True_Odds_Calculator_3-way'!B100="","",'True_Odds_Calculator_3-way'!B100)</f>
        <v>3.79</v>
      </c>
      <c r="C99" s="4">
        <f>IF('True_Odds_Calculator_3-way'!C100="","",'True_Odds_Calculator_3-way'!C100)</f>
        <v>2.2799999999999998</v>
      </c>
      <c r="D99" s="4">
        <f t="shared" si="5"/>
        <v>6.3459564297043247E-2</v>
      </c>
      <c r="E99" s="4">
        <f t="shared" si="6"/>
        <v>2.9424084550534357</v>
      </c>
      <c r="F99" s="4">
        <f t="shared" si="7"/>
        <v>4.1203291931339221</v>
      </c>
      <c r="G99" s="4">
        <f t="shared" si="8"/>
        <v>2.3955348966056893</v>
      </c>
      <c r="I99" s="4">
        <f t="shared" si="9"/>
        <v>1.0634595642970432</v>
      </c>
    </row>
    <row r="100" spans="1:9" x14ac:dyDescent="0.2">
      <c r="A100" s="4">
        <f>IF('True_Odds_Calculator_3-way'!A101="","",'True_Odds_Calculator_3-way'!A101)</f>
        <v>1.49</v>
      </c>
      <c r="B100" s="4">
        <f>IF('True_Odds_Calculator_3-way'!B101="","",'True_Odds_Calculator_3-way'!B101)</f>
        <v>4.09</v>
      </c>
      <c r="C100" s="4">
        <f>IF('True_Odds_Calculator_3-way'!C101="","",'True_Odds_Calculator_3-way'!C101)</f>
        <v>6.22</v>
      </c>
      <c r="D100" s="4">
        <f t="shared" si="5"/>
        <v>7.641142128349232E-2</v>
      </c>
      <c r="E100" s="4">
        <f t="shared" si="6"/>
        <v>1.5487776705180212</v>
      </c>
      <c r="F100" s="4">
        <f t="shared" si="7"/>
        <v>4.5656199810800198</v>
      </c>
      <c r="G100" s="4">
        <f t="shared" si="8"/>
        <v>7.3909157877126752</v>
      </c>
      <c r="I100" s="4">
        <f t="shared" si="9"/>
        <v>1.0764114212834923</v>
      </c>
    </row>
    <row r="101" spans="1:9" x14ac:dyDescent="0.2">
      <c r="A101" s="4">
        <f>IF('True_Odds_Calculator_3-way'!A102="","",'True_Odds_Calculator_3-way'!A102)</f>
        <v>2.11</v>
      </c>
      <c r="B101" s="4">
        <f>IF('True_Odds_Calculator_3-way'!B102="","",'True_Odds_Calculator_3-way'!B102)</f>
        <v>3.33</v>
      </c>
      <c r="C101" s="4">
        <f>IF('True_Odds_Calculator_3-way'!C102="","",'True_Odds_Calculator_3-way'!C102)</f>
        <v>2.96</v>
      </c>
      <c r="D101" s="4">
        <f t="shared" si="5"/>
        <v>0.11207178742723767</v>
      </c>
      <c r="E101" s="4">
        <f t="shared" si="6"/>
        <v>2.2905499019293565</v>
      </c>
      <c r="F101" s="4">
        <f t="shared" si="7"/>
        <v>3.8031050689664503</v>
      </c>
      <c r="G101" s="4">
        <f t="shared" si="8"/>
        <v>3.328002147210205</v>
      </c>
      <c r="I101" s="4">
        <f t="shared" si="9"/>
        <v>1.1120717874272377</v>
      </c>
    </row>
    <row r="102" spans="1:9" x14ac:dyDescent="0.2">
      <c r="A102" s="4">
        <f>IF('True_Odds_Calculator_3-way'!A103="","",'True_Odds_Calculator_3-way'!A103)</f>
        <v>2.4500000000000002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2.8</v>
      </c>
      <c r="D102" s="4">
        <f t="shared" si="5"/>
        <v>6.5606422749279858E-2</v>
      </c>
      <c r="E102" s="4">
        <f t="shared" si="6"/>
        <v>2.5886988021893758</v>
      </c>
      <c r="F102" s="4">
        <f t="shared" si="7"/>
        <v>3.5915477456986684</v>
      </c>
      <c r="G102" s="4">
        <f t="shared" si="8"/>
        <v>2.9826346575676328</v>
      </c>
      <c r="I102" s="4">
        <f t="shared" si="9"/>
        <v>1.0656064227492799</v>
      </c>
    </row>
    <row r="103" spans="1:9" x14ac:dyDescent="0.2">
      <c r="A103" s="4">
        <f>IF('True_Odds_Calculator_3-way'!A104="","",'True_Odds_Calculator_3-way'!A104)</f>
        <v>1.52</v>
      </c>
      <c r="B103" s="4">
        <f>IF('True_Odds_Calculator_3-way'!B104="","",'True_Odds_Calculator_3-way'!B104)</f>
        <v>4.33</v>
      </c>
      <c r="C103" s="4">
        <f>IF('True_Odds_Calculator_3-way'!C104="","",'True_Odds_Calculator_3-way'!C104)</f>
        <v>5.71</v>
      </c>
      <c r="D103" s="4">
        <f t="shared" si="5"/>
        <v>6.3972967570578909E-2</v>
      </c>
      <c r="E103" s="4">
        <f t="shared" si="6"/>
        <v>1.570918122342297</v>
      </c>
      <c r="F103" s="4">
        <f t="shared" si="7"/>
        <v>4.7704789096261759</v>
      </c>
      <c r="G103" s="4">
        <f t="shared" si="8"/>
        <v>6.5016535725679274</v>
      </c>
      <c r="I103" s="4">
        <f t="shared" si="9"/>
        <v>1.0639729675705789</v>
      </c>
    </row>
    <row r="104" spans="1:9" x14ac:dyDescent="0.2">
      <c r="A104" s="4">
        <f>IF('True_Odds_Calculator_3-way'!A105="","",'True_Odds_Calculator_3-way'!A105)</f>
        <v>2.17</v>
      </c>
      <c r="B104" s="4">
        <f>IF('True_Odds_Calculator_3-way'!B105="","",'True_Odds_Calculator_3-way'!B105)</f>
        <v>3.4</v>
      </c>
      <c r="C104" s="4">
        <f>IF('True_Odds_Calculator_3-way'!C105="","",'True_Odds_Calculator_3-way'!C105)</f>
        <v>3.22</v>
      </c>
      <c r="D104" s="4">
        <f t="shared" si="5"/>
        <v>6.5506146357561246E-2</v>
      </c>
      <c r="E104" s="4">
        <f t="shared" si="6"/>
        <v>2.2779348857188881</v>
      </c>
      <c r="F104" s="4">
        <f t="shared" si="7"/>
        <v>3.6726593273406722</v>
      </c>
      <c r="G104" s="4">
        <f t="shared" si="8"/>
        <v>3.4635198388940291</v>
      </c>
      <c r="I104" s="4">
        <f t="shared" si="9"/>
        <v>1.0655061463575612</v>
      </c>
    </row>
    <row r="105" spans="1:9" x14ac:dyDescent="0.2">
      <c r="A105" s="4">
        <f>IF('True_Odds_Calculator_3-way'!A106="","",'True_Odds_Calculator_3-way'!A106)</f>
        <v>2.35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2.88</v>
      </c>
      <c r="D105" s="4">
        <f t="shared" si="5"/>
        <v>6.3451811534443792E-2</v>
      </c>
      <c r="E105" s="4">
        <f t="shared" si="6"/>
        <v>2.4729134919870615</v>
      </c>
      <c r="F105" s="4">
        <f t="shared" si="7"/>
        <v>3.7099271673451346</v>
      </c>
      <c r="G105" s="4">
        <f t="shared" si="8"/>
        <v>3.0668109201781624</v>
      </c>
      <c r="I105" s="4">
        <f t="shared" si="9"/>
        <v>1.0634518115344438</v>
      </c>
    </row>
    <row r="106" spans="1:9" x14ac:dyDescent="0.2">
      <c r="A106" s="4">
        <f>IF('True_Odds_Calculator_3-way'!A107="","",'True_Odds_Calculator_3-way'!A107)</f>
        <v>1.61</v>
      </c>
      <c r="B106" s="4">
        <f>IF('True_Odds_Calculator_3-way'!B107="","",'True_Odds_Calculator_3-way'!B107)</f>
        <v>4.03</v>
      </c>
      <c r="C106" s="4">
        <f>IF('True_Odds_Calculator_3-way'!C107="","",'True_Odds_Calculator_3-way'!C107)</f>
        <v>5.18</v>
      </c>
      <c r="D106" s="4">
        <f t="shared" si="5"/>
        <v>6.2307163288930489E-2</v>
      </c>
      <c r="E106" s="4">
        <f t="shared" si="6"/>
        <v>1.665697902339212</v>
      </c>
      <c r="F106" s="4">
        <f t="shared" si="7"/>
        <v>4.3981194744983423</v>
      </c>
      <c r="G106" s="4">
        <f t="shared" si="8"/>
        <v>5.8044659328756065</v>
      </c>
      <c r="I106" s="4">
        <f t="shared" si="9"/>
        <v>1.0623071632889305</v>
      </c>
    </row>
    <row r="107" spans="1:9" x14ac:dyDescent="0.2">
      <c r="A107" s="4">
        <f>IF('True_Odds_Calculator_3-way'!A108="","",'True_Odds_Calculator_3-way'!A108)</f>
        <v>2.34</v>
      </c>
      <c r="B107" s="4">
        <f>IF('True_Odds_Calculator_3-way'!B108="","",'True_Odds_Calculator_3-way'!B108)</f>
        <v>3.59</v>
      </c>
      <c r="C107" s="4">
        <f>IF('True_Odds_Calculator_3-way'!C108="","",'True_Odds_Calculator_3-way'!C108)</f>
        <v>2.78</v>
      </c>
      <c r="D107" s="4">
        <f t="shared" si="5"/>
        <v>6.5614189599680905E-2</v>
      </c>
      <c r="E107" s="4">
        <f t="shared" si="6"/>
        <v>2.466218778279619</v>
      </c>
      <c r="F107" s="4">
        <f t="shared" si="7"/>
        <v>3.8958994549822643</v>
      </c>
      <c r="G107" s="4">
        <f t="shared" si="8"/>
        <v>2.9599737518392897</v>
      </c>
      <c r="I107" s="4">
        <f t="shared" si="9"/>
        <v>1.0656141895996809</v>
      </c>
    </row>
    <row r="108" spans="1:9" x14ac:dyDescent="0.2">
      <c r="A108" s="4">
        <f>IF('True_Odds_Calculator_3-way'!A109="","",'True_Odds_Calculator_3-way'!A109)</f>
        <v>2.58</v>
      </c>
      <c r="B108" s="4">
        <f>IF('True_Odds_Calculator_3-way'!B109="","",'True_Odds_Calculator_3-way'!B109)</f>
        <v>3.52</v>
      </c>
      <c r="C108" s="4">
        <f>IF('True_Odds_Calculator_3-way'!C109="","",'True_Odds_Calculator_3-way'!C109)</f>
        <v>2.5499999999999998</v>
      </c>
      <c r="D108" s="4">
        <f t="shared" si="5"/>
        <v>6.3844671060813374E-2</v>
      </c>
      <c r="E108" s="4">
        <f t="shared" si="6"/>
        <v>2.7298883906468818</v>
      </c>
      <c r="F108" s="4">
        <f t="shared" si="7"/>
        <v>3.8050396309002723</v>
      </c>
      <c r="G108" s="4">
        <f t="shared" si="8"/>
        <v>2.6963240328056672</v>
      </c>
      <c r="I108" s="4">
        <f t="shared" si="9"/>
        <v>1.0638446710608134</v>
      </c>
    </row>
    <row r="109" spans="1:9" x14ac:dyDescent="0.2">
      <c r="A109" s="4">
        <f>IF('True_Odds_Calculator_3-way'!A110="","",'True_Odds_Calculator_3-way'!A110)</f>
        <v>1.97</v>
      </c>
      <c r="B109" s="4">
        <f>IF('True_Odds_Calculator_3-way'!B110="","",'True_Odds_Calculator_3-way'!B110)</f>
        <v>3.22</v>
      </c>
      <c r="C109" s="4">
        <f>IF('True_Odds_Calculator_3-way'!C110="","",'True_Odds_Calculator_3-way'!C110)</f>
        <v>4.9000000000000004</v>
      </c>
      <c r="D109" s="4">
        <f t="shared" si="5"/>
        <v>2.2254852062210784E-2</v>
      </c>
      <c r="E109" s="4">
        <f t="shared" si="6"/>
        <v>1.9992165902767147</v>
      </c>
      <c r="F109" s="4">
        <f t="shared" si="7"/>
        <v>3.2987979733444268</v>
      </c>
      <c r="G109" s="4">
        <f t="shared" si="8"/>
        <v>5.0848315507409012</v>
      </c>
      <c r="I109" s="4">
        <f t="shared" si="9"/>
        <v>1.0222548520622108</v>
      </c>
    </row>
    <row r="110" spans="1:9" x14ac:dyDescent="0.2">
      <c r="A110" s="4">
        <f>IF('True_Odds_Calculator_3-way'!A111="","",'True_Odds_Calculator_3-way'!A111)</f>
        <v>1.42</v>
      </c>
      <c r="B110" s="4">
        <f>IF('True_Odds_Calculator_3-way'!B111="","",'True_Odds_Calculator_3-way'!B111)</f>
        <v>4.9800000000000004</v>
      </c>
      <c r="C110" s="4">
        <f>IF('True_Odds_Calculator_3-way'!C111="","",'True_Odds_Calculator_3-way'!C111)</f>
        <v>8.4</v>
      </c>
      <c r="D110" s="4">
        <f t="shared" si="5"/>
        <v>2.4076184011700752E-2</v>
      </c>
      <c r="E110" s="4">
        <f t="shared" si="6"/>
        <v>1.4363689473266774</v>
      </c>
      <c r="F110" s="4">
        <f t="shared" si="7"/>
        <v>5.1873187975492705</v>
      </c>
      <c r="G110" s="4">
        <f t="shared" si="8"/>
        <v>9.0072055897908694</v>
      </c>
      <c r="I110" s="4">
        <f t="shared" si="9"/>
        <v>1.0240761840117008</v>
      </c>
    </row>
    <row r="111" spans="1:9" x14ac:dyDescent="0.2">
      <c r="A111" s="4">
        <f>IF('True_Odds_Calculator_3-way'!A112="","",'True_Odds_Calculator_3-way'!A112)</f>
        <v>2.95</v>
      </c>
      <c r="B111" s="4">
        <f>IF('True_Odds_Calculator_3-way'!B112="","",'True_Odds_Calculator_3-way'!B112)</f>
        <v>3.14</v>
      </c>
      <c r="C111" s="4">
        <f>IF('True_Odds_Calculator_3-way'!C112="","",'True_Odds_Calculator_3-way'!C112)</f>
        <v>2.74</v>
      </c>
      <c r="D111" s="4">
        <f t="shared" si="5"/>
        <v>2.2417892076710411E-2</v>
      </c>
      <c r="E111" s="4">
        <f t="shared" si="6"/>
        <v>3.0164964332999764</v>
      </c>
      <c r="F111" s="4">
        <f t="shared" si="7"/>
        <v>3.2154474531693804</v>
      </c>
      <c r="G111" s="4">
        <f t="shared" si="8"/>
        <v>2.7972742121423866</v>
      </c>
      <c r="I111" s="4">
        <f t="shared" si="9"/>
        <v>1.0224178920767104</v>
      </c>
    </row>
    <row r="112" spans="1:9" x14ac:dyDescent="0.2">
      <c r="A112" s="4">
        <f>IF('True_Odds_Calculator_3-way'!A113="","",'True_Odds_Calculator_3-way'!A113)</f>
        <v>2.48</v>
      </c>
      <c r="B112" s="4">
        <f>IF('True_Odds_Calculator_3-way'!B113="","",'True_Odds_Calculator_3-way'!B113)</f>
        <v>3.31</v>
      </c>
      <c r="C112" s="4">
        <f>IF('True_Odds_Calculator_3-way'!C113="","",'True_Odds_Calculator_3-way'!C113)</f>
        <v>3.17</v>
      </c>
      <c r="D112" s="4">
        <f t="shared" si="5"/>
        <v>2.0798023326201953E-2</v>
      </c>
      <c r="E112" s="4">
        <f t="shared" si="6"/>
        <v>2.5233846343214261</v>
      </c>
      <c r="F112" s="4">
        <f t="shared" si="7"/>
        <v>3.3877389622696046</v>
      </c>
      <c r="G112" s="4">
        <f t="shared" si="8"/>
        <v>3.2412311695532812</v>
      </c>
      <c r="I112" s="4">
        <f t="shared" si="9"/>
        <v>1.020798023326202</v>
      </c>
    </row>
    <row r="113" spans="1:9" x14ac:dyDescent="0.2">
      <c r="A113" s="4">
        <f>IF('True_Odds_Calculator_3-way'!A114="","",'True_Odds_Calculator_3-way'!A114)</f>
        <v>2.85</v>
      </c>
      <c r="B113" s="4">
        <f>IF('True_Odds_Calculator_3-way'!B114="","",'True_Odds_Calculator_3-way'!B114)</f>
        <v>3.12</v>
      </c>
      <c r="C113" s="4">
        <f>IF('True_Odds_Calculator_3-way'!C114="","",'True_Odds_Calculator_3-way'!C114)</f>
        <v>2.76</v>
      </c>
      <c r="D113" s="4">
        <f t="shared" si="5"/>
        <v>3.3708854074986805E-2</v>
      </c>
      <c r="E113" s="4">
        <f t="shared" si="6"/>
        <v>2.9442860844778442</v>
      </c>
      <c r="F113" s="4">
        <f t="shared" si="7"/>
        <v>3.233352305065452</v>
      </c>
      <c r="G113" s="4">
        <f t="shared" si="8"/>
        <v>2.8483329155176733</v>
      </c>
      <c r="I113" s="4">
        <f t="shared" si="9"/>
        <v>1.0337088540749868</v>
      </c>
    </row>
    <row r="114" spans="1:9" x14ac:dyDescent="0.2">
      <c r="A114" s="4">
        <f>IF('True_Odds_Calculator_3-way'!A115="","",'True_Odds_Calculator_3-way'!A115)</f>
        <v>1.8</v>
      </c>
      <c r="B114" s="4">
        <f>IF('True_Odds_Calculator_3-way'!B115="","",'True_Odds_Calculator_3-way'!B115)</f>
        <v>3.6</v>
      </c>
      <c r="C114" s="4">
        <f>IF('True_Odds_Calculator_3-way'!C115="","",'True_Odds_Calculator_3-way'!C115)</f>
        <v>4.93</v>
      </c>
      <c r="D114" s="4">
        <f t="shared" si="5"/>
        <v>3.6173089925625401E-2</v>
      </c>
      <c r="E114" s="4">
        <f t="shared" si="6"/>
        <v>1.839933651254406</v>
      </c>
      <c r="F114" s="4">
        <f t="shared" si="7"/>
        <v>3.7633587786259546</v>
      </c>
      <c r="G114" s="4">
        <f t="shared" si="8"/>
        <v>5.241582988777318</v>
      </c>
      <c r="I114" s="4">
        <f t="shared" si="9"/>
        <v>1.0361730899256254</v>
      </c>
    </row>
    <row r="115" spans="1:9" x14ac:dyDescent="0.2">
      <c r="A115" s="4">
        <f>IF('True_Odds_Calculator_3-way'!A116="","",'True_Odds_Calculator_3-way'!A116)</f>
        <v>2.2999999999999998</v>
      </c>
      <c r="B115" s="4">
        <f>IF('True_Odds_Calculator_3-way'!B116="","",'True_Odds_Calculator_3-way'!B116)</f>
        <v>3.15</v>
      </c>
      <c r="C115" s="4">
        <f>IF('True_Odds_Calculator_3-way'!C116="","",'True_Odds_Calculator_3-way'!C116)</f>
        <v>3.56</v>
      </c>
      <c r="D115" s="4">
        <f t="shared" si="5"/>
        <v>3.3141802560463951E-2</v>
      </c>
      <c r="E115" s="4">
        <f t="shared" si="6"/>
        <v>2.3599636443490142</v>
      </c>
      <c r="F115" s="4">
        <f t="shared" si="7"/>
        <v>3.2635685725372423</v>
      </c>
      <c r="G115" s="4">
        <f t="shared" si="8"/>
        <v>3.7057403664715851</v>
      </c>
      <c r="I115" s="4">
        <f t="shared" si="9"/>
        <v>1.033141802560464</v>
      </c>
    </row>
    <row r="116" spans="1: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3.21</v>
      </c>
      <c r="C116" s="4">
        <f>IF('True_Odds_Calculator_3-way'!C117="","",'True_Odds_Calculator_3-way'!C117)</f>
        <v>2.42</v>
      </c>
      <c r="D116" s="4">
        <f t="shared" si="5"/>
        <v>3.3391595555288589E-2</v>
      </c>
      <c r="E116" s="4">
        <f t="shared" si="6"/>
        <v>3.3612152473218684</v>
      </c>
      <c r="F116" s="4">
        <f t="shared" si="7"/>
        <v>3.3289397110515275</v>
      </c>
      <c r="G116" s="4">
        <f t="shared" si="8"/>
        <v>2.486989261931714</v>
      </c>
      <c r="I116" s="4">
        <f t="shared" si="9"/>
        <v>1.0333915955552886</v>
      </c>
    </row>
    <row r="117" spans="1:9" x14ac:dyDescent="0.2">
      <c r="A117" s="4">
        <f>IF('True_Odds_Calculator_3-way'!A118="","",'True_Odds_Calculator_3-way'!A118)</f>
        <v>2.54</v>
      </c>
      <c r="B117" s="4">
        <f>IF('True_Odds_Calculator_3-way'!B118="","",'True_Odds_Calculator_3-way'!B118)</f>
        <v>2.99</v>
      </c>
      <c r="C117" s="4">
        <f>IF('True_Odds_Calculator_3-way'!C118="","",'True_Odds_Calculator_3-way'!C118)</f>
        <v>3.27</v>
      </c>
      <c r="D117" s="4">
        <f t="shared" si="5"/>
        <v>3.3959345490208737E-2</v>
      </c>
      <c r="E117" s="4">
        <f t="shared" si="6"/>
        <v>2.6151926623693136</v>
      </c>
      <c r="F117" s="4">
        <f t="shared" si="7"/>
        <v>3.0947452031528404</v>
      </c>
      <c r="G117" s="4">
        <f t="shared" si="8"/>
        <v>3.3956939427200243</v>
      </c>
      <c r="I117" s="4">
        <f t="shared" si="9"/>
        <v>1.0339593454902087</v>
      </c>
    </row>
    <row r="118" spans="1:9" x14ac:dyDescent="0.2">
      <c r="A118" s="4">
        <f>IF('True_Odds_Calculator_3-way'!A119="","",'True_Odds_Calculator_3-way'!A119)</f>
        <v>1.97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3.82</v>
      </c>
      <c r="D118" s="4">
        <f t="shared" si="5"/>
        <v>2.9810984576678079E-2</v>
      </c>
      <c r="E118" s="4">
        <f t="shared" si="6"/>
        <v>2.009334490610903</v>
      </c>
      <c r="F118" s="4">
        <f t="shared" si="7"/>
        <v>3.9923399483189663</v>
      </c>
      <c r="G118" s="4">
        <f t="shared" si="8"/>
        <v>3.9707260626788807</v>
      </c>
      <c r="I118" s="4">
        <f t="shared" si="9"/>
        <v>1.0298109845766781</v>
      </c>
    </row>
    <row r="119" spans="1:9" x14ac:dyDescent="0.2">
      <c r="A119" s="4">
        <f>IF('True_Odds_Calculator_3-way'!A120="","",'True_Odds_Calculator_3-way'!A120)</f>
        <v>3.18</v>
      </c>
      <c r="B119" s="4">
        <f>IF('True_Odds_Calculator_3-way'!B120="","",'True_Odds_Calculator_3-way'!B120)</f>
        <v>3.69</v>
      </c>
      <c r="C119" s="4">
        <f>IF('True_Odds_Calculator_3-way'!C120="","",'True_Odds_Calculator_3-way'!C120)</f>
        <v>2.2599999999999998</v>
      </c>
      <c r="D119" s="4">
        <f t="shared" si="5"/>
        <v>2.7945994938326502E-2</v>
      </c>
      <c r="E119" s="4">
        <f t="shared" si="6"/>
        <v>3.2770760188246606</v>
      </c>
      <c r="F119" s="4">
        <f t="shared" si="7"/>
        <v>3.8213535791707045</v>
      </c>
      <c r="G119" s="4">
        <f t="shared" si="8"/>
        <v>2.3086021928475993</v>
      </c>
      <c r="I119" s="4">
        <f t="shared" si="9"/>
        <v>1.0279459949383265</v>
      </c>
    </row>
    <row r="120" spans="1:9" x14ac:dyDescent="0.2">
      <c r="A120" s="4">
        <f>IF('True_Odds_Calculator_3-way'!A121="","",'True_Odds_Calculator_3-way'!A121)</f>
        <v>4.26</v>
      </c>
      <c r="B120" s="4">
        <f>IF('True_Odds_Calculator_3-way'!B121="","",'True_Odds_Calculator_3-way'!B121)</f>
        <v>3.85</v>
      </c>
      <c r="C120" s="4">
        <f>IF('True_Odds_Calculator_3-way'!C121="","",'True_Odds_Calculator_3-way'!C121)</f>
        <v>1.87</v>
      </c>
      <c r="D120" s="4">
        <f t="shared" si="5"/>
        <v>2.9241402066588318E-2</v>
      </c>
      <c r="E120" s="4">
        <f t="shared" si="6"/>
        <v>4.444550125666189</v>
      </c>
      <c r="F120" s="4">
        <f t="shared" si="7"/>
        <v>4.0001099915354335</v>
      </c>
      <c r="G120" s="4">
        <f t="shared" si="8"/>
        <v>1.9047175547140252</v>
      </c>
      <c r="I120" s="4">
        <f t="shared" si="9"/>
        <v>1.0292414020665883</v>
      </c>
    </row>
    <row r="121" spans="1:9" x14ac:dyDescent="0.2">
      <c r="A121" s="4">
        <f>IF('True_Odds_Calculator_3-way'!A122="","",'True_Odds_Calculator_3-way'!A122)</f>
        <v>1.83</v>
      </c>
      <c r="B121" s="4">
        <f>IF('True_Odds_Calculator_3-way'!B122="","",'True_Odds_Calculator_3-way'!B122)</f>
        <v>3.93</v>
      </c>
      <c r="C121" s="4">
        <f>IF('True_Odds_Calculator_3-way'!C122="","",'True_Odds_Calculator_3-way'!C122)</f>
        <v>4.3499999999999996</v>
      </c>
      <c r="D121" s="4">
        <f t="shared" si="5"/>
        <v>3.0786071111609692E-2</v>
      </c>
      <c r="E121" s="4">
        <f t="shared" si="6"/>
        <v>1.8650242288050491</v>
      </c>
      <c r="F121" s="4">
        <f t="shared" si="7"/>
        <v>4.0951566571175562</v>
      </c>
      <c r="G121" s="4">
        <f t="shared" si="8"/>
        <v>4.5532564724477513</v>
      </c>
      <c r="I121" s="4">
        <f t="shared" si="9"/>
        <v>1.0307860711116097</v>
      </c>
    </row>
    <row r="122" spans="1:9" x14ac:dyDescent="0.2">
      <c r="A122" s="4">
        <f>IF('True_Odds_Calculator_3-way'!A123="","",'True_Odds_Calculator_3-way'!A123)</f>
        <v>2.93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2.3199999999999998</v>
      </c>
      <c r="D122" s="4">
        <f t="shared" si="5"/>
        <v>4.4070541521048279E-2</v>
      </c>
      <c r="E122" s="4">
        <f t="shared" si="6"/>
        <v>3.0617860980300255</v>
      </c>
      <c r="F122" s="4">
        <f t="shared" si="7"/>
        <v>3.8903096094382441</v>
      </c>
      <c r="G122" s="4">
        <f t="shared" si="8"/>
        <v>2.4018582567167721</v>
      </c>
      <c r="I122" s="4">
        <f t="shared" si="9"/>
        <v>1.0440705415210483</v>
      </c>
    </row>
    <row r="123" spans="1:9" x14ac:dyDescent="0.2">
      <c r="A123" s="4">
        <f>IF('True_Odds_Calculator_3-way'!A124="","",'True_Odds_Calculator_3-way'!A124)</f>
        <v>1.5</v>
      </c>
      <c r="B123" s="4">
        <f>IF('True_Odds_Calculator_3-way'!B124="","",'True_Odds_Calculator_3-way'!B124)</f>
        <v>4.59</v>
      </c>
      <c r="C123" s="4">
        <f>IF('True_Odds_Calculator_3-way'!C124="","",'True_Odds_Calculator_3-way'!C124)</f>
        <v>6.07</v>
      </c>
      <c r="D123" s="4">
        <f t="shared" si="5"/>
        <v>4.9276236212954849E-2</v>
      </c>
      <c r="E123" s="4">
        <f t="shared" si="6"/>
        <v>1.537890733527508</v>
      </c>
      <c r="F123" s="4">
        <f t="shared" si="7"/>
        <v>4.9642693813067567</v>
      </c>
      <c r="G123" s="4">
        <f t="shared" si="8"/>
        <v>6.7422139048648475</v>
      </c>
      <c r="I123" s="4">
        <f t="shared" si="9"/>
        <v>1.0492762362129548</v>
      </c>
    </row>
    <row r="124" spans="1:9" x14ac:dyDescent="0.2">
      <c r="A124" s="4">
        <f>IF('True_Odds_Calculator_3-way'!A125="","",'True_Odds_Calculator_3-way'!A125)</f>
        <v>2.56</v>
      </c>
      <c r="B124" s="4">
        <f>IF('True_Odds_Calculator_3-way'!B125="","",'True_Odds_Calculator_3-way'!B125)</f>
        <v>3.8</v>
      </c>
      <c r="C124" s="4">
        <f>IF('True_Odds_Calculator_3-way'!C125="","",'True_Odds_Calculator_3-way'!C125)</f>
        <v>2.56</v>
      </c>
      <c r="D124" s="4">
        <f t="shared" si="5"/>
        <v>4.4407894736842035E-2</v>
      </c>
      <c r="E124" s="4">
        <f t="shared" si="6"/>
        <v>2.6608315098468269</v>
      </c>
      <c r="F124" s="4">
        <f t="shared" si="7"/>
        <v>4.0264900662251648</v>
      </c>
      <c r="G124" s="4">
        <f t="shared" si="8"/>
        <v>2.6608315098468269</v>
      </c>
      <c r="I124" s="4">
        <f t="shared" si="9"/>
        <v>1.044407894736842</v>
      </c>
    </row>
    <row r="125" spans="1:9" x14ac:dyDescent="0.2">
      <c r="A125" s="4">
        <f>IF('True_Odds_Calculator_3-way'!A126="","",'True_Odds_Calculator_3-way'!A126)</f>
        <v>4.29</v>
      </c>
      <c r="B125" s="4">
        <f>IF('True_Odds_Calculator_3-way'!B126="","",'True_Odds_Calculator_3-way'!B126)</f>
        <v>3.87</v>
      </c>
      <c r="C125" s="4">
        <f>IF('True_Odds_Calculator_3-way'!C126="","",'True_Odds_Calculator_3-way'!C126)</f>
        <v>1.8</v>
      </c>
      <c r="D125" s="4">
        <f t="shared" si="5"/>
        <v>4.7053721472326115E-2</v>
      </c>
      <c r="E125" s="4">
        <f t="shared" si="6"/>
        <v>4.599484707446809</v>
      </c>
      <c r="F125" s="4">
        <f t="shared" si="7"/>
        <v>4.1200863609291236</v>
      </c>
      <c r="G125" s="4">
        <f t="shared" si="8"/>
        <v>1.8522944070689831</v>
      </c>
      <c r="I125" s="4">
        <f t="shared" si="9"/>
        <v>1.0470537214723261</v>
      </c>
    </row>
    <row r="126" spans="1:9" x14ac:dyDescent="0.2">
      <c r="A126" s="4">
        <f>IF('True_Odds_Calculator_3-way'!A127="","",'True_Odds_Calculator_3-way'!A127)</f>
        <v>1.71</v>
      </c>
      <c r="B126" s="4">
        <f>IF('True_Odds_Calculator_3-way'!B127="","",'True_Odds_Calculator_3-way'!B127)</f>
        <v>4.2699999999999996</v>
      </c>
      <c r="C126" s="4">
        <f>IF('True_Odds_Calculator_3-way'!C127="","",'True_Odds_Calculator_3-way'!C127)</f>
        <v>4.84</v>
      </c>
      <c r="D126" s="4">
        <f t="shared" si="5"/>
        <v>2.5598929356086764E-2</v>
      </c>
      <c r="E126" s="4">
        <f t="shared" si="6"/>
        <v>1.7353207412472438</v>
      </c>
      <c r="F126" s="4">
        <f t="shared" si="7"/>
        <v>4.4314639770531725</v>
      </c>
      <c r="G126" s="4">
        <f t="shared" si="8"/>
        <v>5.0485011067393488</v>
      </c>
      <c r="I126" s="4">
        <f t="shared" si="9"/>
        <v>1.0255989293560868</v>
      </c>
    </row>
    <row r="127" spans="1:9" x14ac:dyDescent="0.2">
      <c r="A127" s="4">
        <f>IF('True_Odds_Calculator_3-way'!A128="","",'True_Odds_Calculator_3-way'!A128)</f>
        <v>3.06</v>
      </c>
      <c r="B127" s="4">
        <f>IF('True_Odds_Calculator_3-way'!B128="","",'True_Odds_Calculator_3-way'!B128)</f>
        <v>3.51</v>
      </c>
      <c r="C127" s="4">
        <f>IF('True_Odds_Calculator_3-way'!C128="","",'True_Odds_Calculator_3-way'!C128)</f>
        <v>2.44</v>
      </c>
      <c r="D127" s="4">
        <f t="shared" si="5"/>
        <v>2.1533736094970557E-2</v>
      </c>
      <c r="E127" s="4">
        <f t="shared" si="6"/>
        <v>3.1287205024469076</v>
      </c>
      <c r="F127" s="4">
        <f t="shared" si="7"/>
        <v>3.6007181908712602</v>
      </c>
      <c r="G127" s="4">
        <f t="shared" si="8"/>
        <v>2.483496214352483</v>
      </c>
      <c r="I127" s="4">
        <f t="shared" si="9"/>
        <v>1.0215337360949706</v>
      </c>
    </row>
    <row r="128" spans="1:9" x14ac:dyDescent="0.2">
      <c r="A128" s="4">
        <f>IF('True_Odds_Calculator_3-way'!A129="","",'True_Odds_Calculator_3-way'!A129)</f>
        <v>1.29</v>
      </c>
      <c r="B128" s="4">
        <f>IF('True_Odds_Calculator_3-way'!B129="","",'True_Odds_Calculator_3-way'!B129)</f>
        <v>6.13</v>
      </c>
      <c r="C128" s="4">
        <f>IF('True_Odds_Calculator_3-way'!C129="","",'True_Odds_Calculator_3-way'!C129)</f>
        <v>10.79</v>
      </c>
      <c r="D128" s="4">
        <f t="shared" si="5"/>
        <v>3.1004341412025571E-2</v>
      </c>
      <c r="E128" s="4">
        <f t="shared" si="6"/>
        <v>1.3074304891408606</v>
      </c>
      <c r="F128" s="4">
        <f t="shared" si="7"/>
        <v>6.5446158396413701</v>
      </c>
      <c r="G128" s="4">
        <f t="shared" si="8"/>
        <v>12.144230891032951</v>
      </c>
      <c r="I128" s="4">
        <f t="shared" si="9"/>
        <v>1.0310043414120256</v>
      </c>
    </row>
    <row r="129" spans="1:9" x14ac:dyDescent="0.2">
      <c r="A129" s="4">
        <f>IF('True_Odds_Calculator_3-way'!A130="","",'True_Odds_Calculator_3-way'!A130)</f>
        <v>2.5299999999999998</v>
      </c>
      <c r="B129" s="4">
        <f>IF('True_Odds_Calculator_3-way'!B130="","",'True_Odds_Calculator_3-way'!B130)</f>
        <v>3.5</v>
      </c>
      <c r="C129" s="4">
        <f>IF('True_Odds_Calculator_3-way'!C130="","",'True_Odds_Calculator_3-way'!C130)</f>
        <v>2.89</v>
      </c>
      <c r="D129" s="4">
        <f t="shared" si="5"/>
        <v>2.6991963956007892E-2</v>
      </c>
      <c r="E129" s="4">
        <f t="shared" si="6"/>
        <v>2.5889324464452819</v>
      </c>
      <c r="F129" s="4">
        <f t="shared" si="7"/>
        <v>3.6138008458719613</v>
      </c>
      <c r="G129" s="4">
        <f t="shared" si="8"/>
        <v>2.9671526710919154</v>
      </c>
      <c r="I129" s="4">
        <f t="shared" si="9"/>
        <v>1.0269919639560079</v>
      </c>
    </row>
    <row r="130" spans="1:9" x14ac:dyDescent="0.2">
      <c r="A130" s="4">
        <f>IF('True_Odds_Calculator_3-way'!A131="","",'True_Odds_Calculator_3-way'!A131)</f>
        <v>1.81</v>
      </c>
      <c r="B130" s="4">
        <f>IF('True_Odds_Calculator_3-way'!B131="","",'True_Odds_Calculator_3-way'!B131)</f>
        <v>3.94</v>
      </c>
      <c r="C130" s="4">
        <f>IF('True_Odds_Calculator_3-way'!C131="","",'True_Odds_Calculator_3-way'!C131)</f>
        <v>4.51</v>
      </c>
      <c r="D130" s="4">
        <f t="shared" si="5"/>
        <v>2.8022784466461559E-2</v>
      </c>
      <c r="E130" s="4">
        <f t="shared" si="6"/>
        <v>1.8411281000060411</v>
      </c>
      <c r="F130" s="4">
        <f t="shared" si="7"/>
        <v>4.0905453930966802</v>
      </c>
      <c r="G130" s="4">
        <f t="shared" si="8"/>
        <v>4.708351481882957</v>
      </c>
      <c r="I130" s="4">
        <f t="shared" si="9"/>
        <v>1.0280227844664616</v>
      </c>
    </row>
    <row r="131" spans="1:9" x14ac:dyDescent="0.2">
      <c r="A131" s="4">
        <f>IF('True_Odds_Calculator_3-way'!A132="","",'True_Odds_Calculator_3-way'!A132)</f>
        <v>1.53</v>
      </c>
      <c r="B131" s="4">
        <f>IF('True_Odds_Calculator_3-way'!B132="","",'True_Odds_Calculator_3-way'!B132)</f>
        <v>4.37</v>
      </c>
      <c r="C131" s="4">
        <f>IF('True_Odds_Calculator_3-way'!C132="","",'True_Odds_Calculator_3-way'!C132)</f>
        <v>6.65</v>
      </c>
      <c r="D131" s="4">
        <f t="shared" ref="D131:D194" si="10">IF(A131="","",((1/A131)+(1/B131)+(1/C131))-1)</f>
        <v>3.2803663036534259E-2</v>
      </c>
      <c r="E131" s="4">
        <f t="shared" ref="E131:E194" si="11">IF(A131="","",(3*A131)/(3-($D131*A131)))</f>
        <v>1.5560322137714204</v>
      </c>
      <c r="F131" s="4">
        <f t="shared" ref="F131:F194" si="12">IF(B131="","",(3*B131)/(3-($D131*B131)))</f>
        <v>4.5892948778710041</v>
      </c>
      <c r="G131" s="4">
        <f t="shared" ref="G131:G194" si="13">IF(C131="","",(3*C131)/(3-($D131*C131)))</f>
        <v>7.171472058921176</v>
      </c>
      <c r="I131" s="4">
        <f t="shared" ref="I131:I194" si="14">IF(A131="","",D131+1)</f>
        <v>1.0328036630365343</v>
      </c>
    </row>
    <row r="132" spans="1:9" x14ac:dyDescent="0.2">
      <c r="A132" s="4">
        <f>IF('True_Odds_Calculator_3-way'!A133="","",'True_Odds_Calculator_3-way'!A133)</f>
        <v>4.78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1.85</v>
      </c>
      <c r="D132" s="4">
        <f t="shared" si="10"/>
        <v>2.3718164200768665E-2</v>
      </c>
      <c r="E132" s="4">
        <f t="shared" si="11"/>
        <v>4.9677353984593644</v>
      </c>
      <c r="F132" s="4">
        <f t="shared" si="12"/>
        <v>3.758458203385028</v>
      </c>
      <c r="G132" s="4">
        <f t="shared" si="13"/>
        <v>1.8774601094125212</v>
      </c>
      <c r="I132" s="4">
        <f t="shared" si="14"/>
        <v>1.0237181642007687</v>
      </c>
    </row>
    <row r="133" spans="1:9" x14ac:dyDescent="0.2">
      <c r="A133" s="4">
        <f>IF('True_Odds_Calculator_3-way'!A134="","",'True_Odds_Calculator_3-way'!A134)</f>
        <v>6.23</v>
      </c>
      <c r="B133" s="4">
        <f>IF('True_Odds_Calculator_3-way'!B134="","",'True_Odds_Calculator_3-way'!B134)</f>
        <v>4.49</v>
      </c>
      <c r="C133" s="4">
        <f>IF('True_Odds_Calculator_3-way'!C134="","",'True_Odds_Calculator_3-way'!C134)</f>
        <v>1.56</v>
      </c>
      <c r="D133" s="4">
        <f t="shared" si="10"/>
        <v>2.4256433905841979E-2</v>
      </c>
      <c r="E133" s="4">
        <f t="shared" si="11"/>
        <v>6.5604673222043983</v>
      </c>
      <c r="F133" s="4">
        <f t="shared" si="12"/>
        <v>4.65914463679721</v>
      </c>
      <c r="G133" s="4">
        <f t="shared" si="13"/>
        <v>1.5799281802091951</v>
      </c>
      <c r="I133" s="4">
        <f t="shared" si="14"/>
        <v>1.024256433905842</v>
      </c>
    </row>
    <row r="134" spans="1:9" x14ac:dyDescent="0.2">
      <c r="A134" s="4">
        <f>IF('True_Odds_Calculator_3-way'!A135="","",'True_Odds_Calculator_3-way'!A135)</f>
        <v>2.04</v>
      </c>
      <c r="B134" s="4">
        <f>IF('True_Odds_Calculator_3-way'!B135="","",'True_Odds_Calculator_3-way'!B135)</f>
        <v>3.71</v>
      </c>
      <c r="C134" s="4">
        <f>IF('True_Odds_Calculator_3-way'!C135="","",'True_Odds_Calculator_3-way'!C135)</f>
        <v>3.8</v>
      </c>
      <c r="D134" s="4">
        <f t="shared" si="10"/>
        <v>2.2895752143955894E-2</v>
      </c>
      <c r="E134" s="4">
        <f t="shared" si="11"/>
        <v>2.0722632982607161</v>
      </c>
      <c r="F134" s="4">
        <f t="shared" si="12"/>
        <v>3.8181074737404805</v>
      </c>
      <c r="G134" s="4">
        <f t="shared" si="13"/>
        <v>3.9134964294008352</v>
      </c>
      <c r="I134" s="4">
        <f t="shared" si="14"/>
        <v>1.0228957521439559</v>
      </c>
    </row>
    <row r="135" spans="1:9" x14ac:dyDescent="0.2">
      <c r="A135" s="4">
        <f>IF('True_Odds_Calculator_3-way'!A136="","",'True_Odds_Calculator_3-way'!A136)</f>
        <v>3.08</v>
      </c>
      <c r="B135" s="4">
        <f>IF('True_Odds_Calculator_3-way'!B136="","",'True_Odds_Calculator_3-way'!B136)</f>
        <v>3.42</v>
      </c>
      <c r="C135" s="4">
        <f>IF('True_Odds_Calculator_3-way'!C136="","",'True_Odds_Calculator_3-way'!C136)</f>
        <v>2.4700000000000002</v>
      </c>
      <c r="D135" s="4">
        <f t="shared" si="10"/>
        <v>2.1931285089179742E-2</v>
      </c>
      <c r="E135" s="4">
        <f t="shared" si="11"/>
        <v>3.1509471010179722</v>
      </c>
      <c r="F135" s="4">
        <f t="shared" si="12"/>
        <v>3.507698297767698</v>
      </c>
      <c r="G135" s="4">
        <f t="shared" si="13"/>
        <v>2.5154203364258914</v>
      </c>
      <c r="I135" s="4">
        <f t="shared" si="14"/>
        <v>1.0219312850891797</v>
      </c>
    </row>
    <row r="136" spans="1:9" x14ac:dyDescent="0.2">
      <c r="A136" s="4">
        <f>IF('True_Odds_Calculator_3-way'!A137="","",'True_Odds_Calculator_3-way'!A137)</f>
        <v>4</v>
      </c>
      <c r="B136" s="4">
        <f>IF('True_Odds_Calculator_3-way'!B137="","",'True_Odds_Calculator_3-way'!B137)</f>
        <v>4.1100000000000003</v>
      </c>
      <c r="C136" s="4">
        <f>IF('True_Odds_Calculator_3-way'!C137="","",'True_Odds_Calculator_3-way'!C137)</f>
        <v>1.88</v>
      </c>
      <c r="D136" s="4">
        <f t="shared" si="10"/>
        <v>2.5223896050111216E-2</v>
      </c>
      <c r="E136" s="4">
        <f t="shared" si="11"/>
        <v>4.1392093139530726</v>
      </c>
      <c r="F136" s="4">
        <f t="shared" si="12"/>
        <v>4.2571118987713721</v>
      </c>
      <c r="G136" s="4">
        <f t="shared" si="13"/>
        <v>1.9101943947721896</v>
      </c>
      <c r="I136" s="4">
        <f t="shared" si="14"/>
        <v>1.0252238960501112</v>
      </c>
    </row>
    <row r="137" spans="1:9" x14ac:dyDescent="0.2">
      <c r="A137" s="4">
        <f>IF('True_Odds_Calculator_3-way'!A138="","",'True_Odds_Calculator_3-way'!A138)</f>
        <v>2.64</v>
      </c>
      <c r="B137" s="4">
        <f>IF('True_Odds_Calculator_3-way'!B138="","",'True_Odds_Calculator_3-way'!B138)</f>
        <v>3.3</v>
      </c>
      <c r="C137" s="4">
        <f>IF('True_Odds_Calculator_3-way'!C138="","",'True_Odds_Calculator_3-way'!C138)</f>
        <v>2.89</v>
      </c>
      <c r="D137" s="4">
        <f t="shared" si="10"/>
        <v>2.7838943063856592E-2</v>
      </c>
      <c r="E137" s="4">
        <f t="shared" si="11"/>
        <v>2.7062996594778661</v>
      </c>
      <c r="F137" s="4">
        <f t="shared" si="12"/>
        <v>3.4042477244333389</v>
      </c>
      <c r="G137" s="4">
        <f t="shared" si="13"/>
        <v>2.9696403549743113</v>
      </c>
      <c r="I137" s="4">
        <f t="shared" si="14"/>
        <v>1.0278389430638566</v>
      </c>
    </row>
    <row r="138" spans="1:9" x14ac:dyDescent="0.2">
      <c r="A138" s="4">
        <f>IF('True_Odds_Calculator_3-way'!A139="","",'True_Odds_Calculator_3-way'!A139)</f>
        <v>1.88</v>
      </c>
      <c r="B138" s="4">
        <f>IF('True_Odds_Calculator_3-way'!B139="","",'True_Odds_Calculator_3-way'!B139)</f>
        <v>4.13</v>
      </c>
      <c r="C138" s="4">
        <f>IF('True_Odds_Calculator_3-way'!C139="","",'True_Odds_Calculator_3-way'!C139)</f>
        <v>4.03</v>
      </c>
      <c r="D138" s="4">
        <f t="shared" si="10"/>
        <v>2.2184602038725298E-2</v>
      </c>
      <c r="E138" s="4">
        <f t="shared" si="11"/>
        <v>1.9065048995550791</v>
      </c>
      <c r="F138" s="4">
        <f t="shared" si="12"/>
        <v>4.2601070876593239</v>
      </c>
      <c r="G138" s="4">
        <f t="shared" si="13"/>
        <v>4.1537883569526333</v>
      </c>
      <c r="I138" s="4">
        <f t="shared" si="14"/>
        <v>1.0221846020387253</v>
      </c>
    </row>
    <row r="139" spans="1:9" x14ac:dyDescent="0.2">
      <c r="A139" s="4">
        <f>IF('True_Odds_Calculator_3-way'!A140="","",'True_Odds_Calculator_3-way'!A140)</f>
        <v>3.65</v>
      </c>
      <c r="B139" s="4">
        <f>IF('True_Odds_Calculator_3-way'!B140="","",'True_Odds_Calculator_3-way'!B140)</f>
        <v>3.57</v>
      </c>
      <c r="C139" s="4">
        <f>IF('True_Odds_Calculator_3-way'!C140="","",'True_Odds_Calculator_3-way'!C140)</f>
        <v>2.13</v>
      </c>
      <c r="D139" s="4">
        <f t="shared" si="10"/>
        <v>2.3568215632770562E-2</v>
      </c>
      <c r="E139" s="4">
        <f t="shared" si="11"/>
        <v>3.7577522777720986</v>
      </c>
      <c r="F139" s="4">
        <f t="shared" si="12"/>
        <v>3.6730139992893487</v>
      </c>
      <c r="G139" s="4">
        <f t="shared" si="13"/>
        <v>2.1662487790201017</v>
      </c>
      <c r="I139" s="4">
        <f t="shared" si="14"/>
        <v>1.0235682156327706</v>
      </c>
    </row>
    <row r="140" spans="1:9" x14ac:dyDescent="0.2">
      <c r="A140" s="4">
        <f>IF('True_Odds_Calculator_3-way'!A141="","",'True_Odds_Calculator_3-way'!A141)</f>
        <v>2.2599999999999998</v>
      </c>
      <c r="B140" s="4">
        <f>IF('True_Odds_Calculator_3-way'!B141="","",'True_Odds_Calculator_3-way'!B141)</f>
        <v>3.27</v>
      </c>
      <c r="C140" s="4">
        <f>IF('True_Odds_Calculator_3-way'!C141="","",'True_Odds_Calculator_3-way'!C141)</f>
        <v>3.64</v>
      </c>
      <c r="D140" s="4">
        <f t="shared" si="10"/>
        <v>2.301354838498626E-2</v>
      </c>
      <c r="E140" s="4">
        <f t="shared" si="11"/>
        <v>2.2998725994410609</v>
      </c>
      <c r="F140" s="4">
        <f t="shared" si="12"/>
        <v>3.3541377668481238</v>
      </c>
      <c r="G140" s="4">
        <f t="shared" si="13"/>
        <v>3.7445597360892466</v>
      </c>
      <c r="I140" s="4">
        <f t="shared" si="14"/>
        <v>1.0230135483849863</v>
      </c>
    </row>
    <row r="141" spans="1:9" x14ac:dyDescent="0.2">
      <c r="A141" s="4">
        <f>IF('True_Odds_Calculator_3-way'!A142="","",'True_Odds_Calculator_3-way'!A142)</f>
        <v>2.37</v>
      </c>
      <c r="B141" s="4">
        <f>IF('True_Odds_Calculator_3-way'!B142="","",'True_Odds_Calculator_3-way'!B142)</f>
        <v>3.59</v>
      </c>
      <c r="C141" s="4">
        <f>IF('True_Odds_Calculator_3-way'!C142="","",'True_Odds_Calculator_3-way'!C142)</f>
        <v>3.11</v>
      </c>
      <c r="D141" s="4">
        <f t="shared" si="10"/>
        <v>2.2035868663596858E-2</v>
      </c>
      <c r="E141" s="4">
        <f t="shared" si="11"/>
        <v>2.4119887104895161</v>
      </c>
      <c r="F141" s="4">
        <f t="shared" si="12"/>
        <v>3.6872307615774109</v>
      </c>
      <c r="G141" s="4">
        <f t="shared" si="13"/>
        <v>3.1827052427985083</v>
      </c>
      <c r="I141" s="4">
        <f t="shared" si="14"/>
        <v>1.0220358686635969</v>
      </c>
    </row>
    <row r="142" spans="1:9" x14ac:dyDescent="0.2">
      <c r="A142" s="4">
        <f>IF('True_Odds_Calculator_3-way'!A143="","",'True_Odds_Calculator_3-way'!A143)</f>
        <v>2.25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3.94</v>
      </c>
      <c r="D142" s="4">
        <f t="shared" si="10"/>
        <v>2.2926875718753958E-2</v>
      </c>
      <c r="E142" s="4">
        <f t="shared" si="11"/>
        <v>2.2893660074455839</v>
      </c>
      <c r="F142" s="4">
        <f t="shared" si="12"/>
        <v>3.1542454464938969</v>
      </c>
      <c r="G142" s="4">
        <f t="shared" si="13"/>
        <v>4.062318984328507</v>
      </c>
      <c r="I142" s="4">
        <f t="shared" si="14"/>
        <v>1.022926875718754</v>
      </c>
    </row>
    <row r="143" spans="1:9" x14ac:dyDescent="0.2">
      <c r="A143" s="4">
        <f>IF('True_Odds_Calculator_3-way'!A144="","",'True_Odds_Calculator_3-way'!A144)</f>
        <v>1.38</v>
      </c>
      <c r="B143" s="4">
        <f>IF('True_Odds_Calculator_3-way'!B144="","",'True_Odds_Calculator_3-way'!B144)</f>
        <v>4.91</v>
      </c>
      <c r="C143" s="4">
        <f>IF('True_Odds_Calculator_3-way'!C144="","",'True_Odds_Calculator_3-way'!C144)</f>
        <v>10.25</v>
      </c>
      <c r="D143" s="4">
        <f t="shared" si="10"/>
        <v>2.5864644549217219E-2</v>
      </c>
      <c r="E143" s="4">
        <f t="shared" si="11"/>
        <v>1.3966165760025309</v>
      </c>
      <c r="F143" s="4">
        <f t="shared" si="12"/>
        <v>5.1270367002840906</v>
      </c>
      <c r="G143" s="4">
        <f t="shared" si="13"/>
        <v>11.243607350905647</v>
      </c>
      <c r="I143" s="4">
        <f t="shared" si="14"/>
        <v>1.0258646445492172</v>
      </c>
    </row>
    <row r="144" spans="1:9" x14ac:dyDescent="0.2">
      <c r="A144" s="4">
        <f>IF('True_Odds_Calculator_3-way'!A145="","",'True_Odds_Calculator_3-way'!A145)</f>
        <v>1.36</v>
      </c>
      <c r="B144" s="4">
        <f>IF('True_Odds_Calculator_3-way'!B145="","",'True_Odds_Calculator_3-way'!B145)</f>
        <v>5.72</v>
      </c>
      <c r="C144" s="4">
        <f>IF('True_Odds_Calculator_3-way'!C145="","",'True_Odds_Calculator_3-way'!C145)</f>
        <v>8.51</v>
      </c>
      <c r="D144" s="4">
        <f t="shared" si="10"/>
        <v>2.7628105633220823E-2</v>
      </c>
      <c r="E144" s="4">
        <f t="shared" si="11"/>
        <v>1.377249696038751</v>
      </c>
      <c r="F144" s="4">
        <f t="shared" si="12"/>
        <v>6.0380710178393455</v>
      </c>
      <c r="G144" s="4">
        <f t="shared" si="13"/>
        <v>9.2336576936323898</v>
      </c>
      <c r="I144" s="4">
        <f t="shared" si="14"/>
        <v>1.0276281056332208</v>
      </c>
    </row>
    <row r="145" spans="1:9" x14ac:dyDescent="0.2">
      <c r="A145" s="4">
        <f>IF('True_Odds_Calculator_3-way'!A146="","",'True_Odds_Calculator_3-way'!A146)</f>
        <v>1.26</v>
      </c>
      <c r="B145" s="4">
        <f>IF('True_Odds_Calculator_3-way'!B146="","",'True_Odds_Calculator_3-way'!B146)</f>
        <v>5.72</v>
      </c>
      <c r="C145" s="4">
        <f>IF('True_Odds_Calculator_3-way'!C146="","",'True_Odds_Calculator_3-way'!C146)</f>
        <v>10.29</v>
      </c>
      <c r="D145" s="4">
        <f t="shared" si="10"/>
        <v>6.5657698310759516E-2</v>
      </c>
      <c r="E145" s="4">
        <f t="shared" si="11"/>
        <v>1.2957313911234696</v>
      </c>
      <c r="F145" s="4">
        <f t="shared" si="12"/>
        <v>6.5385428135537982</v>
      </c>
      <c r="G145" s="4">
        <f t="shared" si="13"/>
        <v>13.280947892013314</v>
      </c>
      <c r="I145" s="4">
        <f t="shared" si="14"/>
        <v>1.0656576983107595</v>
      </c>
    </row>
    <row r="146" spans="1:9" x14ac:dyDescent="0.2">
      <c r="A146" s="4">
        <f>IF('True_Odds_Calculator_3-way'!A147="","",'True_Odds_Calculator_3-way'!A147)</f>
        <v>2.2400000000000002</v>
      </c>
      <c r="B146" s="4">
        <f>IF('True_Odds_Calculator_3-way'!B147="","",'True_Odds_Calculator_3-way'!B147)</f>
        <v>3.19</v>
      </c>
      <c r="C146" s="4">
        <f>IF('True_Odds_Calculator_3-way'!C147="","",'True_Odds_Calculator_3-way'!C147)</f>
        <v>3.38</v>
      </c>
      <c r="D146" s="4">
        <f t="shared" si="10"/>
        <v>5.5766183418703319E-2</v>
      </c>
      <c r="E146" s="4">
        <f t="shared" si="11"/>
        <v>2.3373232178037178</v>
      </c>
      <c r="F146" s="4">
        <f t="shared" si="12"/>
        <v>3.3910846808177646</v>
      </c>
      <c r="G146" s="4">
        <f t="shared" si="13"/>
        <v>3.6066024726420123</v>
      </c>
      <c r="I146" s="4">
        <f t="shared" si="14"/>
        <v>1.0557661834187033</v>
      </c>
    </row>
    <row r="147" spans="1:9" x14ac:dyDescent="0.2">
      <c r="A147" s="4">
        <f>IF('True_Odds_Calculator_3-way'!A148="","",'True_Odds_Calculator_3-way'!A148)</f>
        <v>6.13</v>
      </c>
      <c r="B147" s="4">
        <f>IF('True_Odds_Calculator_3-way'!B148="","",'True_Odds_Calculator_3-way'!B148)</f>
        <v>3.42</v>
      </c>
      <c r="C147" s="4">
        <f>IF('True_Odds_Calculator_3-way'!C148="","",'True_Odds_Calculator_3-way'!C148)</f>
        <v>1.65</v>
      </c>
      <c r="D147" s="4">
        <f t="shared" si="10"/>
        <v>6.1590403910314562E-2</v>
      </c>
      <c r="E147" s="4">
        <f t="shared" si="11"/>
        <v>7.012524250785046</v>
      </c>
      <c r="F147" s="4">
        <f t="shared" si="12"/>
        <v>3.6782620346159693</v>
      </c>
      <c r="G147" s="4">
        <f t="shared" si="13"/>
        <v>1.7078530474567784</v>
      </c>
      <c r="I147" s="4">
        <f t="shared" si="14"/>
        <v>1.0615904039103146</v>
      </c>
    </row>
    <row r="148" spans="1:9" x14ac:dyDescent="0.2">
      <c r="A148" s="4">
        <f>IF('True_Odds_Calculator_3-way'!A149="","",'True_Odds_Calculator_3-way'!A149)</f>
        <v>1.81</v>
      </c>
      <c r="B148" s="4">
        <f>IF('True_Odds_Calculator_3-way'!B149="","",'True_Odds_Calculator_3-way'!B149)</f>
        <v>3.38</v>
      </c>
      <c r="C148" s="4">
        <f>IF('True_Odds_Calculator_3-way'!C149="","",'True_Odds_Calculator_3-way'!C149)</f>
        <v>4.78</v>
      </c>
      <c r="D148" s="4">
        <f t="shared" si="10"/>
        <v>5.7549196931486524E-2</v>
      </c>
      <c r="E148" s="4">
        <f t="shared" si="11"/>
        <v>1.8751062170271953</v>
      </c>
      <c r="F148" s="4">
        <f t="shared" si="12"/>
        <v>3.6143499775301127</v>
      </c>
      <c r="G148" s="4">
        <f t="shared" si="13"/>
        <v>5.2625497855971073</v>
      </c>
      <c r="I148" s="4">
        <f t="shared" si="14"/>
        <v>1.0575491969314865</v>
      </c>
    </row>
    <row r="149" spans="1:9" x14ac:dyDescent="0.2">
      <c r="A149" s="4">
        <f>IF('True_Odds_Calculator_3-way'!A150="","",'True_Odds_Calculator_3-way'!A150)</f>
        <v>1.29</v>
      </c>
      <c r="B149" s="4">
        <f>IF('True_Odds_Calculator_3-way'!B150="","",'True_Odds_Calculator_3-way'!B150)</f>
        <v>5.99</v>
      </c>
      <c r="C149" s="4">
        <f>IF('True_Odds_Calculator_3-way'!C150="","",'True_Odds_Calculator_3-way'!C150)</f>
        <v>10.99</v>
      </c>
      <c r="D149" s="4">
        <f t="shared" si="10"/>
        <v>3.3130517366946499E-2</v>
      </c>
      <c r="E149" s="4">
        <f t="shared" si="11"/>
        <v>1.3086430897228145</v>
      </c>
      <c r="F149" s="4">
        <f t="shared" si="12"/>
        <v>6.4143104850972579</v>
      </c>
      <c r="G149" s="4">
        <f t="shared" si="13"/>
        <v>12.50808257473096</v>
      </c>
      <c r="I149" s="4">
        <f t="shared" si="14"/>
        <v>1.0331305173669465</v>
      </c>
    </row>
    <row r="150" spans="1:9" x14ac:dyDescent="0.2">
      <c r="A150" s="4">
        <f>IF('True_Odds_Calculator_3-way'!A151="","",'True_Odds_Calculator_3-way'!A151)</f>
        <v>2.19</v>
      </c>
      <c r="B150" s="4">
        <f>IF('True_Odds_Calculator_3-way'!B151="","",'True_Odds_Calculator_3-way'!B151)</f>
        <v>3.72</v>
      </c>
      <c r="C150" s="4">
        <f>IF('True_Odds_Calculator_3-way'!C151="","",'True_Odds_Calculator_3-way'!C151)</f>
        <v>3.36</v>
      </c>
      <c r="D150" s="4">
        <f t="shared" si="10"/>
        <v>2.3057256486332944E-2</v>
      </c>
      <c r="E150" s="4">
        <f t="shared" si="11"/>
        <v>2.2274927055625211</v>
      </c>
      <c r="F150" s="4">
        <f t="shared" si="12"/>
        <v>3.8294889099296925</v>
      </c>
      <c r="G150" s="4">
        <f t="shared" si="13"/>
        <v>3.4490692020176366</v>
      </c>
      <c r="I150" s="4">
        <f t="shared" si="14"/>
        <v>1.0230572564863329</v>
      </c>
    </row>
    <row r="151" spans="1:9" x14ac:dyDescent="0.2">
      <c r="A151" s="4">
        <f>IF('True_Odds_Calculator_3-way'!A152="","",'True_Odds_Calculator_3-way'!A152)</f>
        <v>2.5499999999999998</v>
      </c>
      <c r="B151" s="4">
        <f>IF('True_Odds_Calculator_3-way'!B152="","",'True_Odds_Calculator_3-way'!B152)</f>
        <v>3.14</v>
      </c>
      <c r="C151" s="4">
        <f>IF('True_Odds_Calculator_3-way'!C152="","",'True_Odds_Calculator_3-way'!C152)</f>
        <v>3.21</v>
      </c>
      <c r="D151" s="4">
        <f t="shared" si="10"/>
        <v>2.2154680075494815E-2</v>
      </c>
      <c r="E151" s="4">
        <f t="shared" si="11"/>
        <v>2.5989419177134749</v>
      </c>
      <c r="F151" s="4">
        <f t="shared" si="12"/>
        <v>3.21454058373949</v>
      </c>
      <c r="G151" s="4">
        <f t="shared" si="13"/>
        <v>3.2879423424529786</v>
      </c>
      <c r="I151" s="4">
        <f t="shared" si="14"/>
        <v>1.0221546800754948</v>
      </c>
    </row>
    <row r="152" spans="1:9" x14ac:dyDescent="0.2">
      <c r="A152" s="4">
        <f>IF('True_Odds_Calculator_3-way'!A153="","",'True_Odds_Calculator_3-way'!A153)</f>
        <v>1.26</v>
      </c>
      <c r="B152" s="4">
        <f>IF('True_Odds_Calculator_3-way'!B153="","",'True_Odds_Calculator_3-way'!B153)</f>
        <v>6.19</v>
      </c>
      <c r="C152" s="4">
        <f>IF('True_Odds_Calculator_3-way'!C153="","",'True_Odds_Calculator_3-way'!C153)</f>
        <v>13.19</v>
      </c>
      <c r="D152" s="4">
        <f t="shared" si="10"/>
        <v>3.1016693552932351E-2</v>
      </c>
      <c r="E152" s="4">
        <f t="shared" si="11"/>
        <v>1.2766306823145206</v>
      </c>
      <c r="F152" s="4">
        <f t="shared" si="12"/>
        <v>6.6132321617499654</v>
      </c>
      <c r="G152" s="4">
        <f t="shared" si="13"/>
        <v>15.272745222959571</v>
      </c>
      <c r="I152" s="4">
        <f t="shared" si="14"/>
        <v>1.0310166935529324</v>
      </c>
    </row>
    <row r="153" spans="1:9" x14ac:dyDescent="0.2">
      <c r="A153" s="4">
        <f>IF('True_Odds_Calculator_3-way'!A154="","",'True_Odds_Calculator_3-way'!A154)</f>
        <v>6.38</v>
      </c>
      <c r="B153" s="4">
        <f>IF('True_Odds_Calculator_3-way'!B154="","",'True_Odds_Calculator_3-way'!B154)</f>
        <v>4.26</v>
      </c>
      <c r="C153" s="4">
        <f>IF('True_Odds_Calculator_3-way'!C154="","",'True_Odds_Calculator_3-way'!C154)</f>
        <v>1.58</v>
      </c>
      <c r="D153" s="4">
        <f t="shared" si="10"/>
        <v>2.4392988354847489E-2</v>
      </c>
      <c r="E153" s="4">
        <f t="shared" si="11"/>
        <v>6.7290758940342528</v>
      </c>
      <c r="F153" s="4">
        <f t="shared" si="12"/>
        <v>4.4128525794465805</v>
      </c>
      <c r="G153" s="4">
        <f t="shared" si="13"/>
        <v>1.6005623831081113</v>
      </c>
      <c r="I153" s="4">
        <f t="shared" si="14"/>
        <v>1.0243929883548475</v>
      </c>
    </row>
    <row r="154" spans="1:9" x14ac:dyDescent="0.2">
      <c r="A154" s="4">
        <f>IF('True_Odds_Calculator_3-way'!A155="","",'True_Odds_Calculator_3-way'!A155)</f>
        <v>1.96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4.4000000000000004</v>
      </c>
      <c r="D154" s="4">
        <f t="shared" si="10"/>
        <v>2.98744697240938E-2</v>
      </c>
      <c r="E154" s="4">
        <f t="shared" si="11"/>
        <v>1.9990167833633963</v>
      </c>
      <c r="F154" s="4">
        <f t="shared" si="12"/>
        <v>3.5405812040232276</v>
      </c>
      <c r="G154" s="4">
        <f t="shared" si="13"/>
        <v>4.6016242573515953</v>
      </c>
      <c r="I154" s="4">
        <f t="shared" si="14"/>
        <v>1.0298744697240938</v>
      </c>
    </row>
    <row r="155" spans="1:9" x14ac:dyDescent="0.2">
      <c r="A155" s="4">
        <f>IF('True_Odds_Calculator_3-way'!A156="","",'True_Odds_Calculator_3-way'!A156)</f>
        <v>2.4300000000000002</v>
      </c>
      <c r="B155" s="4">
        <f>IF('True_Odds_Calculator_3-way'!B156="","",'True_Odds_Calculator_3-way'!B156)</f>
        <v>3.4</v>
      </c>
      <c r="C155" s="4">
        <f>IF('True_Odds_Calculator_3-way'!C156="","",'True_Odds_Calculator_3-way'!C156)</f>
        <v>3.11</v>
      </c>
      <c r="D155" s="4">
        <f t="shared" si="10"/>
        <v>2.71836891638082E-2</v>
      </c>
      <c r="E155" s="4">
        <f t="shared" si="11"/>
        <v>2.4847103101131021</v>
      </c>
      <c r="F155" s="4">
        <f t="shared" si="12"/>
        <v>3.5080774863448658</v>
      </c>
      <c r="G155" s="4">
        <f t="shared" si="13"/>
        <v>3.2001825011458216</v>
      </c>
      <c r="I155" s="4">
        <f t="shared" si="14"/>
        <v>1.0271836891638082</v>
      </c>
    </row>
    <row r="156" spans="1:9" x14ac:dyDescent="0.2">
      <c r="A156" s="4">
        <f>IF('True_Odds_Calculator_3-way'!A157="","",'True_Odds_Calculator_3-way'!A157)</f>
        <v>1.4</v>
      </c>
      <c r="B156" s="4">
        <f>IF('True_Odds_Calculator_3-way'!B157="","",'True_Odds_Calculator_3-way'!B157)</f>
        <v>5.3</v>
      </c>
      <c r="C156" s="4">
        <f>IF('True_Odds_Calculator_3-way'!C157="","",'True_Odds_Calculator_3-way'!C157)</f>
        <v>7.9</v>
      </c>
      <c r="D156" s="4">
        <f t="shared" si="10"/>
        <v>2.9547238049745905E-2</v>
      </c>
      <c r="E156" s="4">
        <f t="shared" si="11"/>
        <v>1.4195740970955293</v>
      </c>
      <c r="F156" s="4">
        <f t="shared" si="12"/>
        <v>5.5918977359450528</v>
      </c>
      <c r="G156" s="4">
        <f t="shared" si="13"/>
        <v>8.5665432579890908</v>
      </c>
      <c r="I156" s="4">
        <f t="shared" si="14"/>
        <v>1.0295472380497459</v>
      </c>
    </row>
    <row r="157" spans="1:9" x14ac:dyDescent="0.2">
      <c r="A157" s="4">
        <f>IF('True_Odds_Calculator_3-way'!A158="","",'True_Odds_Calculator_3-way'!A158)</f>
        <v>1.41</v>
      </c>
      <c r="B157" s="4">
        <f>IF('True_Odds_Calculator_3-way'!B158="","",'True_Odds_Calculator_3-way'!B158)</f>
        <v>4.9400000000000004</v>
      </c>
      <c r="C157" s="4">
        <f>IF('True_Odds_Calculator_3-way'!C158="","",'True_Odds_Calculator_3-way'!C158)</f>
        <v>8.31</v>
      </c>
      <c r="D157" s="4">
        <f t="shared" si="10"/>
        <v>3.1985951395235857E-2</v>
      </c>
      <c r="E157" s="4">
        <f t="shared" si="11"/>
        <v>1.4315206179868565</v>
      </c>
      <c r="F157" s="4">
        <f t="shared" si="12"/>
        <v>5.2146570284319997</v>
      </c>
      <c r="G157" s="4">
        <f t="shared" si="13"/>
        <v>9.117851542895707</v>
      </c>
      <c r="I157" s="4">
        <f t="shared" si="14"/>
        <v>1.0319859513952359</v>
      </c>
    </row>
    <row r="158" spans="1:9" x14ac:dyDescent="0.2">
      <c r="A158" s="4">
        <f>IF('True_Odds_Calculator_3-way'!A159="","",'True_Odds_Calculator_3-way'!A159)</f>
        <v>2.54</v>
      </c>
      <c r="B158" s="4">
        <f>IF('True_Odds_Calculator_3-way'!B159="","",'True_Odds_Calculator_3-way'!B159)</f>
        <v>3.78</v>
      </c>
      <c r="C158" s="4">
        <f>IF('True_Odds_Calculator_3-way'!C159="","",'True_Odds_Calculator_3-way'!C159)</f>
        <v>2.71</v>
      </c>
      <c r="D158" s="4">
        <f t="shared" si="10"/>
        <v>2.7254741988739895E-2</v>
      </c>
      <c r="E158" s="4">
        <f t="shared" si="11"/>
        <v>2.5999966957841805</v>
      </c>
      <c r="F158" s="4">
        <f t="shared" si="12"/>
        <v>3.9144251767660014</v>
      </c>
      <c r="G158" s="4">
        <f t="shared" si="13"/>
        <v>2.7784046472947757</v>
      </c>
      <c r="I158" s="4">
        <f t="shared" si="14"/>
        <v>1.0272547419887399</v>
      </c>
    </row>
    <row r="159" spans="1:9" x14ac:dyDescent="0.2">
      <c r="A159" s="4">
        <f>IF('True_Odds_Calculator_3-way'!A160="","",'True_Odds_Calculator_3-way'!A160)</f>
        <v>1.07</v>
      </c>
      <c r="B159" s="4">
        <f>IF('True_Odds_Calculator_3-way'!B160="","",'True_Odds_Calculator_3-way'!B160)</f>
        <v>14.87</v>
      </c>
      <c r="C159" s="4">
        <f>IF('True_Odds_Calculator_3-way'!C160="","",'True_Odds_Calculator_3-way'!C160)</f>
        <v>29.1</v>
      </c>
      <c r="D159" s="4">
        <f t="shared" si="10"/>
        <v>3.6193196049504106E-2</v>
      </c>
      <c r="E159" s="4">
        <f t="shared" si="11"/>
        <v>1.0839931665320333</v>
      </c>
      <c r="F159" s="4">
        <f t="shared" si="12"/>
        <v>18.120834343835732</v>
      </c>
      <c r="G159" s="4">
        <f t="shared" si="13"/>
        <v>44.843325857409482</v>
      </c>
      <c r="I159" s="4">
        <f t="shared" si="14"/>
        <v>1.0361931960495041</v>
      </c>
    </row>
    <row r="160" spans="1:9" x14ac:dyDescent="0.2">
      <c r="A160" s="4">
        <f>IF('True_Odds_Calculator_3-way'!A161="","",'True_Odds_Calculator_3-way'!A161)</f>
        <v>8.4700000000000006</v>
      </c>
      <c r="B160" s="4">
        <f>IF('True_Odds_Calculator_3-way'!B161="","",'True_Odds_Calculator_3-way'!B161)</f>
        <v>4.91</v>
      </c>
      <c r="C160" s="4">
        <f>IF('True_Odds_Calculator_3-way'!C161="","",'True_Odds_Calculator_3-way'!C161)</f>
        <v>1.41</v>
      </c>
      <c r="D160" s="4">
        <f t="shared" si="10"/>
        <v>3.094960036345995E-2</v>
      </c>
      <c r="E160" s="4">
        <f t="shared" si="11"/>
        <v>9.2809818292341504</v>
      </c>
      <c r="F160" s="4">
        <f t="shared" si="12"/>
        <v>5.1719825302234375</v>
      </c>
      <c r="G160" s="4">
        <f t="shared" si="13"/>
        <v>1.4308130533318582</v>
      </c>
      <c r="I160" s="4">
        <f t="shared" si="14"/>
        <v>1.03094960036346</v>
      </c>
    </row>
    <row r="161" spans="1:9" x14ac:dyDescent="0.2">
      <c r="A161" s="4">
        <f>IF('True_Odds_Calculator_3-way'!A162="","",'True_Odds_Calculator_3-way'!A162)</f>
        <v>2.33</v>
      </c>
      <c r="B161" s="4">
        <f>IF('True_Odds_Calculator_3-way'!B162="","",'True_Odds_Calculator_3-way'!B162)</f>
        <v>3.72</v>
      </c>
      <c r="C161" s="4">
        <f>IF('True_Odds_Calculator_3-way'!C162="","",'True_Odds_Calculator_3-way'!C162)</f>
        <v>3.03</v>
      </c>
      <c r="D161" s="4">
        <f t="shared" si="10"/>
        <v>2.8034756957628471E-2</v>
      </c>
      <c r="E161" s="4">
        <f t="shared" si="11"/>
        <v>2.381861853103016</v>
      </c>
      <c r="F161" s="4">
        <f t="shared" si="12"/>
        <v>3.8539761531187429</v>
      </c>
      <c r="G161" s="4">
        <f t="shared" si="13"/>
        <v>3.1182948444677479</v>
      </c>
      <c r="I161" s="4">
        <f t="shared" si="14"/>
        <v>1.0280347569576285</v>
      </c>
    </row>
    <row r="162" spans="1:9" x14ac:dyDescent="0.2">
      <c r="A162" s="4">
        <f>IF('True_Odds_Calculator_3-way'!A163="","",'True_Odds_Calculator_3-way'!A163)</f>
        <v>2.65</v>
      </c>
      <c r="B162" s="4">
        <f>IF('True_Odds_Calculator_3-way'!B163="","",'True_Odds_Calculator_3-way'!B163)</f>
        <v>3.25</v>
      </c>
      <c r="C162" s="4">
        <f>IF('True_Odds_Calculator_3-way'!C163="","",'True_Odds_Calculator_3-way'!C163)</f>
        <v>2.97</v>
      </c>
      <c r="D162" s="4">
        <f t="shared" si="10"/>
        <v>2.1751134958682083E-2</v>
      </c>
      <c r="E162" s="4">
        <f t="shared" si="11"/>
        <v>2.7019132164658966</v>
      </c>
      <c r="F162" s="4">
        <f t="shared" si="12"/>
        <v>3.3284302297211572</v>
      </c>
      <c r="G162" s="4">
        <f t="shared" si="13"/>
        <v>3.0353623503700882</v>
      </c>
      <c r="I162" s="4">
        <f t="shared" si="14"/>
        <v>1.0217511349586821</v>
      </c>
    </row>
    <row r="163" spans="1:9" x14ac:dyDescent="0.2">
      <c r="A163" s="4">
        <f>IF('True_Odds_Calculator_3-way'!A164="","",'True_Odds_Calculator_3-way'!A164)</f>
        <v>2.3199999999999998</v>
      </c>
      <c r="B163" s="4">
        <f>IF('True_Odds_Calculator_3-way'!B164="","",'True_Odds_Calculator_3-way'!B164)</f>
        <v>3.65</v>
      </c>
      <c r="C163" s="4">
        <f>IF('True_Odds_Calculator_3-way'!C164="","",'True_Odds_Calculator_3-way'!C164)</f>
        <v>3.16</v>
      </c>
      <c r="D163" s="4">
        <f t="shared" si="10"/>
        <v>2.1462781700878342E-2</v>
      </c>
      <c r="E163" s="4">
        <f t="shared" si="11"/>
        <v>2.3591570157001591</v>
      </c>
      <c r="F163" s="4">
        <f t="shared" si="12"/>
        <v>3.7478682756843362</v>
      </c>
      <c r="G163" s="4">
        <f t="shared" si="13"/>
        <v>3.2330920092405542</v>
      </c>
      <c r="I163" s="4">
        <f t="shared" si="14"/>
        <v>1.0214627817008783</v>
      </c>
    </row>
    <row r="164" spans="1:9" x14ac:dyDescent="0.2">
      <c r="A164" s="4">
        <f>IF('True_Odds_Calculator_3-way'!A165="","",'True_Odds_Calculator_3-way'!A165)</f>
        <v>2.25</v>
      </c>
      <c r="B164" s="4">
        <f>IF('True_Odds_Calculator_3-way'!B165="","",'True_Odds_Calculator_3-way'!B165)</f>
        <v>3.36</v>
      </c>
      <c r="C164" s="4">
        <f>IF('True_Odds_Calculator_3-way'!C165="","",'True_Odds_Calculator_3-way'!C165)</f>
        <v>3.57</v>
      </c>
      <c r="D164" s="4">
        <f t="shared" si="10"/>
        <v>2.2175536881419156E-2</v>
      </c>
      <c r="E164" s="4">
        <f t="shared" si="11"/>
        <v>2.2880541214171268</v>
      </c>
      <c r="F164" s="4">
        <f t="shared" si="12"/>
        <v>3.4455764075067021</v>
      </c>
      <c r="G164" s="4">
        <f t="shared" si="13"/>
        <v>3.6667617689015688</v>
      </c>
      <c r="I164" s="4">
        <f t="shared" si="14"/>
        <v>1.0221755368814192</v>
      </c>
    </row>
    <row r="165" spans="1:9" x14ac:dyDescent="0.2">
      <c r="A165" s="4">
        <f>IF('True_Odds_Calculator_3-way'!A166="","",'True_Odds_Calculator_3-way'!A166)</f>
        <v>1.58</v>
      </c>
      <c r="B165" s="4">
        <f>IF('True_Odds_Calculator_3-way'!B166="","",'True_Odds_Calculator_3-way'!B166)</f>
        <v>4.3499999999999996</v>
      </c>
      <c r="C165" s="4">
        <f>IF('True_Odds_Calculator_3-way'!C166="","",'True_Odds_Calculator_3-way'!C166)</f>
        <v>6.09</v>
      </c>
      <c r="D165" s="4">
        <f t="shared" si="10"/>
        <v>2.7000062355802212E-2</v>
      </c>
      <c r="E165" s="4">
        <f t="shared" si="11"/>
        <v>1.6027917513409069</v>
      </c>
      <c r="F165" s="4">
        <f t="shared" si="12"/>
        <v>4.5272419309306482</v>
      </c>
      <c r="G165" s="4">
        <f t="shared" si="13"/>
        <v>6.4431498593812782</v>
      </c>
      <c r="I165" s="4">
        <f t="shared" si="14"/>
        <v>1.0270000623558022</v>
      </c>
    </row>
    <row r="166" spans="1:9" x14ac:dyDescent="0.2">
      <c r="A166" s="4">
        <f>IF('True_Odds_Calculator_3-way'!A167="","",'True_Odds_Calculator_3-way'!A167)</f>
        <v>2.0299999999999998</v>
      </c>
      <c r="B166" s="4">
        <f>IF('True_Odds_Calculator_3-way'!B167="","",'True_Odds_Calculator_3-way'!B167)</f>
        <v>3.17</v>
      </c>
      <c r="C166" s="4">
        <f>IF('True_Odds_Calculator_3-way'!C167="","",'True_Odds_Calculator_3-way'!C167)</f>
        <v>4.4000000000000004</v>
      </c>
      <c r="D166" s="4">
        <f t="shared" si="10"/>
        <v>3.5340977960362396E-2</v>
      </c>
      <c r="E166" s="4">
        <f t="shared" si="11"/>
        <v>2.0797349090451469</v>
      </c>
      <c r="F166" s="4">
        <f t="shared" si="12"/>
        <v>3.2929715212127464</v>
      </c>
      <c r="G166" s="4">
        <f t="shared" si="13"/>
        <v>4.6405348589210176</v>
      </c>
      <c r="I166" s="4">
        <f t="shared" si="14"/>
        <v>1.0353409779603624</v>
      </c>
    </row>
    <row r="167" spans="1:9" x14ac:dyDescent="0.2">
      <c r="A167" s="4">
        <f>IF('True_Odds_Calculator_3-way'!A168="","",'True_Odds_Calculator_3-way'!A168)</f>
        <v>1.8</v>
      </c>
      <c r="B167" s="4">
        <f>IF('True_Odds_Calculator_3-way'!B168="","",'True_Odds_Calculator_3-way'!B168)</f>
        <v>3.29</v>
      </c>
      <c r="C167" s="4">
        <f>IF('True_Odds_Calculator_3-way'!C168="","",'True_Odds_Calculator_3-way'!C168)</f>
        <v>5.3</v>
      </c>
      <c r="D167" s="4">
        <f t="shared" si="10"/>
        <v>4.8186168619729353E-2</v>
      </c>
      <c r="E167" s="4">
        <f t="shared" si="11"/>
        <v>1.8535904532802083</v>
      </c>
      <c r="F167" s="4">
        <f t="shared" si="12"/>
        <v>3.473557231182399</v>
      </c>
      <c r="G167" s="4">
        <f t="shared" si="13"/>
        <v>5.7931658217256468</v>
      </c>
      <c r="I167" s="4">
        <f t="shared" si="14"/>
        <v>1.0481861686197294</v>
      </c>
    </row>
    <row r="168" spans="1:9" x14ac:dyDescent="0.2">
      <c r="A168" s="4">
        <f>IF('True_Odds_Calculator_3-way'!A169="","",'True_Odds_Calculator_3-way'!A169)</f>
        <v>1.9</v>
      </c>
      <c r="B168" s="4">
        <f>IF('True_Odds_Calculator_3-way'!B169="","",'True_Odds_Calculator_3-way'!B169)</f>
        <v>3.21</v>
      </c>
      <c r="C168" s="4">
        <f>IF('True_Odds_Calculator_3-way'!C169="","",'True_Odds_Calculator_3-way'!C169)</f>
        <v>4.78</v>
      </c>
      <c r="D168" s="4">
        <f t="shared" si="10"/>
        <v>4.7047290144965004E-2</v>
      </c>
      <c r="E168" s="4">
        <f t="shared" si="11"/>
        <v>1.9583522728036069</v>
      </c>
      <c r="F168" s="4">
        <f t="shared" si="12"/>
        <v>3.3801592460816505</v>
      </c>
      <c r="G168" s="4">
        <f t="shared" si="13"/>
        <v>5.1673553743422609</v>
      </c>
      <c r="I168" s="4">
        <f t="shared" si="14"/>
        <v>1.047047290144965</v>
      </c>
    </row>
    <row r="169" spans="1:9" x14ac:dyDescent="0.2">
      <c r="A169" s="4">
        <f>IF('True_Odds_Calculator_3-way'!A170="","",'True_Odds_Calculator_3-way'!A170)</f>
        <v>1.75</v>
      </c>
      <c r="B169" s="4">
        <f>IF('True_Odds_Calculator_3-way'!B170="","",'True_Odds_Calculator_3-way'!B170)</f>
        <v>3.86</v>
      </c>
      <c r="C169" s="4">
        <f>IF('True_Odds_Calculator_3-way'!C170="","",'True_Odds_Calculator_3-way'!C170)</f>
        <v>4.58</v>
      </c>
      <c r="D169" s="4">
        <f t="shared" si="10"/>
        <v>4.8836540295236652E-2</v>
      </c>
      <c r="E169" s="4">
        <f t="shared" si="11"/>
        <v>1.8013158533153486</v>
      </c>
      <c r="F169" s="4">
        <f t="shared" si="12"/>
        <v>4.1188110463697249</v>
      </c>
      <c r="G169" s="4">
        <f t="shared" si="13"/>
        <v>4.9489818226414499</v>
      </c>
      <c r="I169" s="4">
        <f t="shared" si="14"/>
        <v>1.0488365402952367</v>
      </c>
    </row>
    <row r="170" spans="1:9" x14ac:dyDescent="0.2">
      <c r="A170" s="4">
        <f>IF('True_Odds_Calculator_3-way'!A171="","",'True_Odds_Calculator_3-way'!A171)</f>
        <v>3.02</v>
      </c>
      <c r="B170" s="4">
        <f>IF('True_Odds_Calculator_3-way'!B171="","",'True_Odds_Calculator_3-way'!B171)</f>
        <v>3.08</v>
      </c>
      <c r="C170" s="4">
        <f>IF('True_Odds_Calculator_3-way'!C171="","",'True_Odds_Calculator_3-way'!C171)</f>
        <v>2.58</v>
      </c>
      <c r="D170" s="4">
        <f t="shared" si="10"/>
        <v>4.3398051714700348E-2</v>
      </c>
      <c r="E170" s="4">
        <f t="shared" si="11"/>
        <v>3.1579631093063307</v>
      </c>
      <c r="F170" s="4">
        <f t="shared" si="12"/>
        <v>3.2236299041504246</v>
      </c>
      <c r="G170" s="4">
        <f t="shared" si="13"/>
        <v>2.68002475344827</v>
      </c>
      <c r="I170" s="4">
        <f t="shared" si="14"/>
        <v>1.0433980517147003</v>
      </c>
    </row>
    <row r="171" spans="1:9" x14ac:dyDescent="0.2">
      <c r="A171" s="4">
        <f>IF('True_Odds_Calculator_3-way'!A172="","",'True_Odds_Calculator_3-way'!A172)</f>
        <v>1.43</v>
      </c>
      <c r="B171" s="4">
        <f>IF('True_Odds_Calculator_3-way'!B172="","",'True_Odds_Calculator_3-way'!B172)</f>
        <v>4.78</v>
      </c>
      <c r="C171" s="4">
        <f>IF('True_Odds_Calculator_3-way'!C172="","",'True_Odds_Calculator_3-way'!C172)</f>
        <v>8.11</v>
      </c>
      <c r="D171" s="4">
        <f t="shared" si="10"/>
        <v>3.1810282490005504E-2</v>
      </c>
      <c r="E171" s="4">
        <f t="shared" si="11"/>
        <v>1.4520167872605578</v>
      </c>
      <c r="F171" s="4">
        <f t="shared" si="12"/>
        <v>5.0352063282086084</v>
      </c>
      <c r="G171" s="4">
        <f t="shared" si="13"/>
        <v>8.8730251210145124</v>
      </c>
      <c r="I171" s="4">
        <f t="shared" si="14"/>
        <v>1.0318102824900055</v>
      </c>
    </row>
    <row r="172" spans="1:9" x14ac:dyDescent="0.2">
      <c r="A172" s="4">
        <f>IF('True_Odds_Calculator_3-way'!A173="","",'True_Odds_Calculator_3-way'!A173)</f>
        <v>2.08</v>
      </c>
      <c r="B172" s="4">
        <f>IF('True_Odds_Calculator_3-way'!B173="","",'True_Odds_Calculator_3-way'!B173)</f>
        <v>3.69</v>
      </c>
      <c r="C172" s="4">
        <f>IF('True_Odds_Calculator_3-way'!C173="","",'True_Odds_Calculator_3-way'!C173)</f>
        <v>3.61</v>
      </c>
      <c r="D172" s="4">
        <f t="shared" si="10"/>
        <v>2.8780251045638527E-2</v>
      </c>
      <c r="E172" s="4">
        <f t="shared" si="11"/>
        <v>2.122350024787266</v>
      </c>
      <c r="F172" s="4">
        <f t="shared" si="12"/>
        <v>3.8254187082573443</v>
      </c>
      <c r="G172" s="4">
        <f t="shared" si="13"/>
        <v>3.7395075042608088</v>
      </c>
      <c r="I172" s="4">
        <f t="shared" si="14"/>
        <v>1.0287802510456385</v>
      </c>
    </row>
    <row r="173" spans="1:9" x14ac:dyDescent="0.2">
      <c r="A173" s="4">
        <f>IF('True_Odds_Calculator_3-way'!A174="","",'True_Odds_Calculator_3-way'!A174)</f>
        <v>2.52</v>
      </c>
      <c r="B173" s="4">
        <f>IF('True_Odds_Calculator_3-way'!B174="","",'True_Odds_Calculator_3-way'!B174)</f>
        <v>3.48</v>
      </c>
      <c r="C173" s="4">
        <f>IF('True_Odds_Calculator_3-way'!C174="","",'True_Odds_Calculator_3-way'!C174)</f>
        <v>2.78</v>
      </c>
      <c r="D173" s="4">
        <f t="shared" si="10"/>
        <v>4.3893948880304512E-2</v>
      </c>
      <c r="E173" s="4">
        <f t="shared" si="11"/>
        <v>2.6164717114617173</v>
      </c>
      <c r="F173" s="4">
        <f t="shared" si="12"/>
        <v>3.6666971479174886</v>
      </c>
      <c r="G173" s="4">
        <f t="shared" si="13"/>
        <v>2.8978710779260788</v>
      </c>
      <c r="I173" s="4">
        <f t="shared" si="14"/>
        <v>1.0438939488803045</v>
      </c>
    </row>
    <row r="174" spans="1:9" x14ac:dyDescent="0.2">
      <c r="A174" s="4">
        <f>IF('True_Odds_Calculator_3-way'!A175="","",'True_Odds_Calculator_3-way'!A175)</f>
        <v>3.06</v>
      </c>
      <c r="B174" s="4">
        <f>IF('True_Odds_Calculator_3-way'!B175="","",'True_Odds_Calculator_3-way'!B175)</f>
        <v>3.06</v>
      </c>
      <c r="C174" s="4">
        <f>IF('True_Odds_Calculator_3-way'!C175="","",'True_Odds_Calculator_3-way'!C175)</f>
        <v>2.56</v>
      </c>
      <c r="D174" s="4">
        <f t="shared" si="10"/>
        <v>4.4219771241829964E-2</v>
      </c>
      <c r="E174" s="4">
        <f t="shared" si="11"/>
        <v>3.2045380167993884</v>
      </c>
      <c r="F174" s="4">
        <f t="shared" si="12"/>
        <v>3.2045380167993884</v>
      </c>
      <c r="G174" s="4">
        <f t="shared" si="13"/>
        <v>2.6603876109400466</v>
      </c>
      <c r="I174" s="4">
        <f t="shared" si="14"/>
        <v>1.04421977124183</v>
      </c>
    </row>
    <row r="175" spans="1:9" x14ac:dyDescent="0.2">
      <c r="A175" s="4">
        <f>IF('True_Odds_Calculator_3-way'!A176="","",'True_Odds_Calculator_3-way'!A176)</f>
        <v>1.71</v>
      </c>
      <c r="B175" s="4">
        <f>IF('True_Odds_Calculator_3-way'!B176="","",'True_Odds_Calculator_3-way'!B176)</f>
        <v>3.72</v>
      </c>
      <c r="C175" s="4">
        <f>IF('True_Odds_Calculator_3-way'!C176="","",'True_Odds_Calculator_3-way'!C176)</f>
        <v>4.83</v>
      </c>
      <c r="D175" s="4">
        <f t="shared" si="10"/>
        <v>6.0651863412622298E-2</v>
      </c>
      <c r="E175" s="4">
        <f t="shared" si="11"/>
        <v>1.771234337989507</v>
      </c>
      <c r="F175" s="4">
        <f t="shared" si="12"/>
        <v>4.0225274975609224</v>
      </c>
      <c r="G175" s="4">
        <f t="shared" si="13"/>
        <v>5.3526872324056738</v>
      </c>
      <c r="I175" s="4">
        <f t="shared" si="14"/>
        <v>1.0606518634126223</v>
      </c>
    </row>
    <row r="176" spans="1:9" x14ac:dyDescent="0.2">
      <c r="A176" s="4">
        <f>IF('True_Odds_Calculator_3-way'!A177="","",'True_Odds_Calculator_3-way'!A177)</f>
        <v>5.38</v>
      </c>
      <c r="B176" s="4">
        <f>IF('True_Odds_Calculator_3-way'!B177="","",'True_Odds_Calculator_3-way'!B177)</f>
        <v>3.76</v>
      </c>
      <c r="C176" s="4">
        <f>IF('True_Odds_Calculator_3-way'!C177="","",'True_Odds_Calculator_3-way'!C177)</f>
        <v>1.75</v>
      </c>
      <c r="D176" s="4">
        <f t="shared" si="10"/>
        <v>2.3259624185037353E-2</v>
      </c>
      <c r="E176" s="4">
        <f t="shared" si="11"/>
        <v>5.6141801380797807</v>
      </c>
      <c r="F176" s="4">
        <f t="shared" si="12"/>
        <v>3.8729031128745217</v>
      </c>
      <c r="G176" s="4">
        <f t="shared" si="13"/>
        <v>1.7740707949818753</v>
      </c>
      <c r="I176" s="4">
        <f t="shared" si="14"/>
        <v>1.0232596241850374</v>
      </c>
    </row>
    <row r="177" spans="1:9" x14ac:dyDescent="0.2">
      <c r="A177" s="4">
        <f>IF('True_Odds_Calculator_3-way'!A178="","",'True_Odds_Calculator_3-way'!A178)</f>
        <v>4.0599999999999996</v>
      </c>
      <c r="B177" s="4">
        <f>IF('True_Odds_Calculator_3-way'!B178="","",'True_Odds_Calculator_3-way'!B178)</f>
        <v>3.37</v>
      </c>
      <c r="C177" s="4">
        <f>IF('True_Odds_Calculator_3-way'!C178="","",'True_Odds_Calculator_3-way'!C178)</f>
        <v>2.08</v>
      </c>
      <c r="D177" s="4">
        <f t="shared" si="10"/>
        <v>2.3810554532952999E-2</v>
      </c>
      <c r="E177" s="4">
        <f t="shared" si="11"/>
        <v>4.1951840031259131</v>
      </c>
      <c r="F177" s="4">
        <f t="shared" si="12"/>
        <v>3.4626152259322143</v>
      </c>
      <c r="G177" s="4">
        <f t="shared" si="13"/>
        <v>2.1149143837584585</v>
      </c>
      <c r="I177" s="4">
        <f t="shared" si="14"/>
        <v>1.023810554532953</v>
      </c>
    </row>
    <row r="178" spans="1:9" x14ac:dyDescent="0.2">
      <c r="A178" s="4">
        <f>IF('True_Odds_Calculator_3-way'!A179="","",'True_Odds_Calculator_3-way'!A179)</f>
        <v>1.58</v>
      </c>
      <c r="B178" s="4">
        <f>IF('True_Odds_Calculator_3-way'!B179="","",'True_Odds_Calculator_3-way'!B179)</f>
        <v>4.28</v>
      </c>
      <c r="C178" s="4">
        <f>IF('True_Odds_Calculator_3-way'!C179="","",'True_Odds_Calculator_3-way'!C179)</f>
        <v>6.33</v>
      </c>
      <c r="D178" s="4">
        <f t="shared" si="10"/>
        <v>2.4534135314513872E-2</v>
      </c>
      <c r="E178" s="4">
        <f t="shared" si="11"/>
        <v>1.6006829222763332</v>
      </c>
      <c r="F178" s="4">
        <f t="shared" si="12"/>
        <v>4.4352425047295716</v>
      </c>
      <c r="G178" s="4">
        <f t="shared" si="13"/>
        <v>6.6755746428547669</v>
      </c>
      <c r="I178" s="4">
        <f t="shared" si="14"/>
        <v>1.0245341353145139</v>
      </c>
    </row>
    <row r="179" spans="1:9" x14ac:dyDescent="0.2">
      <c r="A179" s="4">
        <f>IF('True_Odds_Calculator_3-way'!A180="","",'True_Odds_Calculator_3-way'!A180)</f>
        <v>2.86</v>
      </c>
      <c r="B179" s="4">
        <f>IF('True_Odds_Calculator_3-way'!B180="","",'True_Odds_Calculator_3-way'!B180)</f>
        <v>3.13</v>
      </c>
      <c r="C179" s="4">
        <f>IF('True_Odds_Calculator_3-way'!C180="","",'True_Odds_Calculator_3-way'!C180)</f>
        <v>2.67</v>
      </c>
      <c r="D179" s="4">
        <f t="shared" si="10"/>
        <v>4.367100274771607E-2</v>
      </c>
      <c r="E179" s="4">
        <f t="shared" si="11"/>
        <v>2.9842430587677309</v>
      </c>
      <c r="F179" s="4">
        <f t="shared" si="12"/>
        <v>3.2794216422501079</v>
      </c>
      <c r="G179" s="4">
        <f t="shared" si="13"/>
        <v>2.77797197121326</v>
      </c>
      <c r="I179" s="4">
        <f t="shared" si="14"/>
        <v>1.0436710027477161</v>
      </c>
    </row>
    <row r="180" spans="1:9" x14ac:dyDescent="0.2">
      <c r="A180" s="4">
        <f>IF('True_Odds_Calculator_3-way'!A181="","",'True_Odds_Calculator_3-way'!A181)</f>
        <v>5.05</v>
      </c>
      <c r="B180" s="4">
        <f>IF('True_Odds_Calculator_3-way'!B181="","",'True_Odds_Calculator_3-way'!B181)</f>
        <v>4.0999999999999996</v>
      </c>
      <c r="C180" s="4">
        <f>IF('True_Odds_Calculator_3-way'!C181="","",'True_Odds_Calculator_3-way'!C181)</f>
        <v>1.68</v>
      </c>
      <c r="D180" s="4">
        <f t="shared" si="10"/>
        <v>3.7160336242683556E-2</v>
      </c>
      <c r="E180" s="4">
        <f t="shared" si="11"/>
        <v>5.386972547157149</v>
      </c>
      <c r="F180" s="4">
        <f t="shared" si="12"/>
        <v>4.3193622358171151</v>
      </c>
      <c r="G180" s="4">
        <f t="shared" si="13"/>
        <v>1.7157034250539276</v>
      </c>
      <c r="I180" s="4">
        <f t="shared" si="14"/>
        <v>1.0371603362426836</v>
      </c>
    </row>
    <row r="181" spans="1:9" x14ac:dyDescent="0.2">
      <c r="A181" s="4">
        <f>IF('True_Odds_Calculator_3-way'!A182="","",'True_Odds_Calculator_3-way'!A182)</f>
        <v>2.09</v>
      </c>
      <c r="B181" s="4">
        <f>IF('True_Odds_Calculator_3-way'!B182="","",'True_Odds_Calculator_3-way'!B182)</f>
        <v>3.45</v>
      </c>
      <c r="C181" s="4">
        <f>IF('True_Odds_Calculator_3-way'!C182="","",'True_Odds_Calculator_3-way'!C182)</f>
        <v>3.77</v>
      </c>
      <c r="D181" s="4">
        <f t="shared" si="10"/>
        <v>3.3575961375219787E-2</v>
      </c>
      <c r="E181" s="4">
        <f t="shared" si="11"/>
        <v>2.1400586535967281</v>
      </c>
      <c r="F181" s="4">
        <f t="shared" si="12"/>
        <v>3.5885628653848154</v>
      </c>
      <c r="G181" s="4">
        <f t="shared" si="13"/>
        <v>3.9360780567007199</v>
      </c>
      <c r="I181" s="4">
        <f t="shared" si="14"/>
        <v>1.0335759613752198</v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1.91</v>
      </c>
      <c r="B2" s="4">
        <f>IF('True_Odds_Calculator_2-way'!B3="","",'True_Odds_Calculator_2-way'!B3)</f>
        <v>1.96</v>
      </c>
      <c r="C2" s="4">
        <f>1/A2</f>
        <v>0.52356020942408377</v>
      </c>
      <c r="D2">
        <f>1/B2</f>
        <v>0.51020408163265307</v>
      </c>
      <c r="E2">
        <f>C2+D2-1</f>
        <v>3.3764291056736839E-2</v>
      </c>
      <c r="F2">
        <f>C2+D2-(C2*D2)-1</f>
        <v>-0.23335826477187727</v>
      </c>
      <c r="G2">
        <v>0</v>
      </c>
      <c r="H2">
        <f>C2*D2</f>
        <v>0.26712255582861416</v>
      </c>
      <c r="I2">
        <f>((-4*F2*H2)^0.5)/(2*F2)</f>
        <v>-1.0699012312772824</v>
      </c>
      <c r="J2">
        <f>(-((-4*F2*H2)^0.5))/(2*F2)</f>
        <v>1.0699012312772824</v>
      </c>
      <c r="K2">
        <f>IF(A2="","",(C2/($J2+C2-($J2*C2))))</f>
        <v>0.50668568712332396</v>
      </c>
      <c r="L2">
        <f>IF(B2="","",(D2/($J2+D2-($J2*D2))))</f>
        <v>0.49331431287667615</v>
      </c>
      <c r="M2">
        <f>IF(A2="","",1/K2)</f>
        <v>1.9736101204623264</v>
      </c>
      <c r="N2">
        <f>IF(B2="","",1/L2)</f>
        <v>2.0271051820261912</v>
      </c>
    </row>
    <row r="3" spans="1:14" x14ac:dyDescent="0.25">
      <c r="A3" s="4">
        <f>IF('True_Odds_Calculator_2-way'!A4="","",'True_Odds_Calculator_2-way'!A4)</f>
        <v>1.71</v>
      </c>
      <c r="B3" s="4">
        <f>IF('True_Odds_Calculator_2-way'!B4="","",'True_Odds_Calculator_2-way'!B4)</f>
        <v>2.25</v>
      </c>
      <c r="C3" s="4">
        <f t="shared" ref="C3:C66" si="0">1/A3</f>
        <v>0.58479532163742687</v>
      </c>
      <c r="D3">
        <f t="shared" ref="D3:D66" si="1">1/B3</f>
        <v>0.44444444444444442</v>
      </c>
      <c r="E3">
        <f t="shared" ref="E3:E66" si="2">C3+D3-1</f>
        <v>2.9239766081871288E-2</v>
      </c>
      <c r="F3">
        <f t="shared" ref="F3:F66" si="3">C3+D3-(C3*D3)-1</f>
        <v>-0.2306692657569851</v>
      </c>
      <c r="G3">
        <v>0</v>
      </c>
      <c r="H3">
        <f t="shared" ref="H3:H66" si="4">C3*D3</f>
        <v>0.25990903183885639</v>
      </c>
      <c r="I3">
        <f t="shared" ref="I3:I66" si="5">((-4*F3*H3)^0.5)/(2*F3)</f>
        <v>-1.0614897848685503</v>
      </c>
      <c r="J3">
        <f t="shared" ref="J3:J66" si="6">(-((-4*F3*H3)^0.5))/(2*F3)</f>
        <v>1.0614897848685503</v>
      </c>
      <c r="K3">
        <f t="shared" ref="K3:K66" si="7">IF(A3="","",(C3/($J3+C3-($J3*C3))))</f>
        <v>0.57023669616511363</v>
      </c>
      <c r="L3">
        <f t="shared" ref="L3:L66" si="8">IF(B3="","",(D3/($J3+D3-($J3*D3))))</f>
        <v>0.42976330383488626</v>
      </c>
      <c r="M3">
        <f t="shared" ref="M3:M66" si="9">IF(A3="","",1/K3)</f>
        <v>1.753657747256671</v>
      </c>
      <c r="N3">
        <f t="shared" ref="N3:N66" si="10">IF(B3="","",1/L3)</f>
        <v>2.3268622310856886</v>
      </c>
    </row>
    <row r="4" spans="1:14" x14ac:dyDescent="0.25">
      <c r="A4" s="4">
        <f>IF('True_Odds_Calculator_2-way'!A5="","",'True_Odds_Calculator_2-way'!A5)</f>
        <v>1.92</v>
      </c>
      <c r="B4" s="4">
        <f>IF('True_Odds_Calculator_2-way'!B5="","",'True_Odds_Calculator_2-way'!B5)</f>
        <v>1.97</v>
      </c>
      <c r="C4" s="4">
        <f t="shared" si="0"/>
        <v>0.52083333333333337</v>
      </c>
      <c r="D4">
        <f t="shared" si="1"/>
        <v>0.50761421319796951</v>
      </c>
      <c r="E4">
        <f t="shared" si="2"/>
        <v>2.844754653130277E-2</v>
      </c>
      <c r="F4">
        <f t="shared" si="3"/>
        <v>-0.2359348561759731</v>
      </c>
      <c r="G4">
        <v>0</v>
      </c>
      <c r="H4">
        <f t="shared" si="4"/>
        <v>0.26438240270727581</v>
      </c>
      <c r="I4">
        <f t="shared" si="5"/>
        <v>-1.0585715534396718</v>
      </c>
      <c r="J4">
        <f t="shared" si="6"/>
        <v>1.0585715534396718</v>
      </c>
      <c r="K4">
        <f t="shared" si="7"/>
        <v>0.50661491420873006</v>
      </c>
      <c r="L4">
        <f t="shared" si="8"/>
        <v>0.49338508579127022</v>
      </c>
      <c r="M4">
        <f t="shared" si="9"/>
        <v>1.9738858291644976</v>
      </c>
      <c r="N4">
        <f t="shared" si="10"/>
        <v>2.0268144068364817</v>
      </c>
    </row>
    <row r="5" spans="1:14" x14ac:dyDescent="0.25">
      <c r="A5" s="4">
        <f>IF('True_Odds_Calculator_2-way'!A6="","",'True_Odds_Calculator_2-way'!A6)</f>
        <v>1.79</v>
      </c>
      <c r="B5" s="4">
        <f>IF('True_Odds_Calculator_2-way'!B6="","",'True_Odds_Calculator_2-way'!B6)</f>
        <v>2.11</v>
      </c>
      <c r="C5" s="4">
        <f t="shared" si="0"/>
        <v>0.55865921787709494</v>
      </c>
      <c r="D5">
        <f t="shared" si="1"/>
        <v>0.47393364928909953</v>
      </c>
      <c r="E5">
        <f t="shared" si="2"/>
        <v>3.2592867166194583E-2</v>
      </c>
      <c r="F5">
        <f t="shared" si="3"/>
        <v>-0.23217453467129112</v>
      </c>
      <c r="G5">
        <v>0</v>
      </c>
      <c r="H5">
        <f t="shared" si="4"/>
        <v>0.26476740183748576</v>
      </c>
      <c r="I5">
        <f t="shared" si="5"/>
        <v>-1.0678861770883312</v>
      </c>
      <c r="J5">
        <f t="shared" si="6"/>
        <v>1.0678861770883312</v>
      </c>
      <c r="K5">
        <f t="shared" si="7"/>
        <v>0.54240816034763273</v>
      </c>
      <c r="L5">
        <f t="shared" si="8"/>
        <v>0.45759183965236705</v>
      </c>
      <c r="M5">
        <f t="shared" si="9"/>
        <v>1.8436300798997822</v>
      </c>
      <c r="N5">
        <f t="shared" si="10"/>
        <v>2.1853536565680476</v>
      </c>
    </row>
    <row r="6" spans="1:14" x14ac:dyDescent="0.25">
      <c r="A6" s="4">
        <f>IF('True_Odds_Calculator_2-way'!A7="","",'True_Odds_Calculator_2-way'!A7)</f>
        <v>1.95</v>
      </c>
      <c r="B6" s="4">
        <f>IF('True_Odds_Calculator_2-way'!B7="","",'True_Odds_Calculator_2-way'!B7)</f>
        <v>1.95</v>
      </c>
      <c r="C6" s="4">
        <f t="shared" si="0"/>
        <v>0.51282051282051289</v>
      </c>
      <c r="D6">
        <f t="shared" si="1"/>
        <v>0.51282051282051289</v>
      </c>
      <c r="E6">
        <f t="shared" si="2"/>
        <v>2.5641025641025772E-2</v>
      </c>
      <c r="F6">
        <f t="shared" si="3"/>
        <v>-0.23734385272846803</v>
      </c>
      <c r="G6">
        <v>0</v>
      </c>
      <c r="H6">
        <f t="shared" si="4"/>
        <v>0.2629848783694938</v>
      </c>
      <c r="I6">
        <f t="shared" si="5"/>
        <v>-1.0526315789473688</v>
      </c>
      <c r="J6">
        <f t="shared" si="6"/>
        <v>1.0526315789473688</v>
      </c>
      <c r="K6">
        <f t="shared" si="7"/>
        <v>0.49999999999999989</v>
      </c>
      <c r="L6">
        <f t="shared" si="8"/>
        <v>0.49999999999999989</v>
      </c>
      <c r="M6">
        <f t="shared" si="9"/>
        <v>2.0000000000000004</v>
      </c>
      <c r="N6">
        <f t="shared" si="10"/>
        <v>2.0000000000000004</v>
      </c>
    </row>
    <row r="7" spans="1:14" x14ac:dyDescent="0.25">
      <c r="A7" s="4">
        <f>IF('True_Odds_Calculator_2-way'!A8="","",'True_Odds_Calculator_2-way'!A8)</f>
        <v>2.39</v>
      </c>
      <c r="B7" s="4">
        <f>IF('True_Odds_Calculator_2-way'!B8="","",'True_Odds_Calculator_2-way'!B8)</f>
        <v>1.61</v>
      </c>
      <c r="C7" s="4">
        <f t="shared" si="0"/>
        <v>0.41841004184100417</v>
      </c>
      <c r="D7">
        <f t="shared" si="1"/>
        <v>0.6211180124223602</v>
      </c>
      <c r="E7">
        <f t="shared" si="2"/>
        <v>3.9528054263364254E-2</v>
      </c>
      <c r="F7">
        <f t="shared" si="3"/>
        <v>-0.22035395930247681</v>
      </c>
      <c r="G7">
        <v>0</v>
      </c>
      <c r="H7">
        <f t="shared" si="4"/>
        <v>0.25988201356584106</v>
      </c>
      <c r="I7">
        <f t="shared" si="5"/>
        <v>-1.0859946414984594</v>
      </c>
      <c r="J7">
        <f t="shared" si="6"/>
        <v>1.0859946414984594</v>
      </c>
      <c r="K7">
        <f t="shared" si="7"/>
        <v>0.39848058529044122</v>
      </c>
      <c r="L7">
        <f t="shared" si="8"/>
        <v>0.60151941470955883</v>
      </c>
      <c r="M7">
        <f t="shared" si="9"/>
        <v>2.5095325516828586</v>
      </c>
      <c r="N7">
        <f t="shared" si="10"/>
        <v>1.6624567313140606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2.23</v>
      </c>
      <c r="B9" s="4">
        <f>IF('True_Odds_Calculator_2-way'!B10="","",'True_Odds_Calculator_2-way'!B10)</f>
        <v>1.71</v>
      </c>
      <c r="C9" s="4">
        <f t="shared" si="0"/>
        <v>0.44843049327354262</v>
      </c>
      <c r="D9">
        <f t="shared" si="1"/>
        <v>0.58479532163742687</v>
      </c>
      <c r="E9">
        <f t="shared" si="2"/>
        <v>3.3225814910969431E-2</v>
      </c>
      <c r="F9">
        <f t="shared" si="3"/>
        <v>-0.22901423963496192</v>
      </c>
      <c r="G9">
        <v>0</v>
      </c>
      <c r="H9">
        <f t="shared" si="4"/>
        <v>0.26224005454593136</v>
      </c>
      <c r="I9">
        <f t="shared" si="5"/>
        <v>-1.070084984173661</v>
      </c>
      <c r="J9">
        <f t="shared" si="6"/>
        <v>1.070084984173661</v>
      </c>
      <c r="K9">
        <f t="shared" si="7"/>
        <v>0.43174080130549697</v>
      </c>
      <c r="L9">
        <f t="shared" si="8"/>
        <v>0.56825919869450314</v>
      </c>
      <c r="M9">
        <f t="shared" si="9"/>
        <v>2.3162045305336028</v>
      </c>
      <c r="N9">
        <f t="shared" si="10"/>
        <v>1.7597603387632996</v>
      </c>
    </row>
    <row r="10" spans="1:14" x14ac:dyDescent="0.25">
      <c r="A10" s="4">
        <f>IF('True_Odds_Calculator_2-way'!A11="","",'True_Odds_Calculator_2-way'!A11)</f>
        <v>1.76</v>
      </c>
      <c r="B10" s="4">
        <f>IF('True_Odds_Calculator_2-way'!B11="","",'True_Odds_Calculator_2-way'!B11)</f>
        <v>2.15</v>
      </c>
      <c r="C10" s="4">
        <f t="shared" si="0"/>
        <v>0.56818181818181823</v>
      </c>
      <c r="D10">
        <f t="shared" si="1"/>
        <v>0.46511627906976744</v>
      </c>
      <c r="E10">
        <f t="shared" si="2"/>
        <v>3.3298097251585723E-2</v>
      </c>
      <c r="F10">
        <f t="shared" si="3"/>
        <v>-0.23097251585623668</v>
      </c>
      <c r="G10">
        <v>0</v>
      </c>
      <c r="H10">
        <f t="shared" si="4"/>
        <v>0.26427061310782241</v>
      </c>
      <c r="I10">
        <f t="shared" si="5"/>
        <v>-1.0696563746013956</v>
      </c>
      <c r="J10">
        <f t="shared" si="6"/>
        <v>1.0696563746013956</v>
      </c>
      <c r="K10">
        <f t="shared" si="7"/>
        <v>0.5515905861496937</v>
      </c>
      <c r="L10">
        <f t="shared" si="8"/>
        <v>0.44840941385030625</v>
      </c>
      <c r="M10">
        <f t="shared" si="9"/>
        <v>1.8129388446970602</v>
      </c>
      <c r="N10">
        <f t="shared" si="10"/>
        <v>2.2301048307916052</v>
      </c>
    </row>
    <row r="11" spans="1:14" x14ac:dyDescent="0.25">
      <c r="A11" s="4">
        <f>IF('True_Odds_Calculator_2-way'!A12="","",'True_Odds_Calculator_2-way'!A12)</f>
        <v>1.69</v>
      </c>
      <c r="B11" s="4">
        <f>IF('True_Odds_Calculator_2-way'!B12="","",'True_Odds_Calculator_2-way'!B12)</f>
        <v>2.2000000000000002</v>
      </c>
      <c r="C11" s="4">
        <f t="shared" si="0"/>
        <v>0.59171597633136097</v>
      </c>
      <c r="D11">
        <f t="shared" si="1"/>
        <v>0.45454545454545453</v>
      </c>
      <c r="E11">
        <f t="shared" si="2"/>
        <v>4.6261430876815446E-2</v>
      </c>
      <c r="F11">
        <f t="shared" si="3"/>
        <v>-0.22270037654653052</v>
      </c>
      <c r="G11">
        <v>0</v>
      </c>
      <c r="H11">
        <f t="shared" si="4"/>
        <v>0.26896180742334591</v>
      </c>
      <c r="I11">
        <f t="shared" si="5"/>
        <v>-1.0989674556596447</v>
      </c>
      <c r="J11">
        <f t="shared" si="6"/>
        <v>1.0989674556596447</v>
      </c>
      <c r="K11">
        <f t="shared" si="7"/>
        <v>0.56873518963492942</v>
      </c>
      <c r="L11">
        <f t="shared" si="8"/>
        <v>0.43126481036507081</v>
      </c>
      <c r="M11">
        <f t="shared" si="9"/>
        <v>1.7582875444051547</v>
      </c>
      <c r="N11">
        <f t="shared" si="10"/>
        <v>2.3187609467915737</v>
      </c>
    </row>
    <row r="12" spans="1:14" x14ac:dyDescent="0.25">
      <c r="A12" s="4">
        <f>IF('True_Odds_Calculator_2-way'!A13="","",'True_Odds_Calculator_2-way'!A13)</f>
        <v>2.65</v>
      </c>
      <c r="B12" s="4">
        <f>IF('True_Odds_Calculator_2-way'!B13="","",'True_Odds_Calculator_2-way'!B13)</f>
        <v>1.53</v>
      </c>
      <c r="C12" s="4">
        <f t="shared" si="0"/>
        <v>0.37735849056603776</v>
      </c>
      <c r="D12">
        <f t="shared" si="1"/>
        <v>0.65359477124183007</v>
      </c>
      <c r="E12">
        <f t="shared" si="2"/>
        <v>3.0953261807867838E-2</v>
      </c>
      <c r="F12">
        <f t="shared" si="3"/>
        <v>-0.21568627450980393</v>
      </c>
      <c r="G12">
        <v>0</v>
      </c>
      <c r="H12">
        <f t="shared" si="4"/>
        <v>0.24663953631767174</v>
      </c>
      <c r="I12">
        <f t="shared" si="5"/>
        <v>-1.0693505400348575</v>
      </c>
      <c r="J12">
        <f t="shared" si="6"/>
        <v>1.0693505400348575</v>
      </c>
      <c r="K12">
        <f t="shared" si="7"/>
        <v>0.36173843505400266</v>
      </c>
      <c r="L12">
        <f t="shared" si="8"/>
        <v>0.63826156494599728</v>
      </c>
      <c r="M12">
        <f t="shared" si="9"/>
        <v>2.7644283910575149</v>
      </c>
      <c r="N12">
        <f t="shared" si="10"/>
        <v>1.5667557862184747</v>
      </c>
    </row>
    <row r="13" spans="1:14" x14ac:dyDescent="0.25">
      <c r="A13" s="4">
        <f>IF('True_Odds_Calculator_2-way'!A14="","",'True_Odds_Calculator_2-way'!A14)</f>
        <v>1.96</v>
      </c>
      <c r="B13" s="4">
        <f>IF('True_Odds_Calculator_2-way'!B14="","",'True_Odds_Calculator_2-way'!B14)</f>
        <v>1.93</v>
      </c>
      <c r="C13" s="4">
        <f t="shared" si="0"/>
        <v>0.51020408163265307</v>
      </c>
      <c r="D13">
        <f t="shared" si="1"/>
        <v>0.5181347150259068</v>
      </c>
      <c r="E13">
        <f t="shared" si="2"/>
        <v>2.8338796658559762E-2</v>
      </c>
      <c r="F13">
        <f t="shared" si="3"/>
        <v>-0.23601564978322942</v>
      </c>
      <c r="G13">
        <v>0</v>
      </c>
      <c r="H13">
        <f t="shared" si="4"/>
        <v>0.26435444644178918</v>
      </c>
      <c r="I13">
        <f t="shared" si="5"/>
        <v>-1.0583343916682539</v>
      </c>
      <c r="J13">
        <f t="shared" si="6"/>
        <v>1.0583343916682539</v>
      </c>
      <c r="K13">
        <f t="shared" si="7"/>
        <v>0.49603149604724417</v>
      </c>
      <c r="L13">
        <f t="shared" si="8"/>
        <v>0.50396850395275605</v>
      </c>
      <c r="M13">
        <f t="shared" si="9"/>
        <v>2.0160010160015238</v>
      </c>
      <c r="N13">
        <f t="shared" si="10"/>
        <v>1.9842509842514759</v>
      </c>
    </row>
    <row r="14" spans="1:14" x14ac:dyDescent="0.25">
      <c r="A14" s="4">
        <f>IF('True_Odds_Calculator_2-way'!A15="","",'True_Odds_Calculator_2-way'!A15)</f>
        <v>1.71</v>
      </c>
      <c r="B14" s="4">
        <f>IF('True_Odds_Calculator_2-way'!B15="","",'True_Odds_Calculator_2-way'!B15)</f>
        <v>2.17</v>
      </c>
      <c r="C14" s="4">
        <f t="shared" si="0"/>
        <v>0.58479532163742687</v>
      </c>
      <c r="D14">
        <f t="shared" si="1"/>
        <v>0.46082949308755761</v>
      </c>
      <c r="E14">
        <f t="shared" si="2"/>
        <v>4.5624814724984475E-2</v>
      </c>
      <c r="F14">
        <f t="shared" si="3"/>
        <v>-0.22386611690516611</v>
      </c>
      <c r="G14">
        <v>0</v>
      </c>
      <c r="H14">
        <f t="shared" si="4"/>
        <v>0.26949093163015064</v>
      </c>
      <c r="I14">
        <f t="shared" si="5"/>
        <v>-1.097180031127722</v>
      </c>
      <c r="J14">
        <f t="shared" si="6"/>
        <v>1.097180031127722</v>
      </c>
      <c r="K14">
        <f t="shared" si="7"/>
        <v>0.56211423509174197</v>
      </c>
      <c r="L14">
        <f t="shared" si="8"/>
        <v>0.43788576490825809</v>
      </c>
      <c r="M14">
        <f t="shared" si="9"/>
        <v>1.7789978221006826</v>
      </c>
      <c r="N14">
        <f t="shared" si="10"/>
        <v>2.283700636419435</v>
      </c>
    </row>
    <row r="15" spans="1:14" x14ac:dyDescent="0.25">
      <c r="A15" s="4">
        <f>IF('True_Odds_Calculator_2-way'!A16="","",'True_Odds_Calculator_2-way'!A16)</f>
        <v>1.84</v>
      </c>
      <c r="B15" s="4">
        <f>IF('True_Odds_Calculator_2-way'!B16="","",'True_Odds_Calculator_2-way'!B16)</f>
        <v>2.04</v>
      </c>
      <c r="C15" s="4">
        <f t="shared" si="0"/>
        <v>0.54347826086956519</v>
      </c>
      <c r="D15">
        <f t="shared" si="1"/>
        <v>0.49019607843137253</v>
      </c>
      <c r="E15">
        <f t="shared" si="2"/>
        <v>3.3674339300937772E-2</v>
      </c>
      <c r="F15">
        <f t="shared" si="3"/>
        <v>-0.23273657289002547</v>
      </c>
      <c r="G15">
        <v>0</v>
      </c>
      <c r="H15">
        <f t="shared" si="4"/>
        <v>0.2664109121909633</v>
      </c>
      <c r="I15">
        <f t="shared" si="5"/>
        <v>-1.0699012312772824</v>
      </c>
      <c r="J15">
        <f t="shared" si="6"/>
        <v>1.0699012312772824</v>
      </c>
      <c r="K15">
        <f t="shared" si="7"/>
        <v>0.52667142178083093</v>
      </c>
      <c r="L15">
        <f t="shared" si="8"/>
        <v>0.47332857821916891</v>
      </c>
      <c r="M15">
        <f t="shared" si="9"/>
        <v>1.8987170342729172</v>
      </c>
      <c r="N15">
        <f t="shared" si="10"/>
        <v>2.1126972805283741</v>
      </c>
    </row>
    <row r="16" spans="1:14" x14ac:dyDescent="0.25">
      <c r="A16" s="4">
        <f>IF('True_Odds_Calculator_2-way'!A17="","",'True_Odds_Calculator_2-way'!A17)</f>
        <v>2</v>
      </c>
      <c r="B16" s="4">
        <f>IF('True_Odds_Calculator_2-way'!B17="","",'True_Odds_Calculator_2-way'!B17)</f>
        <v>1.88</v>
      </c>
      <c r="C16" s="4">
        <f t="shared" si="0"/>
        <v>0.5</v>
      </c>
      <c r="D16">
        <f t="shared" si="1"/>
        <v>0.53191489361702127</v>
      </c>
      <c r="E16">
        <f t="shared" si="2"/>
        <v>3.1914893617021267E-2</v>
      </c>
      <c r="F16">
        <f t="shared" si="3"/>
        <v>-0.23404255319148937</v>
      </c>
      <c r="G16">
        <v>0</v>
      </c>
      <c r="H16">
        <f t="shared" si="4"/>
        <v>0.26595744680851063</v>
      </c>
      <c r="I16">
        <f t="shared" si="5"/>
        <v>-1.0660035817780522</v>
      </c>
      <c r="J16">
        <f t="shared" si="6"/>
        <v>1.0660035817780522</v>
      </c>
      <c r="K16">
        <f t="shared" si="7"/>
        <v>0.48402626637238261</v>
      </c>
      <c r="L16">
        <f t="shared" si="8"/>
        <v>0.51597373362761745</v>
      </c>
      <c r="M16">
        <f t="shared" si="9"/>
        <v>2.0660035817780522</v>
      </c>
      <c r="N16">
        <f t="shared" si="10"/>
        <v>1.9380831519646857</v>
      </c>
    </row>
    <row r="17" spans="1:14" x14ac:dyDescent="0.25">
      <c r="A17" s="4">
        <f>IF('True_Odds_Calculator_2-way'!A18="","",'True_Odds_Calculator_2-way'!A18)</f>
        <v>1.48</v>
      </c>
      <c r="B17" s="4">
        <f>IF('True_Odds_Calculator_2-way'!B18="","",'True_Odds_Calculator_2-way'!B18)</f>
        <v>2.72</v>
      </c>
      <c r="C17" s="4">
        <f t="shared" si="0"/>
        <v>0.67567567567567566</v>
      </c>
      <c r="D17">
        <f t="shared" si="1"/>
        <v>0.36764705882352938</v>
      </c>
      <c r="E17">
        <f t="shared" si="2"/>
        <v>4.3322734499205096E-2</v>
      </c>
      <c r="F17">
        <f t="shared" si="3"/>
        <v>-0.20508744038155802</v>
      </c>
      <c r="G17">
        <v>0</v>
      </c>
      <c r="H17">
        <f t="shared" si="4"/>
        <v>0.24841017488076308</v>
      </c>
      <c r="I17">
        <f t="shared" si="5"/>
        <v>-1.1005636329070299</v>
      </c>
      <c r="J17">
        <f t="shared" si="6"/>
        <v>1.1005636329070299</v>
      </c>
      <c r="K17">
        <f t="shared" si="7"/>
        <v>0.65433440699351308</v>
      </c>
      <c r="L17">
        <f t="shared" si="8"/>
        <v>0.34566559300648686</v>
      </c>
      <c r="M17">
        <f t="shared" si="9"/>
        <v>1.5282705437953743</v>
      </c>
      <c r="N17">
        <f t="shared" si="10"/>
        <v>2.8929694486000916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2.31</v>
      </c>
      <c r="C18" s="4">
        <f t="shared" si="0"/>
        <v>0.59523809523809523</v>
      </c>
      <c r="D18">
        <f t="shared" si="1"/>
        <v>0.4329004329004329</v>
      </c>
      <c r="E18">
        <f t="shared" si="2"/>
        <v>2.813852813852824E-2</v>
      </c>
      <c r="F18">
        <f t="shared" si="3"/>
        <v>-0.22954030096887235</v>
      </c>
      <c r="G18">
        <v>0</v>
      </c>
      <c r="H18">
        <f t="shared" si="4"/>
        <v>0.25767882910740053</v>
      </c>
      <c r="I18">
        <f t="shared" si="5"/>
        <v>-1.0595217973953226</v>
      </c>
      <c r="J18">
        <f t="shared" si="6"/>
        <v>1.0595217973953226</v>
      </c>
      <c r="K18">
        <f t="shared" si="7"/>
        <v>0.581234893460709</v>
      </c>
      <c r="L18">
        <f t="shared" si="8"/>
        <v>0.41876510653929105</v>
      </c>
      <c r="M18">
        <f t="shared" si="9"/>
        <v>1.7204748222288193</v>
      </c>
      <c r="N18">
        <f t="shared" si="10"/>
        <v>2.3879735545878726</v>
      </c>
    </row>
    <row r="19" spans="1:14" x14ac:dyDescent="0.25">
      <c r="A19" s="4">
        <f>IF('True_Odds_Calculator_2-way'!A20="","",'True_Odds_Calculator_2-way'!A20)</f>
        <v>1.83</v>
      </c>
      <c r="B19" s="4">
        <f>IF('True_Odds_Calculator_2-way'!B20="","",'True_Odds_Calculator_2-way'!B20)</f>
        <v>2.0699999999999998</v>
      </c>
      <c r="C19" s="4">
        <f t="shared" si="0"/>
        <v>0.54644808743169393</v>
      </c>
      <c r="D19">
        <f t="shared" si="1"/>
        <v>0.48309178743961356</v>
      </c>
      <c r="E19">
        <f t="shared" si="2"/>
        <v>2.9539874871307603E-2</v>
      </c>
      <c r="F19">
        <f t="shared" si="3"/>
        <v>-0.23444470842902765</v>
      </c>
      <c r="G19">
        <v>0</v>
      </c>
      <c r="H19">
        <f t="shared" si="4"/>
        <v>0.26398458330033525</v>
      </c>
      <c r="I19">
        <f t="shared" si="5"/>
        <v>-1.0611311532512866</v>
      </c>
      <c r="J19">
        <f t="shared" si="6"/>
        <v>1.0611311532512866</v>
      </c>
      <c r="K19">
        <f t="shared" si="7"/>
        <v>0.53170592832305175</v>
      </c>
      <c r="L19">
        <f t="shared" si="8"/>
        <v>0.46829407167694814</v>
      </c>
      <c r="M19">
        <f t="shared" si="9"/>
        <v>1.8807388571985679</v>
      </c>
      <c r="N19">
        <f t="shared" si="10"/>
        <v>2.1354103339788768</v>
      </c>
    </row>
    <row r="20" spans="1:14" x14ac:dyDescent="0.25">
      <c r="A20" s="4">
        <f>IF('True_Odds_Calculator_2-way'!A21="","",'True_Odds_Calculator_2-way'!A21)</f>
        <v>1.72</v>
      </c>
      <c r="B20" s="4">
        <f>IF('True_Odds_Calculator_2-way'!B21="","",'True_Odds_Calculator_2-way'!B21)</f>
        <v>2.2400000000000002</v>
      </c>
      <c r="C20" s="4">
        <f t="shared" si="0"/>
        <v>0.58139534883720934</v>
      </c>
      <c r="D20">
        <f t="shared" si="1"/>
        <v>0.4464285714285714</v>
      </c>
      <c r="E20">
        <f t="shared" si="2"/>
        <v>2.7823920265780622E-2</v>
      </c>
      <c r="F20">
        <f t="shared" si="3"/>
        <v>-0.23172757475083072</v>
      </c>
      <c r="G20">
        <v>0</v>
      </c>
      <c r="H20">
        <f t="shared" si="4"/>
        <v>0.25955149501661129</v>
      </c>
      <c r="I20">
        <f t="shared" si="5"/>
        <v>-1.0583343916682537</v>
      </c>
      <c r="J20">
        <f t="shared" si="6"/>
        <v>1.0583343916682537</v>
      </c>
      <c r="K20">
        <f t="shared" si="7"/>
        <v>0.56753664445881302</v>
      </c>
      <c r="L20">
        <f t="shared" si="8"/>
        <v>0.43246335554118726</v>
      </c>
      <c r="M20">
        <f t="shared" si="9"/>
        <v>1.7620007620011424</v>
      </c>
      <c r="N20">
        <f t="shared" si="10"/>
        <v>2.3123346456686344</v>
      </c>
    </row>
    <row r="21" spans="1:14" x14ac:dyDescent="0.25">
      <c r="A21" s="4">
        <f>IF('True_Odds_Calculator_2-way'!A22="","",'True_Odds_Calculator_2-way'!A22)</f>
        <v>1.67</v>
      </c>
      <c r="B21" s="4">
        <f>IF('True_Odds_Calculator_2-way'!B22="","",'True_Odds_Calculator_2-way'!B22)</f>
        <v>2.33</v>
      </c>
      <c r="C21" s="4">
        <f t="shared" si="0"/>
        <v>0.5988023952095809</v>
      </c>
      <c r="D21">
        <f t="shared" si="1"/>
        <v>0.42918454935622319</v>
      </c>
      <c r="E21">
        <f t="shared" si="2"/>
        <v>2.7986944565804084E-2</v>
      </c>
      <c r="F21">
        <f t="shared" si="3"/>
        <v>-0.22900979157564694</v>
      </c>
      <c r="G21">
        <v>0</v>
      </c>
      <c r="H21">
        <f t="shared" si="4"/>
        <v>0.25699673614145102</v>
      </c>
      <c r="I21">
        <f t="shared" si="5"/>
        <v>-1.0593434317257451</v>
      </c>
      <c r="J21">
        <f t="shared" si="6"/>
        <v>1.0593434317257451</v>
      </c>
      <c r="K21">
        <f t="shared" si="7"/>
        <v>0.58487737574119503</v>
      </c>
      <c r="L21">
        <f t="shared" si="8"/>
        <v>0.41512262425880503</v>
      </c>
      <c r="M21">
        <f t="shared" si="9"/>
        <v>1.7097600992562489</v>
      </c>
      <c r="N21">
        <f t="shared" si="10"/>
        <v>2.408926764195241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2.56</v>
      </c>
      <c r="C22" s="4">
        <f t="shared" si="0"/>
        <v>0.64102564102564097</v>
      </c>
      <c r="D22">
        <f t="shared" si="1"/>
        <v>0.390625</v>
      </c>
      <c r="E22">
        <f t="shared" si="2"/>
        <v>3.1650641025640969E-2</v>
      </c>
      <c r="F22">
        <f t="shared" si="3"/>
        <v>-0.21875</v>
      </c>
      <c r="G22">
        <v>0</v>
      </c>
      <c r="H22">
        <f t="shared" si="4"/>
        <v>0.25040064102564102</v>
      </c>
      <c r="I22">
        <f t="shared" si="5"/>
        <v>-1.0699012312772822</v>
      </c>
      <c r="J22">
        <f t="shared" si="6"/>
        <v>1.0699012312772822</v>
      </c>
      <c r="K22">
        <f t="shared" si="7"/>
        <v>0.62533428435616611</v>
      </c>
      <c r="L22">
        <f t="shared" si="8"/>
        <v>0.37466571564383383</v>
      </c>
      <c r="M22">
        <f t="shared" si="9"/>
        <v>1.5991446895152783</v>
      </c>
      <c r="N22">
        <f t="shared" si="10"/>
        <v>2.6690459207925601</v>
      </c>
    </row>
    <row r="23" spans="1:14" x14ac:dyDescent="0.25">
      <c r="A23" s="4">
        <f>IF('True_Odds_Calculator_2-way'!A24="","",'True_Odds_Calculator_2-way'!A24)</f>
        <v>1.8</v>
      </c>
      <c r="B23" s="4">
        <f>IF('True_Odds_Calculator_2-way'!B24="","",'True_Odds_Calculator_2-way'!B24)</f>
        <v>2.09</v>
      </c>
      <c r="C23" s="4">
        <f t="shared" si="0"/>
        <v>0.55555555555555558</v>
      </c>
      <c r="D23">
        <f t="shared" si="1"/>
        <v>0.47846889952153115</v>
      </c>
      <c r="E23">
        <f t="shared" si="2"/>
        <v>3.4024455077086735E-2</v>
      </c>
      <c r="F23">
        <f t="shared" si="3"/>
        <v>-0.23179160021265277</v>
      </c>
      <c r="G23">
        <v>0</v>
      </c>
      <c r="H23">
        <f t="shared" si="4"/>
        <v>0.26581605528973956</v>
      </c>
      <c r="I23">
        <f t="shared" si="5"/>
        <v>-1.0708823421952987</v>
      </c>
      <c r="J23">
        <f t="shared" si="6"/>
        <v>1.0708823421952987</v>
      </c>
      <c r="K23">
        <f t="shared" si="7"/>
        <v>0.53858826760586154</v>
      </c>
      <c r="L23">
        <f t="shared" si="8"/>
        <v>0.46141173239413841</v>
      </c>
      <c r="M23">
        <f t="shared" si="9"/>
        <v>1.8567058737562385</v>
      </c>
      <c r="N23">
        <f t="shared" si="10"/>
        <v>2.1672617529928755</v>
      </c>
    </row>
    <row r="24" spans="1:14" x14ac:dyDescent="0.25">
      <c r="A24" s="4">
        <f>IF('True_Odds_Calculator_2-way'!A25="","",'True_Odds_Calculator_2-way'!A25)</f>
        <v>1.65</v>
      </c>
      <c r="B24" s="4">
        <f>IF('True_Odds_Calculator_2-way'!B25="","",'True_Odds_Calculator_2-way'!B25)</f>
        <v>2.35</v>
      </c>
      <c r="C24" s="4">
        <f t="shared" si="0"/>
        <v>0.60606060606060608</v>
      </c>
      <c r="D24">
        <f t="shared" si="1"/>
        <v>0.42553191489361702</v>
      </c>
      <c r="E24">
        <f t="shared" si="2"/>
        <v>3.1592520954223158E-2</v>
      </c>
      <c r="F24">
        <f t="shared" si="3"/>
        <v>-0.22630560928433263</v>
      </c>
      <c r="G24">
        <v>0</v>
      </c>
      <c r="H24">
        <f t="shared" si="4"/>
        <v>0.25789813023855579</v>
      </c>
      <c r="I24">
        <f t="shared" si="5"/>
        <v>-1.0675210253672478</v>
      </c>
      <c r="J24">
        <f t="shared" si="6"/>
        <v>1.0675210253672478</v>
      </c>
      <c r="K24">
        <f t="shared" si="7"/>
        <v>0.59035757177177173</v>
      </c>
      <c r="L24">
        <f t="shared" si="8"/>
        <v>0.40964242822822811</v>
      </c>
      <c r="M24">
        <f t="shared" si="9"/>
        <v>1.6938886664887112</v>
      </c>
      <c r="N24">
        <f t="shared" si="10"/>
        <v>2.4411533842457849</v>
      </c>
    </row>
    <row r="25" spans="1:14" x14ac:dyDescent="0.25">
      <c r="A25" s="4">
        <f>IF('True_Odds_Calculator_2-way'!A26="","",'True_Odds_Calculator_2-way'!A26)</f>
        <v>1.6</v>
      </c>
      <c r="B25" s="4">
        <f>IF('True_Odds_Calculator_2-way'!B26="","",'True_Odds_Calculator_2-way'!B26)</f>
        <v>2.46</v>
      </c>
      <c r="C25" s="4">
        <f t="shared" si="0"/>
        <v>0.625</v>
      </c>
      <c r="D25">
        <f t="shared" si="1"/>
        <v>0.4065040650406504</v>
      </c>
      <c r="E25">
        <f t="shared" si="2"/>
        <v>3.1504065040650397E-2</v>
      </c>
      <c r="F25">
        <f t="shared" si="3"/>
        <v>-0.22256097560975607</v>
      </c>
      <c r="G25">
        <v>0</v>
      </c>
      <c r="H25">
        <f t="shared" si="4"/>
        <v>0.25406504065040647</v>
      </c>
      <c r="I25">
        <f t="shared" si="5"/>
        <v>-1.0684346079267206</v>
      </c>
      <c r="J25">
        <f t="shared" si="6"/>
        <v>1.0684346079267206</v>
      </c>
      <c r="K25">
        <f t="shared" si="7"/>
        <v>0.60936195750720079</v>
      </c>
      <c r="L25">
        <f t="shared" si="8"/>
        <v>0.39063804249279904</v>
      </c>
      <c r="M25">
        <f t="shared" si="9"/>
        <v>1.6410607647560327</v>
      </c>
      <c r="N25">
        <f t="shared" si="10"/>
        <v>2.5599145275730124</v>
      </c>
    </row>
    <row r="26" spans="1:14" x14ac:dyDescent="0.25">
      <c r="A26" s="4">
        <f>IF('True_Odds_Calculator_2-way'!A27="","",'True_Odds_Calculator_2-way'!A27)</f>
        <v>1.69</v>
      </c>
      <c r="B26" s="4">
        <f>IF('True_Odds_Calculator_2-way'!B27="","",'True_Odds_Calculator_2-way'!B27)</f>
        <v>2.2599999999999998</v>
      </c>
      <c r="C26" s="4">
        <f t="shared" si="0"/>
        <v>0.59171597633136097</v>
      </c>
      <c r="D26">
        <f t="shared" si="1"/>
        <v>0.44247787610619471</v>
      </c>
      <c r="E26">
        <f t="shared" si="2"/>
        <v>3.4193852437555794E-2</v>
      </c>
      <c r="F26">
        <f t="shared" si="3"/>
        <v>-0.22762737602764815</v>
      </c>
      <c r="G26">
        <v>0</v>
      </c>
      <c r="H26">
        <f t="shared" si="4"/>
        <v>0.261821228465204</v>
      </c>
      <c r="I26">
        <f t="shared" si="5"/>
        <v>-1.0724824201463119</v>
      </c>
      <c r="J26">
        <f t="shared" si="6"/>
        <v>1.0724824201463119</v>
      </c>
      <c r="K26">
        <f t="shared" si="7"/>
        <v>0.57470839285052078</v>
      </c>
      <c r="L26">
        <f t="shared" si="8"/>
        <v>0.42529160714947917</v>
      </c>
      <c r="M26">
        <f t="shared" si="9"/>
        <v>1.7400128699009547</v>
      </c>
      <c r="N26">
        <f t="shared" si="10"/>
        <v>2.351327849384353</v>
      </c>
    </row>
    <row r="27" spans="1:14" x14ac:dyDescent="0.25">
      <c r="A27" s="4">
        <f>IF('True_Odds_Calculator_2-way'!A28="","",'True_Odds_Calculator_2-way'!A28)</f>
        <v>1.86</v>
      </c>
      <c r="B27" s="4">
        <f>IF('True_Odds_Calculator_2-way'!B28="","",'True_Odds_Calculator_2-way'!B28)</f>
        <v>2.0499999999999998</v>
      </c>
      <c r="C27" s="4">
        <f t="shared" si="0"/>
        <v>0.5376344086021505</v>
      </c>
      <c r="D27">
        <f t="shared" si="1"/>
        <v>0.48780487804878053</v>
      </c>
      <c r="E27">
        <f t="shared" si="2"/>
        <v>2.5439286650930981E-2</v>
      </c>
      <c r="F27">
        <f t="shared" si="3"/>
        <v>-0.23682140047206923</v>
      </c>
      <c r="G27">
        <v>0</v>
      </c>
      <c r="H27">
        <f t="shared" si="4"/>
        <v>0.26226068712300027</v>
      </c>
      <c r="I27">
        <f t="shared" si="5"/>
        <v>-1.0523401123547818</v>
      </c>
      <c r="J27">
        <f t="shared" si="6"/>
        <v>1.0523401123547818</v>
      </c>
      <c r="K27">
        <f t="shared" si="7"/>
        <v>0.52493093970332627</v>
      </c>
      <c r="L27">
        <f t="shared" si="8"/>
        <v>0.47506906029667378</v>
      </c>
      <c r="M27">
        <f t="shared" si="9"/>
        <v>1.9050124966251125</v>
      </c>
      <c r="N27">
        <f t="shared" si="10"/>
        <v>2.1049571179725204</v>
      </c>
    </row>
    <row r="28" spans="1:14" x14ac:dyDescent="0.25">
      <c r="A28" s="4">
        <f>IF('True_Odds_Calculator_2-way'!A29="","",'True_Odds_Calculator_2-way'!A29)</f>
        <v>1.99</v>
      </c>
      <c r="B28" s="4">
        <f>IF('True_Odds_Calculator_2-way'!B29="","",'True_Odds_Calculator_2-way'!B29)</f>
        <v>1.92</v>
      </c>
      <c r="C28" s="4">
        <f t="shared" si="0"/>
        <v>0.50251256281407031</v>
      </c>
      <c r="D28">
        <f t="shared" si="1"/>
        <v>0.52083333333333337</v>
      </c>
      <c r="E28">
        <f t="shared" si="2"/>
        <v>2.3345896147403788E-2</v>
      </c>
      <c r="F28">
        <f t="shared" si="3"/>
        <v>-0.2383793969849245</v>
      </c>
      <c r="G28">
        <v>0</v>
      </c>
      <c r="H28">
        <f t="shared" si="4"/>
        <v>0.26172529313232828</v>
      </c>
      <c r="I28">
        <f t="shared" si="5"/>
        <v>-1.0478243557698861</v>
      </c>
      <c r="J28">
        <f t="shared" si="6"/>
        <v>1.0478243557698861</v>
      </c>
      <c r="K28">
        <f t="shared" si="7"/>
        <v>0.49083461764588526</v>
      </c>
      <c r="L28">
        <f t="shared" si="8"/>
        <v>0.50916538235411457</v>
      </c>
      <c r="M28">
        <f t="shared" si="9"/>
        <v>2.0373461122121879</v>
      </c>
      <c r="N28">
        <f t="shared" si="10"/>
        <v>1.9639984073082948</v>
      </c>
    </row>
    <row r="29" spans="1:14" x14ac:dyDescent="0.25">
      <c r="A29" s="4">
        <f>IF('True_Odds_Calculator_2-way'!A30="","",'True_Odds_Calculator_2-way'!A30)</f>
        <v>2.09</v>
      </c>
      <c r="B29" s="4">
        <f>IF('True_Odds_Calculator_2-way'!B30="","",'True_Odds_Calculator_2-way'!B30)</f>
        <v>1.83</v>
      </c>
      <c r="C29" s="4">
        <f t="shared" si="0"/>
        <v>0.47846889952153115</v>
      </c>
      <c r="D29">
        <f t="shared" si="1"/>
        <v>0.54644808743169393</v>
      </c>
      <c r="E29">
        <f t="shared" si="2"/>
        <v>2.4916986953225084E-2</v>
      </c>
      <c r="F29">
        <f t="shared" si="3"/>
        <v>-0.23654142808586287</v>
      </c>
      <c r="G29">
        <v>0</v>
      </c>
      <c r="H29">
        <f t="shared" si="4"/>
        <v>0.26145841503908801</v>
      </c>
      <c r="I29">
        <f t="shared" si="5"/>
        <v>-1.0513509339597378</v>
      </c>
      <c r="J29">
        <f t="shared" si="6"/>
        <v>1.0513509339597378</v>
      </c>
      <c r="K29">
        <f t="shared" si="7"/>
        <v>0.46598919212836404</v>
      </c>
      <c r="L29">
        <f t="shared" si="8"/>
        <v>0.53401080787163591</v>
      </c>
      <c r="M29">
        <f t="shared" si="9"/>
        <v>2.145972518016114</v>
      </c>
      <c r="N29">
        <f t="shared" si="10"/>
        <v>1.8726212751865827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2.15</v>
      </c>
      <c r="C30" s="4">
        <f t="shared" si="0"/>
        <v>0.5617977528089888</v>
      </c>
      <c r="D30">
        <f t="shared" si="1"/>
        <v>0.46511627906976744</v>
      </c>
      <c r="E30">
        <f t="shared" si="2"/>
        <v>2.6914031878756184E-2</v>
      </c>
      <c r="F30">
        <f t="shared" si="3"/>
        <v>-0.23438724849751769</v>
      </c>
      <c r="G30">
        <v>0</v>
      </c>
      <c r="H30">
        <f t="shared" si="4"/>
        <v>0.26130128037627387</v>
      </c>
      <c r="I30">
        <f t="shared" si="5"/>
        <v>-1.0558537785999174</v>
      </c>
      <c r="J30">
        <f t="shared" si="6"/>
        <v>1.0558537785999174</v>
      </c>
      <c r="K30">
        <f t="shared" si="7"/>
        <v>0.54837610971857853</v>
      </c>
      <c r="L30">
        <f t="shared" si="8"/>
        <v>0.45162389028142153</v>
      </c>
      <c r="M30">
        <f t="shared" si="9"/>
        <v>1.8235659473079355</v>
      </c>
      <c r="N30">
        <f t="shared" si="10"/>
        <v>2.214231845389905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1.83</v>
      </c>
      <c r="C31" s="4">
        <f t="shared" si="0"/>
        <v>0.47846889952153115</v>
      </c>
      <c r="D31">
        <f t="shared" si="1"/>
        <v>0.54644808743169393</v>
      </c>
      <c r="E31">
        <f t="shared" si="2"/>
        <v>2.4916986953225084E-2</v>
      </c>
      <c r="F31">
        <f t="shared" si="3"/>
        <v>-0.23654142808586287</v>
      </c>
      <c r="G31">
        <v>0</v>
      </c>
      <c r="H31">
        <f t="shared" si="4"/>
        <v>0.26145841503908801</v>
      </c>
      <c r="I31">
        <f t="shared" si="5"/>
        <v>-1.0513509339597378</v>
      </c>
      <c r="J31">
        <f t="shared" si="6"/>
        <v>1.0513509339597378</v>
      </c>
      <c r="K31">
        <f t="shared" si="7"/>
        <v>0.46598919212836404</v>
      </c>
      <c r="L31">
        <f t="shared" si="8"/>
        <v>0.53401080787163591</v>
      </c>
      <c r="M31">
        <f t="shared" si="9"/>
        <v>2.145972518016114</v>
      </c>
      <c r="N31">
        <f t="shared" si="10"/>
        <v>1.8726212751865827</v>
      </c>
    </row>
    <row r="32" spans="1:14" x14ac:dyDescent="0.25">
      <c r="A32" s="4">
        <f>IF('True_Odds_Calculator_2-way'!A33="","",'True_Odds_Calculator_2-way'!A33)</f>
        <v>2.16</v>
      </c>
      <c r="B32" s="4">
        <f>IF('True_Odds_Calculator_2-way'!B33="","",'True_Odds_Calculator_2-way'!B33)</f>
        <v>1.76</v>
      </c>
      <c r="C32" s="4">
        <f t="shared" si="0"/>
        <v>0.46296296296296291</v>
      </c>
      <c r="D32">
        <f t="shared" si="1"/>
        <v>0.56818181818181823</v>
      </c>
      <c r="E32">
        <f t="shared" si="2"/>
        <v>3.1144781144781142E-2</v>
      </c>
      <c r="F32">
        <f t="shared" si="3"/>
        <v>-0.23190235690235683</v>
      </c>
      <c r="G32">
        <v>0</v>
      </c>
      <c r="H32">
        <f t="shared" si="4"/>
        <v>0.26304713804713803</v>
      </c>
      <c r="I32">
        <f t="shared" si="5"/>
        <v>-1.0650358071057626</v>
      </c>
      <c r="J32">
        <f t="shared" si="6"/>
        <v>1.0650358071057626</v>
      </c>
      <c r="K32">
        <f t="shared" si="7"/>
        <v>0.44733891886110039</v>
      </c>
      <c r="L32">
        <f t="shared" si="8"/>
        <v>0.55266108113889945</v>
      </c>
      <c r="M32">
        <f t="shared" si="9"/>
        <v>2.2354415362426847</v>
      </c>
      <c r="N32">
        <f t="shared" si="10"/>
        <v>1.8094272134003797</v>
      </c>
    </row>
    <row r="33" spans="1:14" x14ac:dyDescent="0.25">
      <c r="A33" s="4">
        <f>IF('True_Odds_Calculator_2-way'!A34="","",'True_Odds_Calculator_2-way'!A34)</f>
        <v>2.09</v>
      </c>
      <c r="B33" s="4">
        <f>IF('True_Odds_Calculator_2-way'!B34="","",'True_Odds_Calculator_2-way'!B34)</f>
        <v>1.83</v>
      </c>
      <c r="C33" s="4">
        <f t="shared" si="0"/>
        <v>0.47846889952153115</v>
      </c>
      <c r="D33">
        <f t="shared" si="1"/>
        <v>0.54644808743169393</v>
      </c>
      <c r="E33">
        <f t="shared" si="2"/>
        <v>2.4916986953225084E-2</v>
      </c>
      <c r="F33">
        <f t="shared" si="3"/>
        <v>-0.23654142808586287</v>
      </c>
      <c r="G33">
        <v>0</v>
      </c>
      <c r="H33">
        <f t="shared" si="4"/>
        <v>0.26145841503908801</v>
      </c>
      <c r="I33">
        <f t="shared" si="5"/>
        <v>-1.0513509339597378</v>
      </c>
      <c r="J33">
        <f t="shared" si="6"/>
        <v>1.0513509339597378</v>
      </c>
      <c r="K33">
        <f t="shared" si="7"/>
        <v>0.46598919212836404</v>
      </c>
      <c r="L33">
        <f t="shared" si="8"/>
        <v>0.53401080787163591</v>
      </c>
      <c r="M33">
        <f t="shared" si="9"/>
        <v>2.145972518016114</v>
      </c>
      <c r="N33">
        <f t="shared" si="10"/>
        <v>1.8726212751865827</v>
      </c>
    </row>
    <row r="34" spans="1:14" x14ac:dyDescent="0.25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0.50761421319796951</v>
      </c>
      <c r="D34">
        <f t="shared" si="1"/>
        <v>0.5181347150259068</v>
      </c>
      <c r="E34">
        <f t="shared" si="2"/>
        <v>2.5748928223876311E-2</v>
      </c>
      <c r="F34">
        <f t="shared" si="3"/>
        <v>-0.23726361747455349</v>
      </c>
      <c r="G34">
        <v>0</v>
      </c>
      <c r="H34">
        <f t="shared" si="4"/>
        <v>0.26301254569842986</v>
      </c>
      <c r="I34">
        <f t="shared" si="5"/>
        <v>-1.0528649266733445</v>
      </c>
      <c r="J34">
        <f t="shared" si="6"/>
        <v>1.0528649266733445</v>
      </c>
      <c r="K34">
        <f t="shared" si="7"/>
        <v>0.49473625880060179</v>
      </c>
      <c r="L34">
        <f t="shared" si="8"/>
        <v>0.50526374119939821</v>
      </c>
      <c r="M34">
        <f t="shared" si="9"/>
        <v>2.021278978873144</v>
      </c>
      <c r="N34">
        <f t="shared" si="10"/>
        <v>1.9791643818062103</v>
      </c>
    </row>
    <row r="35" spans="1:14" x14ac:dyDescent="0.25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1.73</v>
      </c>
      <c r="C35" s="4">
        <f t="shared" si="0"/>
        <v>0.4504504504504504</v>
      </c>
      <c r="D35">
        <f t="shared" si="1"/>
        <v>0.5780346820809249</v>
      </c>
      <c r="E35">
        <f t="shared" si="2"/>
        <v>2.8485132531375301E-2</v>
      </c>
      <c r="F35">
        <f t="shared" si="3"/>
        <v>-0.2318908503879602</v>
      </c>
      <c r="G35">
        <v>0</v>
      </c>
      <c r="H35">
        <f t="shared" si="4"/>
        <v>0.2603759829193355</v>
      </c>
      <c r="I35">
        <f t="shared" si="5"/>
        <v>-1.0596407579073905</v>
      </c>
      <c r="J35">
        <f t="shared" si="6"/>
        <v>1.0596407579073905</v>
      </c>
      <c r="K35">
        <f t="shared" si="7"/>
        <v>0.43615522243331045</v>
      </c>
      <c r="L35">
        <f t="shared" si="8"/>
        <v>0.56384477756668971</v>
      </c>
      <c r="M35">
        <f t="shared" si="9"/>
        <v>2.2927617246470167</v>
      </c>
      <c r="N35">
        <f t="shared" si="10"/>
        <v>1.7735377532723946</v>
      </c>
    </row>
    <row r="36" spans="1:14" x14ac:dyDescent="0.25">
      <c r="A36" s="4">
        <f>IF('True_Odds_Calculator_2-way'!A37="","",'True_Odds_Calculator_2-way'!A37)</f>
        <v>2.2000000000000002</v>
      </c>
      <c r="B36" s="4">
        <f>IF('True_Odds_Calculator_2-way'!B37="","",'True_Odds_Calculator_2-way'!B37)</f>
        <v>1.74</v>
      </c>
      <c r="C36" s="4">
        <f t="shared" si="0"/>
        <v>0.45454545454545453</v>
      </c>
      <c r="D36">
        <f t="shared" si="1"/>
        <v>0.57471264367816088</v>
      </c>
      <c r="E36">
        <f t="shared" si="2"/>
        <v>2.925809822361547E-2</v>
      </c>
      <c r="F36">
        <f t="shared" si="3"/>
        <v>-0.23197492163009403</v>
      </c>
      <c r="G36">
        <v>0</v>
      </c>
      <c r="H36">
        <f t="shared" si="4"/>
        <v>0.2612330198537095</v>
      </c>
      <c r="I36">
        <f t="shared" si="5"/>
        <v>-1.0611908999450221</v>
      </c>
      <c r="J36">
        <f t="shared" si="6"/>
        <v>1.0611908999450221</v>
      </c>
      <c r="K36">
        <f t="shared" si="7"/>
        <v>0.43986417206778194</v>
      </c>
      <c r="L36">
        <f t="shared" si="8"/>
        <v>0.56013582793221794</v>
      </c>
      <c r="M36">
        <f t="shared" si="9"/>
        <v>2.2734290799340271</v>
      </c>
      <c r="N36">
        <f t="shared" si="10"/>
        <v>1.7852812659593167</v>
      </c>
    </row>
    <row r="37" spans="1:14" x14ac:dyDescent="0.25">
      <c r="A37" s="4">
        <f>IF('True_Odds_Calculator_2-way'!A38="","",'True_Odds_Calculator_2-way'!A38)</f>
        <v>2.34</v>
      </c>
      <c r="B37" s="4">
        <f>IF('True_Odds_Calculator_2-way'!B38="","",'True_Odds_Calculator_2-way'!B38)</f>
        <v>1.66</v>
      </c>
      <c r="C37" s="4">
        <f t="shared" si="0"/>
        <v>0.42735042735042739</v>
      </c>
      <c r="D37">
        <f t="shared" si="1"/>
        <v>0.60240963855421692</v>
      </c>
      <c r="E37">
        <f t="shared" si="2"/>
        <v>2.9760065904644417E-2</v>
      </c>
      <c r="F37">
        <f t="shared" si="3"/>
        <v>-0.22767995057151669</v>
      </c>
      <c r="G37">
        <v>0</v>
      </c>
      <c r="H37">
        <f t="shared" si="4"/>
        <v>0.2574400164761611</v>
      </c>
      <c r="I37">
        <f t="shared" si="5"/>
        <v>-1.0633485251477839</v>
      </c>
      <c r="J37">
        <f t="shared" si="6"/>
        <v>1.0633485251477839</v>
      </c>
      <c r="K37">
        <f t="shared" si="7"/>
        <v>0.41239034653044082</v>
      </c>
      <c r="L37">
        <f t="shared" si="8"/>
        <v>0.58760965346955907</v>
      </c>
      <c r="M37">
        <f t="shared" si="9"/>
        <v>2.4248870236980302</v>
      </c>
      <c r="N37">
        <f t="shared" si="10"/>
        <v>1.7018100265975373</v>
      </c>
    </row>
    <row r="38" spans="1:14" x14ac:dyDescent="0.25">
      <c r="A38" s="4">
        <f>IF('True_Odds_Calculator_2-way'!A39="","",'True_Odds_Calculator_2-way'!A39)</f>
        <v>2.13</v>
      </c>
      <c r="B38" s="4">
        <f>IF('True_Odds_Calculator_2-way'!B39="","",'True_Odds_Calculator_2-way'!B39)</f>
        <v>1.79</v>
      </c>
      <c r="C38" s="4">
        <f t="shared" si="0"/>
        <v>0.46948356807511737</v>
      </c>
      <c r="D38">
        <f t="shared" si="1"/>
        <v>0.55865921787709494</v>
      </c>
      <c r="E38">
        <f t="shared" si="2"/>
        <v>2.8142785952212312E-2</v>
      </c>
      <c r="F38">
        <f t="shared" si="3"/>
        <v>-0.2341385369947806</v>
      </c>
      <c r="G38">
        <v>0</v>
      </c>
      <c r="H38">
        <f t="shared" si="4"/>
        <v>0.26228132294699291</v>
      </c>
      <c r="I38">
        <f t="shared" si="5"/>
        <v>-1.0583936671670078</v>
      </c>
      <c r="J38">
        <f t="shared" si="6"/>
        <v>1.0583936671670078</v>
      </c>
      <c r="K38">
        <f t="shared" si="7"/>
        <v>0.45537654905878816</v>
      </c>
      <c r="L38">
        <f t="shared" si="8"/>
        <v>0.5446234509412119</v>
      </c>
      <c r="M38">
        <f t="shared" si="9"/>
        <v>2.1959848438987186</v>
      </c>
      <c r="N38">
        <f t="shared" si="10"/>
        <v>1.8361309970619364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2.0299999999999998</v>
      </c>
      <c r="C39" s="4">
        <f t="shared" si="0"/>
        <v>0.53191489361702127</v>
      </c>
      <c r="D39">
        <f t="shared" si="1"/>
        <v>0.49261083743842371</v>
      </c>
      <c r="E39">
        <f t="shared" si="2"/>
        <v>2.4525731055444977E-2</v>
      </c>
      <c r="F39">
        <f t="shared" si="3"/>
        <v>-0.23750131013520592</v>
      </c>
      <c r="G39">
        <v>0</v>
      </c>
      <c r="H39">
        <f t="shared" si="4"/>
        <v>0.2620270411906509</v>
      </c>
      <c r="I39">
        <f t="shared" si="5"/>
        <v>-1.0503645397539194</v>
      </c>
      <c r="J39">
        <f t="shared" si="6"/>
        <v>1.0503645397539194</v>
      </c>
      <c r="K39">
        <f t="shared" si="7"/>
        <v>0.51966387444698414</v>
      </c>
      <c r="L39">
        <f t="shared" si="8"/>
        <v>0.48033612555301569</v>
      </c>
      <c r="M39">
        <f t="shared" si="9"/>
        <v>1.9243207949834495</v>
      </c>
      <c r="N39">
        <f t="shared" si="10"/>
        <v>2.081875475946537</v>
      </c>
    </row>
    <row r="40" spans="1:14" x14ac:dyDescent="0.25">
      <c r="A40" s="4">
        <f>IF('True_Odds_Calculator_2-way'!A41="","",'True_Odds_Calculator_2-way'!A41)</f>
        <v>2.34</v>
      </c>
      <c r="B40" s="4">
        <f>IF('True_Odds_Calculator_2-way'!B41="","",'True_Odds_Calculator_2-way'!B41)</f>
        <v>1.66</v>
      </c>
      <c r="C40" s="4">
        <f t="shared" si="0"/>
        <v>0.42735042735042739</v>
      </c>
      <c r="D40">
        <f t="shared" si="1"/>
        <v>0.60240963855421692</v>
      </c>
      <c r="E40">
        <f t="shared" si="2"/>
        <v>2.9760065904644417E-2</v>
      </c>
      <c r="F40">
        <f t="shared" si="3"/>
        <v>-0.22767995057151669</v>
      </c>
      <c r="G40">
        <v>0</v>
      </c>
      <c r="H40">
        <f t="shared" si="4"/>
        <v>0.2574400164761611</v>
      </c>
      <c r="I40">
        <f t="shared" si="5"/>
        <v>-1.0633485251477839</v>
      </c>
      <c r="J40">
        <f t="shared" si="6"/>
        <v>1.0633485251477839</v>
      </c>
      <c r="K40">
        <f t="shared" si="7"/>
        <v>0.41239034653044082</v>
      </c>
      <c r="L40">
        <f t="shared" si="8"/>
        <v>0.58760965346955907</v>
      </c>
      <c r="M40">
        <f t="shared" si="9"/>
        <v>2.4248870236980302</v>
      </c>
      <c r="N40">
        <f t="shared" si="10"/>
        <v>1.7018100265975373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1.88</v>
      </c>
      <c r="C41" s="4">
        <f t="shared" si="0"/>
        <v>0.49261083743842371</v>
      </c>
      <c r="D41">
        <f t="shared" si="1"/>
        <v>0.53191489361702127</v>
      </c>
      <c r="E41">
        <f t="shared" si="2"/>
        <v>2.4525731055444977E-2</v>
      </c>
      <c r="F41">
        <f t="shared" si="3"/>
        <v>-0.23750131013520592</v>
      </c>
      <c r="G41">
        <v>0</v>
      </c>
      <c r="H41">
        <f t="shared" si="4"/>
        <v>0.2620270411906509</v>
      </c>
      <c r="I41">
        <f t="shared" si="5"/>
        <v>-1.0503645397539194</v>
      </c>
      <c r="J41">
        <f t="shared" si="6"/>
        <v>1.0503645397539194</v>
      </c>
      <c r="K41">
        <f t="shared" si="7"/>
        <v>0.48033612555301569</v>
      </c>
      <c r="L41">
        <f t="shared" si="8"/>
        <v>0.51966387444698414</v>
      </c>
      <c r="M41">
        <f t="shared" si="9"/>
        <v>2.081875475946537</v>
      </c>
      <c r="N41">
        <f t="shared" si="10"/>
        <v>1.9243207949834495</v>
      </c>
    </row>
    <row r="42" spans="1:14" x14ac:dyDescent="0.25">
      <c r="A42" s="4">
        <f>IF('True_Odds_Calculator_2-way'!A43="","",'True_Odds_Calculator_2-way'!A43)</f>
        <v>1.9</v>
      </c>
      <c r="B42" s="4">
        <f>IF('True_Odds_Calculator_2-way'!B43="","",'True_Odds_Calculator_2-way'!B43)</f>
        <v>1.97</v>
      </c>
      <c r="C42" s="4">
        <f t="shared" si="0"/>
        <v>0.52631578947368418</v>
      </c>
      <c r="D42">
        <f t="shared" si="1"/>
        <v>0.50761421319796951</v>
      </c>
      <c r="E42">
        <f t="shared" si="2"/>
        <v>3.3930002671653803E-2</v>
      </c>
      <c r="F42">
        <f t="shared" si="3"/>
        <v>-0.23323537269569861</v>
      </c>
      <c r="G42">
        <v>0</v>
      </c>
      <c r="H42">
        <f t="shared" si="4"/>
        <v>0.26716537536735235</v>
      </c>
      <c r="I42">
        <f t="shared" si="5"/>
        <v>-1.0702688317798925</v>
      </c>
      <c r="J42">
        <f t="shared" si="6"/>
        <v>1.0702688317798925</v>
      </c>
      <c r="K42">
        <f t="shared" si="7"/>
        <v>0.50936156937362553</v>
      </c>
      <c r="L42">
        <f t="shared" si="8"/>
        <v>0.49063843062637452</v>
      </c>
      <c r="M42">
        <f t="shared" si="9"/>
        <v>1.963241948601903</v>
      </c>
      <c r="N42">
        <f t="shared" si="10"/>
        <v>2.0381607668264961</v>
      </c>
    </row>
    <row r="43" spans="1:14" x14ac:dyDescent="0.25">
      <c r="A43" s="4">
        <f>IF('True_Odds_Calculator_2-way'!A44="","",'True_Odds_Calculator_2-way'!A44)</f>
        <v>2.1</v>
      </c>
      <c r="B43" s="4">
        <f>IF('True_Odds_Calculator_2-way'!B44="","",'True_Odds_Calculator_2-way'!B44)</f>
        <v>1.78</v>
      </c>
      <c r="C43" s="4">
        <f t="shared" si="0"/>
        <v>0.47619047619047616</v>
      </c>
      <c r="D43">
        <f t="shared" si="1"/>
        <v>0.5617977528089888</v>
      </c>
      <c r="E43">
        <f t="shared" si="2"/>
        <v>3.7988228999465079E-2</v>
      </c>
      <c r="F43">
        <f t="shared" si="3"/>
        <v>-0.2295345104333868</v>
      </c>
      <c r="G43">
        <v>0</v>
      </c>
      <c r="H43">
        <f t="shared" si="4"/>
        <v>0.26752273943285182</v>
      </c>
      <c r="I43">
        <f t="shared" si="5"/>
        <v>-1.0795837927188263</v>
      </c>
      <c r="J43">
        <f t="shared" si="6"/>
        <v>1.0795837927188263</v>
      </c>
      <c r="K43">
        <f t="shared" si="7"/>
        <v>0.45713404422735271</v>
      </c>
      <c r="L43">
        <f t="shared" si="8"/>
        <v>0.54286595577264729</v>
      </c>
      <c r="M43">
        <f t="shared" si="9"/>
        <v>2.1875421719907089</v>
      </c>
      <c r="N43">
        <f t="shared" si="10"/>
        <v>1.8420753583206844</v>
      </c>
    </row>
    <row r="44" spans="1:14" x14ac:dyDescent="0.25">
      <c r="A44" s="4">
        <f>IF('True_Odds_Calculator_2-way'!A45="","",'True_Odds_Calculator_2-way'!A45)</f>
        <v>1.82</v>
      </c>
      <c r="B44" s="4">
        <f>IF('True_Odds_Calculator_2-way'!B45="","",'True_Odds_Calculator_2-way'!B45)</f>
        <v>2.0499999999999998</v>
      </c>
      <c r="C44" s="4">
        <f t="shared" si="0"/>
        <v>0.54945054945054939</v>
      </c>
      <c r="D44">
        <f t="shared" si="1"/>
        <v>0.48780487804878053</v>
      </c>
      <c r="E44">
        <f t="shared" si="2"/>
        <v>3.7255427499329974E-2</v>
      </c>
      <c r="F44">
        <f t="shared" si="3"/>
        <v>-0.23076923076923073</v>
      </c>
      <c r="G44">
        <v>0</v>
      </c>
      <c r="H44">
        <f t="shared" si="4"/>
        <v>0.2680246582685607</v>
      </c>
      <c r="I44">
        <f t="shared" si="5"/>
        <v>-1.0777013435226059</v>
      </c>
      <c r="J44">
        <f t="shared" si="6"/>
        <v>1.0777013435226059</v>
      </c>
      <c r="K44">
        <f t="shared" si="7"/>
        <v>0.53086584011754934</v>
      </c>
      <c r="L44">
        <f t="shared" si="8"/>
        <v>0.46913415988245072</v>
      </c>
      <c r="M44">
        <f t="shared" si="9"/>
        <v>1.883715101688537</v>
      </c>
      <c r="N44">
        <f t="shared" si="10"/>
        <v>2.1315864106987359</v>
      </c>
    </row>
    <row r="45" spans="1:14" x14ac:dyDescent="0.25">
      <c r="A45" s="4">
        <f>IF('True_Odds_Calculator_2-way'!A46="","",'True_Odds_Calculator_2-way'!A46)</f>
        <v>1.89</v>
      </c>
      <c r="B45" s="4">
        <f>IF('True_Odds_Calculator_2-way'!B46="","",'True_Odds_Calculator_2-way'!B46)</f>
        <v>1.97</v>
      </c>
      <c r="C45" s="4">
        <f t="shared" si="0"/>
        <v>0.52910052910052918</v>
      </c>
      <c r="D45">
        <f t="shared" si="1"/>
        <v>0.50761421319796951</v>
      </c>
      <c r="E45">
        <f t="shared" si="2"/>
        <v>3.6714742298498582E-2</v>
      </c>
      <c r="F45">
        <f t="shared" si="3"/>
        <v>-0.23186420648349593</v>
      </c>
      <c r="G45">
        <v>0</v>
      </c>
      <c r="H45">
        <f t="shared" si="4"/>
        <v>0.26857894878199451</v>
      </c>
      <c r="I45">
        <f t="shared" si="5"/>
        <v>-1.0762647825142235</v>
      </c>
      <c r="J45">
        <f t="shared" si="6"/>
        <v>1.0762647825142235</v>
      </c>
      <c r="K45">
        <f t="shared" si="7"/>
        <v>0.51075766569338388</v>
      </c>
      <c r="L45">
        <f t="shared" si="8"/>
        <v>0.48924233430661629</v>
      </c>
      <c r="M45">
        <f t="shared" si="9"/>
        <v>1.9578756564376583</v>
      </c>
      <c r="N45">
        <f t="shared" si="10"/>
        <v>2.0439768390387969</v>
      </c>
    </row>
    <row r="46" spans="1:14" x14ac:dyDescent="0.25">
      <c r="A46" s="4">
        <f>IF('True_Odds_Calculator_2-way'!A47="","",'True_Odds_Calculator_2-way'!A47)</f>
        <v>2.0299999999999998</v>
      </c>
      <c r="B46" s="4">
        <f>IF('True_Odds_Calculator_2-way'!B47="","",'True_Odds_Calculator_2-way'!B47)</f>
        <v>1.85</v>
      </c>
      <c r="C46" s="4">
        <f t="shared" si="0"/>
        <v>0.49261083743842371</v>
      </c>
      <c r="D46">
        <f t="shared" si="1"/>
        <v>0.54054054054054046</v>
      </c>
      <c r="E46">
        <f t="shared" si="2"/>
        <v>3.315137797896428E-2</v>
      </c>
      <c r="F46">
        <f t="shared" si="3"/>
        <v>-0.23312475036612956</v>
      </c>
      <c r="G46">
        <v>0</v>
      </c>
      <c r="H46">
        <f t="shared" si="4"/>
        <v>0.26627612834509384</v>
      </c>
      <c r="I46">
        <f t="shared" si="5"/>
        <v>-1.0687396570715308</v>
      </c>
      <c r="J46">
        <f t="shared" si="6"/>
        <v>1.0687396570715308</v>
      </c>
      <c r="K46">
        <f t="shared" si="7"/>
        <v>0.47600872092291718</v>
      </c>
      <c r="L46">
        <f t="shared" si="8"/>
        <v>0.52399127907708287</v>
      </c>
      <c r="M46">
        <f t="shared" si="9"/>
        <v>2.1008018467836762</v>
      </c>
      <c r="N46">
        <f t="shared" si="10"/>
        <v>1.9084287085108012</v>
      </c>
    </row>
    <row r="47" spans="1:14" x14ac:dyDescent="0.25">
      <c r="A47" s="4">
        <f>IF('True_Odds_Calculator_2-way'!A48="","",'True_Odds_Calculator_2-way'!A48)</f>
        <v>1.98</v>
      </c>
      <c r="B47" s="4">
        <f>IF('True_Odds_Calculator_2-way'!B48="","",'True_Odds_Calculator_2-way'!B48)</f>
        <v>1.89</v>
      </c>
      <c r="C47" s="4">
        <f t="shared" si="0"/>
        <v>0.50505050505050508</v>
      </c>
      <c r="D47">
        <f t="shared" si="1"/>
        <v>0.52910052910052918</v>
      </c>
      <c r="E47">
        <f t="shared" si="2"/>
        <v>3.4151034151034265E-2</v>
      </c>
      <c r="F47">
        <f t="shared" si="3"/>
        <v>-0.23307145529367745</v>
      </c>
      <c r="G47">
        <v>0</v>
      </c>
      <c r="H47">
        <f t="shared" si="4"/>
        <v>0.26722248944471172</v>
      </c>
      <c r="I47">
        <f t="shared" si="5"/>
        <v>-1.0707595557083738</v>
      </c>
      <c r="J47">
        <f t="shared" si="6"/>
        <v>1.0707595557083738</v>
      </c>
      <c r="K47">
        <f t="shared" si="7"/>
        <v>0.48796093876492608</v>
      </c>
      <c r="L47">
        <f t="shared" si="8"/>
        <v>0.5120390612350737</v>
      </c>
      <c r="M47">
        <f t="shared" si="9"/>
        <v>2.0493443645942064</v>
      </c>
      <c r="N47">
        <f t="shared" si="10"/>
        <v>1.9529760045804527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1.63</v>
      </c>
      <c r="C48" s="4">
        <f t="shared" si="0"/>
        <v>0.42553191489361702</v>
      </c>
      <c r="D48">
        <f t="shared" si="1"/>
        <v>0.61349693251533743</v>
      </c>
      <c r="E48">
        <f t="shared" si="2"/>
        <v>3.9028847408954404E-2</v>
      </c>
      <c r="F48">
        <f t="shared" si="3"/>
        <v>-0.22203367706565724</v>
      </c>
      <c r="G48">
        <v>0</v>
      </c>
      <c r="H48">
        <f t="shared" si="4"/>
        <v>0.2610625244746117</v>
      </c>
      <c r="I48">
        <f t="shared" si="5"/>
        <v>-1.0843334143872592</v>
      </c>
      <c r="J48">
        <f t="shared" si="6"/>
        <v>1.0843334143872592</v>
      </c>
      <c r="K48">
        <f t="shared" si="7"/>
        <v>0.4058688457449498</v>
      </c>
      <c r="L48">
        <f t="shared" si="8"/>
        <v>0.59413115425505014</v>
      </c>
      <c r="M48">
        <f t="shared" si="9"/>
        <v>2.4638501094227996</v>
      </c>
      <c r="N48">
        <f t="shared" si="10"/>
        <v>1.6831300510639733</v>
      </c>
    </row>
    <row r="49" spans="1:14" x14ac:dyDescent="0.25">
      <c r="A49" s="4">
        <f>IF('True_Odds_Calculator_2-way'!A50="","",'True_Odds_Calculator_2-way'!A50)</f>
        <v>1.91</v>
      </c>
      <c r="B49" s="4">
        <f>IF('True_Odds_Calculator_2-way'!B50="","",'True_Odds_Calculator_2-way'!B50)</f>
        <v>1.96</v>
      </c>
      <c r="C49" s="4">
        <f t="shared" si="0"/>
        <v>0.52356020942408377</v>
      </c>
      <c r="D49">
        <f t="shared" si="1"/>
        <v>0.51020408163265307</v>
      </c>
      <c r="E49">
        <f t="shared" si="2"/>
        <v>3.3764291056736839E-2</v>
      </c>
      <c r="F49">
        <f t="shared" si="3"/>
        <v>-0.23335826477187727</v>
      </c>
      <c r="G49">
        <v>0</v>
      </c>
      <c r="H49">
        <f t="shared" si="4"/>
        <v>0.26712255582861416</v>
      </c>
      <c r="I49">
        <f t="shared" si="5"/>
        <v>-1.0699012312772824</v>
      </c>
      <c r="J49">
        <f t="shared" si="6"/>
        <v>1.0699012312772824</v>
      </c>
      <c r="K49">
        <f t="shared" si="7"/>
        <v>0.50668568712332396</v>
      </c>
      <c r="L49">
        <f t="shared" si="8"/>
        <v>0.49331431287667615</v>
      </c>
      <c r="M49">
        <f t="shared" si="9"/>
        <v>1.9736101204623264</v>
      </c>
      <c r="N49">
        <f t="shared" si="10"/>
        <v>2.0271051820261912</v>
      </c>
    </row>
    <row r="50" spans="1:14" x14ac:dyDescent="0.25">
      <c r="A50" s="4">
        <f>IF('True_Odds_Calculator_2-way'!A51="","",'True_Odds_Calculator_2-way'!A51)</f>
        <v>1.95</v>
      </c>
      <c r="B50" s="4">
        <f>IF('True_Odds_Calculator_2-way'!B51="","",'True_Odds_Calculator_2-way'!B51)</f>
        <v>1.92</v>
      </c>
      <c r="C50" s="4">
        <f t="shared" si="0"/>
        <v>0.51282051282051289</v>
      </c>
      <c r="D50">
        <f t="shared" si="1"/>
        <v>0.52083333333333337</v>
      </c>
      <c r="E50">
        <f t="shared" si="2"/>
        <v>3.3653846153846256E-2</v>
      </c>
      <c r="F50">
        <f t="shared" si="3"/>
        <v>-0.23344017094017089</v>
      </c>
      <c r="G50">
        <v>0</v>
      </c>
      <c r="H50">
        <f t="shared" si="4"/>
        <v>0.26709401709401714</v>
      </c>
      <c r="I50">
        <f t="shared" si="5"/>
        <v>-1.0696563746013956</v>
      </c>
      <c r="J50">
        <f t="shared" si="6"/>
        <v>1.0696563746013956</v>
      </c>
      <c r="K50">
        <f t="shared" si="7"/>
        <v>0.49598904672064897</v>
      </c>
      <c r="L50">
        <f t="shared" si="8"/>
        <v>0.50401095327935097</v>
      </c>
      <c r="M50">
        <f t="shared" si="9"/>
        <v>2.0161735558713256</v>
      </c>
      <c r="N50">
        <f t="shared" si="10"/>
        <v>1.9840838646332837</v>
      </c>
    </row>
    <row r="51" spans="1:14" x14ac:dyDescent="0.25">
      <c r="A51" s="4">
        <f>IF('True_Odds_Calculator_2-way'!A52="","",'True_Odds_Calculator_2-way'!A52)</f>
        <v>2.02</v>
      </c>
      <c r="B51" s="4">
        <f>IF('True_Odds_Calculator_2-way'!B52="","",'True_Odds_Calculator_2-way'!B52)</f>
        <v>1.86</v>
      </c>
      <c r="C51" s="4">
        <f t="shared" si="0"/>
        <v>0.49504950495049505</v>
      </c>
      <c r="D51">
        <f t="shared" si="1"/>
        <v>0.5376344086021505</v>
      </c>
      <c r="E51">
        <f t="shared" si="2"/>
        <v>3.2683913552645549E-2</v>
      </c>
      <c r="F51">
        <f t="shared" si="3"/>
        <v>-0.23347173427020129</v>
      </c>
      <c r="G51">
        <v>0</v>
      </c>
      <c r="H51">
        <f t="shared" si="4"/>
        <v>0.26615564782284679</v>
      </c>
      <c r="I51">
        <f t="shared" si="5"/>
        <v>-1.0677035543974549</v>
      </c>
      <c r="J51">
        <f t="shared" si="6"/>
        <v>1.0677035543974549</v>
      </c>
      <c r="K51">
        <f t="shared" si="7"/>
        <v>0.47868473698404773</v>
      </c>
      <c r="L51">
        <f t="shared" si="8"/>
        <v>0.52131526301595232</v>
      </c>
      <c r="M51">
        <f t="shared" si="9"/>
        <v>2.0890576254854043</v>
      </c>
      <c r="N51">
        <f t="shared" si="10"/>
        <v>1.9182250567818113</v>
      </c>
    </row>
    <row r="52" spans="1:14" x14ac:dyDescent="0.25">
      <c r="A52" s="4">
        <f>IF('True_Odds_Calculator_2-way'!A53="","",'True_Odds_Calculator_2-way'!A53)</f>
        <v>1.78</v>
      </c>
      <c r="B52" s="4">
        <f>IF('True_Odds_Calculator_2-way'!B53="","",'True_Odds_Calculator_2-way'!B53)</f>
        <v>2.09</v>
      </c>
      <c r="C52" s="4">
        <f t="shared" si="0"/>
        <v>0.5617977528089888</v>
      </c>
      <c r="D52">
        <f t="shared" si="1"/>
        <v>0.47846889952153115</v>
      </c>
      <c r="E52">
        <f t="shared" si="2"/>
        <v>4.0266652330519959E-2</v>
      </c>
      <c r="F52">
        <f t="shared" si="3"/>
        <v>-0.22853610020966608</v>
      </c>
      <c r="G52">
        <v>0</v>
      </c>
      <c r="H52">
        <f t="shared" si="4"/>
        <v>0.26880275254018604</v>
      </c>
      <c r="I52">
        <f t="shared" si="5"/>
        <v>-1.084524705455941</v>
      </c>
      <c r="J52">
        <f t="shared" si="6"/>
        <v>1.084524705455941</v>
      </c>
      <c r="K52">
        <f t="shared" si="7"/>
        <v>0.54173256587535168</v>
      </c>
      <c r="L52">
        <f t="shared" si="8"/>
        <v>0.45826743412464838</v>
      </c>
      <c r="M52">
        <f t="shared" si="9"/>
        <v>1.8459292702556338</v>
      </c>
      <c r="N52">
        <f t="shared" si="10"/>
        <v>2.1821319289469754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2.15</v>
      </c>
      <c r="B54" s="4">
        <f>IF('True_Odds_Calculator_2-way'!B55="","",'True_Odds_Calculator_2-way'!B55)</f>
        <v>1.75</v>
      </c>
      <c r="C54" s="4">
        <f t="shared" si="0"/>
        <v>0.46511627906976744</v>
      </c>
      <c r="D54">
        <f t="shared" si="1"/>
        <v>0.5714285714285714</v>
      </c>
      <c r="E54">
        <f t="shared" si="2"/>
        <v>3.6544850498338777E-2</v>
      </c>
      <c r="F54">
        <f t="shared" si="3"/>
        <v>-0.22923588039867115</v>
      </c>
      <c r="G54">
        <v>0</v>
      </c>
      <c r="H54">
        <f t="shared" si="4"/>
        <v>0.26578073089700993</v>
      </c>
      <c r="I54">
        <f t="shared" si="5"/>
        <v>-1.0767638041163308</v>
      </c>
      <c r="J54">
        <f t="shared" si="6"/>
        <v>1.0767638041163308</v>
      </c>
      <c r="K54">
        <f t="shared" si="7"/>
        <v>0.44677195262583885</v>
      </c>
      <c r="L54">
        <f t="shared" si="8"/>
        <v>0.5532280473741612</v>
      </c>
      <c r="M54">
        <f t="shared" si="9"/>
        <v>2.2382783747337802</v>
      </c>
      <c r="N54">
        <f t="shared" si="10"/>
        <v>1.8075728530872484</v>
      </c>
    </row>
    <row r="55" spans="1:14" x14ac:dyDescent="0.25">
      <c r="A55" s="4">
        <f>IF('True_Odds_Calculator_2-way'!A56="","",'True_Odds_Calculator_2-way'!A56)</f>
        <v>2.2400000000000002</v>
      </c>
      <c r="B55" s="4">
        <f>IF('True_Odds_Calculator_2-way'!B56="","",'True_Odds_Calculator_2-way'!B56)</f>
        <v>1.69</v>
      </c>
      <c r="C55" s="4">
        <f t="shared" si="0"/>
        <v>0.4464285714285714</v>
      </c>
      <c r="D55">
        <f t="shared" si="1"/>
        <v>0.59171597633136097</v>
      </c>
      <c r="E55">
        <f t="shared" si="2"/>
        <v>3.8144547759932479E-2</v>
      </c>
      <c r="F55">
        <f t="shared" si="3"/>
        <v>-0.22601437024513937</v>
      </c>
      <c r="G55">
        <v>0</v>
      </c>
      <c r="H55">
        <f t="shared" si="4"/>
        <v>0.26415891800507185</v>
      </c>
      <c r="I55">
        <f t="shared" si="5"/>
        <v>-1.0810968751610266</v>
      </c>
      <c r="J55">
        <f t="shared" si="6"/>
        <v>1.0810968751610266</v>
      </c>
      <c r="K55">
        <f t="shared" si="7"/>
        <v>0.42724815706868025</v>
      </c>
      <c r="L55">
        <f t="shared" si="8"/>
        <v>0.57275184293131953</v>
      </c>
      <c r="M55">
        <f t="shared" si="9"/>
        <v>2.3405601251996737</v>
      </c>
      <c r="N55">
        <f t="shared" si="10"/>
        <v>1.7459568438611086</v>
      </c>
    </row>
    <row r="56" spans="1:14" x14ac:dyDescent="0.25">
      <c r="A56" s="4">
        <f>IF('True_Odds_Calculator_2-way'!A57="","",'True_Odds_Calculator_2-way'!A57)</f>
        <v>2.13</v>
      </c>
      <c r="B56" s="4">
        <f>IF('True_Odds_Calculator_2-way'!B57="","",'True_Odds_Calculator_2-way'!B57)</f>
        <v>1.76</v>
      </c>
      <c r="C56" s="4">
        <f t="shared" si="0"/>
        <v>0.46948356807511737</v>
      </c>
      <c r="D56">
        <f t="shared" si="1"/>
        <v>0.56818181818181823</v>
      </c>
      <c r="E56">
        <f t="shared" si="2"/>
        <v>3.7665386256935607E-2</v>
      </c>
      <c r="F56">
        <f t="shared" si="3"/>
        <v>-0.22908664105847198</v>
      </c>
      <c r="G56">
        <v>0</v>
      </c>
      <c r="H56">
        <f t="shared" si="4"/>
        <v>0.26675202731540765</v>
      </c>
      <c r="I56">
        <f t="shared" si="5"/>
        <v>-1.0790808419378759</v>
      </c>
      <c r="J56">
        <f t="shared" si="6"/>
        <v>1.0790808419378759</v>
      </c>
      <c r="K56">
        <f t="shared" si="7"/>
        <v>0.45058007312499337</v>
      </c>
      <c r="L56">
        <f t="shared" si="8"/>
        <v>0.54941992687500663</v>
      </c>
      <c r="M56">
        <f t="shared" si="9"/>
        <v>2.2193613513897996</v>
      </c>
      <c r="N56">
        <f t="shared" si="10"/>
        <v>1.8201014398727853</v>
      </c>
    </row>
    <row r="57" spans="1:14" x14ac:dyDescent="0.25">
      <c r="A57" s="4">
        <f>IF('True_Odds_Calculator_2-way'!A58="","",'True_Odds_Calculator_2-way'!A58)</f>
        <v>2.09</v>
      </c>
      <c r="B57" s="4">
        <f>IF('True_Odds_Calculator_2-way'!B58="","",'True_Odds_Calculator_2-way'!B58)</f>
        <v>1.78</v>
      </c>
      <c r="C57" s="4">
        <f t="shared" si="0"/>
        <v>0.47846889952153115</v>
      </c>
      <c r="D57">
        <f t="shared" si="1"/>
        <v>0.5617977528089888</v>
      </c>
      <c r="E57">
        <f t="shared" si="2"/>
        <v>4.0266652330519959E-2</v>
      </c>
      <c r="F57">
        <f t="shared" si="3"/>
        <v>-0.22853610020966608</v>
      </c>
      <c r="G57">
        <v>0</v>
      </c>
      <c r="H57">
        <f t="shared" si="4"/>
        <v>0.26880275254018604</v>
      </c>
      <c r="I57">
        <f t="shared" si="5"/>
        <v>-1.084524705455941</v>
      </c>
      <c r="J57">
        <f t="shared" si="6"/>
        <v>1.084524705455941</v>
      </c>
      <c r="K57">
        <f t="shared" si="7"/>
        <v>0.45826743412464838</v>
      </c>
      <c r="L57">
        <f t="shared" si="8"/>
        <v>0.54173256587535168</v>
      </c>
      <c r="M57">
        <f t="shared" si="9"/>
        <v>2.1821319289469754</v>
      </c>
      <c r="N57">
        <f t="shared" si="10"/>
        <v>1.8459292702556338</v>
      </c>
    </row>
    <row r="58" spans="1:14" x14ac:dyDescent="0.25">
      <c r="A58" s="4">
        <f>IF('True_Odds_Calculator_2-way'!A59="","",'True_Odds_Calculator_2-way'!A59)</f>
        <v>2.2799999999999998</v>
      </c>
      <c r="B58" s="4">
        <f>IF('True_Odds_Calculator_2-way'!B59="","",'True_Odds_Calculator_2-way'!B59)</f>
        <v>1.67</v>
      </c>
      <c r="C58" s="4">
        <f t="shared" si="0"/>
        <v>0.43859649122807021</v>
      </c>
      <c r="D58">
        <f t="shared" si="1"/>
        <v>0.5988023952095809</v>
      </c>
      <c r="E58">
        <f t="shared" si="2"/>
        <v>3.7398886437651102E-2</v>
      </c>
      <c r="F58">
        <f t="shared" si="3"/>
        <v>-0.22523374304023536</v>
      </c>
      <c r="G58">
        <v>0</v>
      </c>
      <c r="H58">
        <f t="shared" si="4"/>
        <v>0.2626326294778864</v>
      </c>
      <c r="I58">
        <f t="shared" si="5"/>
        <v>-1.0798355319767001</v>
      </c>
      <c r="J58">
        <f t="shared" si="6"/>
        <v>1.0798355319767001</v>
      </c>
      <c r="K58">
        <f t="shared" si="7"/>
        <v>0.41978188889052137</v>
      </c>
      <c r="L58">
        <f t="shared" si="8"/>
        <v>0.58021811110947863</v>
      </c>
      <c r="M58">
        <f t="shared" si="9"/>
        <v>2.382189480930176</v>
      </c>
      <c r="N58">
        <f t="shared" si="10"/>
        <v>1.7234898064243891</v>
      </c>
    </row>
    <row r="59" spans="1:14" x14ac:dyDescent="0.25">
      <c r="A59" s="4">
        <f>IF('True_Odds_Calculator_2-way'!A60="","",'True_Odds_Calculator_2-way'!A60)</f>
        <v>2.21</v>
      </c>
      <c r="B59" s="4">
        <f>IF('True_Odds_Calculator_2-way'!B60="","",'True_Odds_Calculator_2-way'!B60)</f>
        <v>1.7</v>
      </c>
      <c r="C59" s="4">
        <f t="shared" si="0"/>
        <v>0.45248868778280543</v>
      </c>
      <c r="D59">
        <f t="shared" si="1"/>
        <v>0.58823529411764708</v>
      </c>
      <c r="E59">
        <f t="shared" si="2"/>
        <v>4.0723981900452566E-2</v>
      </c>
      <c r="F59">
        <f t="shared" si="3"/>
        <v>-0.2254458344423742</v>
      </c>
      <c r="G59">
        <v>0</v>
      </c>
      <c r="H59">
        <f t="shared" si="4"/>
        <v>0.26616981634282671</v>
      </c>
      <c r="I59">
        <f t="shared" si="5"/>
        <v>-1.0865714630312671</v>
      </c>
      <c r="J59">
        <f t="shared" si="6"/>
        <v>1.0865714630312671</v>
      </c>
      <c r="K59">
        <f t="shared" si="7"/>
        <v>0.43201182193624138</v>
      </c>
      <c r="L59">
        <f t="shared" si="8"/>
        <v>0.56798817806375879</v>
      </c>
      <c r="M59">
        <f t="shared" si="9"/>
        <v>2.3147514702678329</v>
      </c>
      <c r="N59">
        <f t="shared" si="10"/>
        <v>1.7606000241218864</v>
      </c>
    </row>
    <row r="60" spans="1:14" x14ac:dyDescent="0.25">
      <c r="A60" s="4">
        <f>IF('True_Odds_Calculator_2-way'!A61="","",'True_Odds_Calculator_2-way'!A61)</f>
        <v>2.27</v>
      </c>
      <c r="B60" s="4">
        <f>IF('True_Odds_Calculator_2-way'!B61="","",'True_Odds_Calculator_2-way'!B61)</f>
        <v>1.67</v>
      </c>
      <c r="C60" s="4">
        <f t="shared" si="0"/>
        <v>0.44052863436123346</v>
      </c>
      <c r="D60">
        <f t="shared" si="1"/>
        <v>0.5988023952095809</v>
      </c>
      <c r="E60">
        <f t="shared" si="2"/>
        <v>3.9331029570814469E-2</v>
      </c>
      <c r="F60">
        <f t="shared" si="3"/>
        <v>-0.22445857184309781</v>
      </c>
      <c r="G60">
        <v>0</v>
      </c>
      <c r="H60">
        <f t="shared" si="4"/>
        <v>0.26378960141391228</v>
      </c>
      <c r="I60">
        <f t="shared" si="5"/>
        <v>-1.0840785170131719</v>
      </c>
      <c r="J60">
        <f t="shared" si="6"/>
        <v>1.0840785170131719</v>
      </c>
      <c r="K60">
        <f t="shared" si="7"/>
        <v>0.42073735021084574</v>
      </c>
      <c r="L60">
        <f t="shared" si="8"/>
        <v>0.57926264978915398</v>
      </c>
      <c r="M60">
        <f t="shared" si="9"/>
        <v>2.376779716606729</v>
      </c>
      <c r="N60">
        <f t="shared" si="10"/>
        <v>1.7263326063988251</v>
      </c>
    </row>
    <row r="61" spans="1:14" x14ac:dyDescent="0.25">
      <c r="A61" s="4">
        <f>IF('True_Odds_Calculator_2-way'!A62="","",'True_Odds_Calculator_2-way'!A62)</f>
        <v>2.0699999999999998</v>
      </c>
      <c r="B61" s="4">
        <f>IF('True_Odds_Calculator_2-way'!B62="","",'True_Odds_Calculator_2-way'!B62)</f>
        <v>1.82</v>
      </c>
      <c r="C61" s="4">
        <f t="shared" si="0"/>
        <v>0.48309178743961356</v>
      </c>
      <c r="D61">
        <f t="shared" si="1"/>
        <v>0.54945054945054939</v>
      </c>
      <c r="E61">
        <f t="shared" si="2"/>
        <v>3.2542336890162948E-2</v>
      </c>
      <c r="F61">
        <f t="shared" si="3"/>
        <v>-0.23289271115358079</v>
      </c>
      <c r="G61">
        <v>0</v>
      </c>
      <c r="H61">
        <f t="shared" si="4"/>
        <v>0.26543504804374368</v>
      </c>
      <c r="I61">
        <f t="shared" si="5"/>
        <v>-1.0675818579755179</v>
      </c>
      <c r="J61">
        <f t="shared" si="6"/>
        <v>1.0675818579755179</v>
      </c>
      <c r="K61">
        <f t="shared" si="7"/>
        <v>0.4667852887508781</v>
      </c>
      <c r="L61">
        <f t="shared" si="8"/>
        <v>0.53321471124912212</v>
      </c>
      <c r="M61">
        <f t="shared" si="9"/>
        <v>2.1423125880338039</v>
      </c>
      <c r="N61">
        <f t="shared" si="10"/>
        <v>1.8754171235399244</v>
      </c>
    </row>
    <row r="62" spans="1:14" x14ac:dyDescent="0.25">
      <c r="A62" s="4">
        <f>IF('True_Odds_Calculator_2-way'!A63="","",'True_Odds_Calculator_2-way'!A63)</f>
        <v>2.14</v>
      </c>
      <c r="B62" s="4">
        <f>IF('True_Odds_Calculator_2-way'!B63="","",'True_Odds_Calculator_2-way'!B63)</f>
        <v>1.75</v>
      </c>
      <c r="C62" s="4">
        <f t="shared" si="0"/>
        <v>0.46728971962616822</v>
      </c>
      <c r="D62">
        <f t="shared" si="1"/>
        <v>0.5714285714285714</v>
      </c>
      <c r="E62">
        <f t="shared" si="2"/>
        <v>3.8718291054739673E-2</v>
      </c>
      <c r="F62">
        <f t="shared" si="3"/>
        <v>-0.22830440587449929</v>
      </c>
      <c r="G62">
        <v>0</v>
      </c>
      <c r="H62">
        <f t="shared" si="4"/>
        <v>0.26702269692923897</v>
      </c>
      <c r="I62">
        <f t="shared" si="5"/>
        <v>-1.0814761408717504</v>
      </c>
      <c r="J62">
        <f t="shared" si="6"/>
        <v>1.0814761408717504</v>
      </c>
      <c r="K62">
        <f t="shared" si="7"/>
        <v>0.44785153960345248</v>
      </c>
      <c r="L62">
        <f t="shared" si="8"/>
        <v>0.55214846039654741</v>
      </c>
      <c r="M62">
        <f t="shared" si="9"/>
        <v>2.2328828005937953</v>
      </c>
      <c r="N62">
        <f t="shared" si="10"/>
        <v>1.8111071056538131</v>
      </c>
    </row>
    <row r="63" spans="1:14" x14ac:dyDescent="0.25">
      <c r="A63" s="4">
        <f>IF('True_Odds_Calculator_2-way'!A64="","",'True_Odds_Calculator_2-way'!A64)</f>
        <v>1.94</v>
      </c>
      <c r="B63" s="4">
        <f>IF('True_Odds_Calculator_2-way'!B64="","",'True_Odds_Calculator_2-way'!B64)</f>
        <v>1.93</v>
      </c>
      <c r="C63" s="4">
        <f t="shared" si="0"/>
        <v>0.51546391752577325</v>
      </c>
      <c r="D63">
        <f t="shared" si="1"/>
        <v>0.5181347150259068</v>
      </c>
      <c r="E63">
        <f t="shared" si="2"/>
        <v>3.3598632551679941E-2</v>
      </c>
      <c r="F63">
        <f t="shared" si="3"/>
        <v>-0.2334811174616741</v>
      </c>
      <c r="G63">
        <v>0</v>
      </c>
      <c r="H63">
        <f t="shared" si="4"/>
        <v>0.26707975001335404</v>
      </c>
      <c r="I63">
        <f t="shared" si="5"/>
        <v>-1.0695340092890231</v>
      </c>
      <c r="J63">
        <f t="shared" si="6"/>
        <v>1.0695340092890231</v>
      </c>
      <c r="K63">
        <f t="shared" si="7"/>
        <v>0.49866309204640175</v>
      </c>
      <c r="L63">
        <f t="shared" si="8"/>
        <v>0.50133690795359842</v>
      </c>
      <c r="M63">
        <f t="shared" si="9"/>
        <v>2.0053619687316817</v>
      </c>
      <c r="N63">
        <f t="shared" si="10"/>
        <v>1.9946666286387909</v>
      </c>
    </row>
    <row r="64" spans="1:14" x14ac:dyDescent="0.25">
      <c r="A64" s="4">
        <f>IF('True_Odds_Calculator_2-way'!A65="","",'True_Odds_Calculator_2-way'!A65)</f>
        <v>1.89</v>
      </c>
      <c r="B64" s="4">
        <f>IF('True_Odds_Calculator_2-way'!B65="","",'True_Odds_Calculator_2-way'!B65)</f>
        <v>2.0099999999999998</v>
      </c>
      <c r="C64" s="4">
        <f t="shared" si="0"/>
        <v>0.52910052910052918</v>
      </c>
      <c r="D64">
        <f t="shared" si="1"/>
        <v>0.49751243781094534</v>
      </c>
      <c r="E64">
        <f t="shared" si="2"/>
        <v>2.6612966911474523E-2</v>
      </c>
      <c r="F64">
        <f t="shared" si="3"/>
        <v>-0.23662112716839079</v>
      </c>
      <c r="G64">
        <v>0</v>
      </c>
      <c r="H64">
        <f t="shared" si="4"/>
        <v>0.26323409407986531</v>
      </c>
      <c r="I64">
        <f t="shared" si="5"/>
        <v>-1.0547373121500738</v>
      </c>
      <c r="J64">
        <f t="shared" si="6"/>
        <v>1.0547373121500738</v>
      </c>
      <c r="K64">
        <f t="shared" si="7"/>
        <v>0.51580525090249008</v>
      </c>
      <c r="L64">
        <f t="shared" si="8"/>
        <v>0.48419474909751009</v>
      </c>
      <c r="M64">
        <f t="shared" si="9"/>
        <v>1.9387162078135651</v>
      </c>
      <c r="N64">
        <f t="shared" si="10"/>
        <v>2.0652846852715743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2.48</v>
      </c>
      <c r="C65" s="4">
        <f t="shared" si="0"/>
        <v>0.625</v>
      </c>
      <c r="D65">
        <f t="shared" si="1"/>
        <v>0.40322580645161293</v>
      </c>
      <c r="E65">
        <f t="shared" si="2"/>
        <v>2.8225806451612989E-2</v>
      </c>
      <c r="F65">
        <f t="shared" si="3"/>
        <v>-0.22379032258064502</v>
      </c>
      <c r="G65">
        <v>0</v>
      </c>
      <c r="H65">
        <f t="shared" si="4"/>
        <v>0.25201612903225806</v>
      </c>
      <c r="I65">
        <f t="shared" si="5"/>
        <v>-1.0611908999450224</v>
      </c>
      <c r="J65">
        <f t="shared" si="6"/>
        <v>1.0611908999450224</v>
      </c>
      <c r="K65">
        <f t="shared" si="7"/>
        <v>0.61098009187365931</v>
      </c>
      <c r="L65">
        <f t="shared" si="8"/>
        <v>0.38901990812634057</v>
      </c>
      <c r="M65">
        <f t="shared" si="9"/>
        <v>1.6367145399670135</v>
      </c>
      <c r="N65">
        <f t="shared" si="10"/>
        <v>2.5705625319186329</v>
      </c>
    </row>
    <row r="66" spans="1:14" x14ac:dyDescent="0.25">
      <c r="A66" s="4">
        <f>IF('True_Odds_Calculator_2-way'!A67="","",'True_Odds_Calculator_2-way'!A67)</f>
        <v>2.02</v>
      </c>
      <c r="B66" s="4">
        <f>IF('True_Odds_Calculator_2-way'!B67="","",'True_Odds_Calculator_2-way'!B67)</f>
        <v>1.85</v>
      </c>
      <c r="C66" s="4">
        <f t="shared" si="0"/>
        <v>0.49504950495049505</v>
      </c>
      <c r="D66">
        <f t="shared" si="1"/>
        <v>0.54054054054054046</v>
      </c>
      <c r="E66">
        <f t="shared" si="2"/>
        <v>3.5590045491035394E-2</v>
      </c>
      <c r="F66">
        <f t="shared" si="3"/>
        <v>-0.23200428150923214</v>
      </c>
      <c r="G66">
        <v>0</v>
      </c>
      <c r="H66">
        <f t="shared" si="4"/>
        <v>0.26759432700026753</v>
      </c>
      <c r="I66">
        <f t="shared" si="5"/>
        <v>-1.0739657990297369</v>
      </c>
      <c r="J66">
        <f t="shared" si="6"/>
        <v>1.0739657990297369</v>
      </c>
      <c r="K66">
        <f t="shared" si="7"/>
        <v>0.4772255750516613</v>
      </c>
      <c r="L66">
        <f t="shared" si="8"/>
        <v>0.52277442494833892</v>
      </c>
      <c r="M66">
        <f t="shared" si="9"/>
        <v>2.0954451150103317</v>
      </c>
      <c r="N66">
        <f t="shared" si="10"/>
        <v>1.9128709291752766</v>
      </c>
    </row>
    <row r="67" spans="1:14" x14ac:dyDescent="0.25">
      <c r="A67" s="4">
        <f>IF('True_Odds_Calculator_2-way'!A68="","",'True_Odds_Calculator_2-way'!A68)</f>
        <v>2.5499999999999998</v>
      </c>
      <c r="B67" s="4">
        <f>IF('True_Odds_Calculator_2-way'!B68="","",'True_Odds_Calculator_2-way'!B68)</f>
        <v>1.55</v>
      </c>
      <c r="C67" s="4">
        <f t="shared" ref="C67:C130" si="11">1/A67</f>
        <v>0.39215686274509809</v>
      </c>
      <c r="D67">
        <f t="shared" ref="D67:D130" si="12">1/B67</f>
        <v>0.64516129032258063</v>
      </c>
      <c r="E67">
        <f t="shared" ref="E67:E130" si="13">C67+D67-1</f>
        <v>3.7318153067678717E-2</v>
      </c>
      <c r="F67">
        <f t="shared" ref="F67:F130" si="14">C67+D67-(C67*D67)-1</f>
        <v>-0.21568627450980393</v>
      </c>
      <c r="G67">
        <v>0</v>
      </c>
      <c r="H67">
        <f t="shared" ref="H67:H130" si="15">C67*D67</f>
        <v>0.25300442757748265</v>
      </c>
      <c r="I67">
        <f t="shared" ref="I67:I130" si="16">((-4*F67*H67)^0.5)/(2*F67)</f>
        <v>-1.0830607221477648</v>
      </c>
      <c r="J67">
        <f t="shared" ref="J67:J130" si="17">(-((-4*F67*H67)^0.5))/(2*F67)</f>
        <v>1.0830607221477648</v>
      </c>
      <c r="K67">
        <f t="shared" ref="K67:K130" si="18">IF(A67="","",(C67/($J67+C67-($J67*C67))))</f>
        <v>0.37330926563096944</v>
      </c>
      <c r="L67">
        <f t="shared" ref="L67:L130" si="19">IF(B67="","",(D67/($J67+D67-($J67*D67))))</f>
        <v>0.62669073436903067</v>
      </c>
      <c r="M67">
        <f t="shared" ref="M67:M130" si="20">IF(A67="","",1/K67)</f>
        <v>2.6787441193290351</v>
      </c>
      <c r="N67">
        <f t="shared" ref="N67:N130" si="21">IF(B67="","",1/L67)</f>
        <v>1.5956833971812705</v>
      </c>
    </row>
    <row r="68" spans="1:14" x14ac:dyDescent="0.25">
      <c r="A68" s="4">
        <f>IF('True_Odds_Calculator_2-way'!A69="","",'True_Odds_Calculator_2-way'!A69)</f>
        <v>2.16</v>
      </c>
      <c r="B68" s="4">
        <f>IF('True_Odds_Calculator_2-way'!B69="","",'True_Odds_Calculator_2-way'!B69)</f>
        <v>1.74</v>
      </c>
      <c r="C68" s="4">
        <f t="shared" si="11"/>
        <v>0.46296296296296291</v>
      </c>
      <c r="D68">
        <f t="shared" si="12"/>
        <v>0.57471264367816088</v>
      </c>
      <c r="E68">
        <f t="shared" si="13"/>
        <v>3.7675606641123682E-2</v>
      </c>
      <c r="F68">
        <f t="shared" si="14"/>
        <v>-0.22839506172839519</v>
      </c>
      <c r="G68">
        <v>0</v>
      </c>
      <c r="H68">
        <f t="shared" si="15"/>
        <v>0.26607066836951887</v>
      </c>
      <c r="I68">
        <f t="shared" si="16"/>
        <v>-1.0793322294408634</v>
      </c>
      <c r="J68">
        <f t="shared" si="17"/>
        <v>1.0793322294408634</v>
      </c>
      <c r="K68">
        <f t="shared" si="18"/>
        <v>0.44404472798104189</v>
      </c>
      <c r="L68">
        <f t="shared" si="19"/>
        <v>0.55595527201895822</v>
      </c>
      <c r="M68">
        <f t="shared" si="20"/>
        <v>2.2520253861514017</v>
      </c>
      <c r="N68">
        <f t="shared" si="21"/>
        <v>1.7987058497862392</v>
      </c>
    </row>
    <row r="69" spans="1:14" x14ac:dyDescent="0.25">
      <c r="A69" s="4">
        <f>IF('True_Odds_Calculator_2-way'!A70="","",'True_Odds_Calculator_2-way'!A70)</f>
        <v>2.12</v>
      </c>
      <c r="B69" s="4">
        <f>IF('True_Odds_Calculator_2-way'!B70="","",'True_Odds_Calculator_2-way'!B70)</f>
        <v>1.76</v>
      </c>
      <c r="C69" s="4">
        <f t="shared" si="11"/>
        <v>0.47169811320754712</v>
      </c>
      <c r="D69">
        <f t="shared" si="12"/>
        <v>0.56818181818181823</v>
      </c>
      <c r="E69">
        <f t="shared" si="13"/>
        <v>3.9879931389365408E-2</v>
      </c>
      <c r="F69">
        <f t="shared" si="14"/>
        <v>-0.22813036020583177</v>
      </c>
      <c r="G69">
        <v>0</v>
      </c>
      <c r="H69">
        <f t="shared" si="15"/>
        <v>0.26801029159519724</v>
      </c>
      <c r="I69">
        <f t="shared" si="16"/>
        <v>-1.0838874619051502</v>
      </c>
      <c r="J69">
        <f t="shared" si="17"/>
        <v>1.0838874619051502</v>
      </c>
      <c r="K69">
        <f t="shared" si="18"/>
        <v>0.45168057659351019</v>
      </c>
      <c r="L69">
        <f t="shared" si="19"/>
        <v>0.54831942340648987</v>
      </c>
      <c r="M69">
        <f t="shared" si="20"/>
        <v>2.2139539573337679</v>
      </c>
      <c r="N69">
        <f t="shared" si="21"/>
        <v>1.8237544710479137</v>
      </c>
    </row>
    <row r="70" spans="1:14" x14ac:dyDescent="0.25">
      <c r="A70" s="4">
        <f>IF('True_Odds_Calculator_2-way'!A71="","",'True_Odds_Calculator_2-way'!A71)</f>
        <v>2.11</v>
      </c>
      <c r="B70" s="4">
        <f>IF('True_Odds_Calculator_2-way'!B71="","",'True_Odds_Calculator_2-way'!B71)</f>
        <v>1.77</v>
      </c>
      <c r="C70" s="4">
        <f t="shared" si="11"/>
        <v>0.47393364928909953</v>
      </c>
      <c r="D70">
        <f t="shared" si="12"/>
        <v>0.56497175141242939</v>
      </c>
      <c r="E70">
        <f t="shared" si="13"/>
        <v>3.8905400701529036E-2</v>
      </c>
      <c r="F70">
        <f t="shared" si="14"/>
        <v>-0.22885372319061759</v>
      </c>
      <c r="G70">
        <v>0</v>
      </c>
      <c r="H70">
        <f t="shared" si="15"/>
        <v>0.26775912389214662</v>
      </c>
      <c r="I70">
        <f t="shared" si="16"/>
        <v>-1.0816659234722941</v>
      </c>
      <c r="J70">
        <f t="shared" si="17"/>
        <v>1.0816659234722941</v>
      </c>
      <c r="K70">
        <f t="shared" si="18"/>
        <v>0.45441136703461599</v>
      </c>
      <c r="L70">
        <f t="shared" si="19"/>
        <v>0.54558863296538396</v>
      </c>
      <c r="M70">
        <f t="shared" si="20"/>
        <v>2.2006491750542465</v>
      </c>
      <c r="N70">
        <f t="shared" si="21"/>
        <v>1.8328827610736662</v>
      </c>
    </row>
    <row r="71" spans="1:14" x14ac:dyDescent="0.25">
      <c r="A71" s="4">
        <f>IF('True_Odds_Calculator_2-way'!A72="","",'True_Odds_Calculator_2-way'!A72)</f>
        <v>2.2200000000000002</v>
      </c>
      <c r="B71" s="4">
        <f>IF('True_Odds_Calculator_2-way'!B72="","",'True_Odds_Calculator_2-way'!B72)</f>
        <v>1.7</v>
      </c>
      <c r="C71" s="4">
        <f t="shared" si="11"/>
        <v>0.4504504504504504</v>
      </c>
      <c r="D71">
        <f t="shared" si="12"/>
        <v>0.58823529411764708</v>
      </c>
      <c r="E71">
        <f t="shared" si="13"/>
        <v>3.868574456809748E-2</v>
      </c>
      <c r="F71">
        <f t="shared" si="14"/>
        <v>-0.22628510863804985</v>
      </c>
      <c r="G71">
        <v>0</v>
      </c>
      <c r="H71">
        <f t="shared" si="15"/>
        <v>0.26497085320614733</v>
      </c>
      <c r="I71">
        <f t="shared" si="16"/>
        <v>-1.0821091383745125</v>
      </c>
      <c r="J71">
        <f t="shared" si="17"/>
        <v>1.0821091383745125</v>
      </c>
      <c r="K71">
        <f t="shared" si="18"/>
        <v>0.43100231571506481</v>
      </c>
      <c r="L71">
        <f t="shared" si="19"/>
        <v>0.56899768428493536</v>
      </c>
      <c r="M71">
        <f t="shared" si="20"/>
        <v>2.3201731488169055</v>
      </c>
      <c r="N71">
        <f t="shared" si="21"/>
        <v>1.7574763968621581</v>
      </c>
    </row>
    <row r="72" spans="1:14" x14ac:dyDescent="0.25">
      <c r="A72" s="4">
        <f>IF('True_Odds_Calculator_2-way'!A73="","",'True_Odds_Calculator_2-way'!A73)</f>
        <v>2.58</v>
      </c>
      <c r="B72" s="4">
        <f>IF('True_Odds_Calculator_2-way'!B73="","",'True_Odds_Calculator_2-way'!B73)</f>
        <v>1.54</v>
      </c>
      <c r="C72" s="4">
        <f t="shared" si="11"/>
        <v>0.38759689922480617</v>
      </c>
      <c r="D72">
        <f t="shared" si="12"/>
        <v>0.64935064935064934</v>
      </c>
      <c r="E72">
        <f t="shared" si="13"/>
        <v>3.6947548575455569E-2</v>
      </c>
      <c r="F72">
        <f t="shared" si="14"/>
        <v>-0.21473874962247053</v>
      </c>
      <c r="G72">
        <v>0</v>
      </c>
      <c r="H72">
        <f t="shared" si="15"/>
        <v>0.25168629819792609</v>
      </c>
      <c r="I72">
        <f t="shared" si="16"/>
        <v>-1.0826163374360516</v>
      </c>
      <c r="J72">
        <f t="shared" si="17"/>
        <v>1.0826163374360516</v>
      </c>
      <c r="K72">
        <f t="shared" si="18"/>
        <v>0.36893101836580677</v>
      </c>
      <c r="L72">
        <f t="shared" si="19"/>
        <v>0.63106898163419312</v>
      </c>
      <c r="M72">
        <f t="shared" si="20"/>
        <v>2.7105338131489622</v>
      </c>
      <c r="N72">
        <f t="shared" si="21"/>
        <v>1.5846128222154678</v>
      </c>
    </row>
    <row r="73" spans="1:14" x14ac:dyDescent="0.25">
      <c r="A73" s="4">
        <f>IF('True_Odds_Calculator_2-way'!A74="","",'True_Odds_Calculator_2-way'!A74)</f>
        <v>2.4700000000000002</v>
      </c>
      <c r="B73" s="4">
        <f>IF('True_Odds_Calculator_2-way'!B74="","",'True_Odds_Calculator_2-way'!B74)</f>
        <v>1.58</v>
      </c>
      <c r="C73" s="4">
        <f t="shared" si="11"/>
        <v>0.40485829959514169</v>
      </c>
      <c r="D73">
        <f t="shared" si="12"/>
        <v>0.63291139240506322</v>
      </c>
      <c r="E73">
        <f t="shared" si="13"/>
        <v>3.7769692000204858E-2</v>
      </c>
      <c r="F73">
        <f t="shared" si="14"/>
        <v>-0.2184697381233025</v>
      </c>
      <c r="G73">
        <v>0</v>
      </c>
      <c r="H73">
        <f t="shared" si="15"/>
        <v>0.25623943012350736</v>
      </c>
      <c r="I73">
        <f t="shared" si="16"/>
        <v>-1.0829972051127188</v>
      </c>
      <c r="J73">
        <f t="shared" si="17"/>
        <v>1.0829972051127188</v>
      </c>
      <c r="K73">
        <f t="shared" si="18"/>
        <v>0.3858015922237128</v>
      </c>
      <c r="L73">
        <f t="shared" si="19"/>
        <v>0.61419840777628731</v>
      </c>
      <c r="M73">
        <f t="shared" si="20"/>
        <v>2.5920058915156967</v>
      </c>
      <c r="N73">
        <f t="shared" si="21"/>
        <v>1.6281383789653769</v>
      </c>
    </row>
    <row r="74" spans="1:14" x14ac:dyDescent="0.25">
      <c r="A74" s="4">
        <f>IF('True_Odds_Calculator_2-way'!A75="","",'True_Odds_Calculator_2-way'!A75)</f>
        <v>2.19</v>
      </c>
      <c r="B74" s="4">
        <f>IF('True_Odds_Calculator_2-way'!B75="","",'True_Odds_Calculator_2-way'!B75)</f>
        <v>1.72</v>
      </c>
      <c r="C74" s="4">
        <f t="shared" si="11"/>
        <v>0.45662100456621008</v>
      </c>
      <c r="D74">
        <f t="shared" si="12"/>
        <v>0.58139534883720934</v>
      </c>
      <c r="E74">
        <f t="shared" si="13"/>
        <v>3.8016353403419467E-2</v>
      </c>
      <c r="F74">
        <f t="shared" si="14"/>
        <v>-0.22746097483274919</v>
      </c>
      <c r="G74">
        <v>0</v>
      </c>
      <c r="H74">
        <f t="shared" si="15"/>
        <v>0.26547732823616865</v>
      </c>
      <c r="I74">
        <f t="shared" si="16"/>
        <v>-1.0803395392536077</v>
      </c>
      <c r="J74">
        <f t="shared" si="17"/>
        <v>1.0803395392536077</v>
      </c>
      <c r="K74">
        <f t="shared" si="18"/>
        <v>0.43752110049466114</v>
      </c>
      <c r="L74">
        <f t="shared" si="19"/>
        <v>0.5624788995053388</v>
      </c>
      <c r="M74">
        <f t="shared" si="20"/>
        <v>2.2856040517117928</v>
      </c>
      <c r="N74">
        <f t="shared" si="21"/>
        <v>1.7778444682625973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1.74</v>
      </c>
      <c r="C75" s="4">
        <f t="shared" si="11"/>
        <v>0.47393364928909953</v>
      </c>
      <c r="D75">
        <f t="shared" si="12"/>
        <v>0.57471264367816088</v>
      </c>
      <c r="E75">
        <f t="shared" si="13"/>
        <v>4.8646292967260418E-2</v>
      </c>
      <c r="F75">
        <f t="shared" si="14"/>
        <v>-0.22372936754371631</v>
      </c>
      <c r="G75">
        <v>0</v>
      </c>
      <c r="H75">
        <f t="shared" si="15"/>
        <v>0.27237566051097672</v>
      </c>
      <c r="I75">
        <f t="shared" si="16"/>
        <v>-1.1033737580104406</v>
      </c>
      <c r="J75">
        <f t="shared" si="17"/>
        <v>1.1033737580104406</v>
      </c>
      <c r="K75">
        <f t="shared" si="18"/>
        <v>0.4494897427831781</v>
      </c>
      <c r="L75">
        <f t="shared" si="19"/>
        <v>0.5505102572168219</v>
      </c>
      <c r="M75">
        <f t="shared" si="20"/>
        <v>2.2247448713915889</v>
      </c>
      <c r="N75">
        <f t="shared" si="21"/>
        <v>1.816496580927726</v>
      </c>
    </row>
    <row r="76" spans="1:14" x14ac:dyDescent="0.25">
      <c r="A76" s="4">
        <f>IF('True_Odds_Calculator_2-way'!A77="","",'True_Odds_Calculator_2-way'!A77)</f>
        <v>2.0699999999999998</v>
      </c>
      <c r="B76" s="4">
        <f>IF('True_Odds_Calculator_2-way'!B77="","",'True_Odds_Calculator_2-way'!B77)</f>
        <v>1.78</v>
      </c>
      <c r="C76" s="4">
        <f t="shared" si="11"/>
        <v>0.48309178743961356</v>
      </c>
      <c r="D76">
        <f t="shared" si="12"/>
        <v>0.5617977528089888</v>
      </c>
      <c r="E76">
        <f t="shared" si="13"/>
        <v>4.4889540248602255E-2</v>
      </c>
      <c r="F76">
        <f t="shared" si="14"/>
        <v>-0.22651034033545026</v>
      </c>
      <c r="G76">
        <v>0</v>
      </c>
      <c r="H76">
        <f t="shared" si="15"/>
        <v>0.27139988058405257</v>
      </c>
      <c r="I76">
        <f t="shared" si="16"/>
        <v>-1.0946135246159836</v>
      </c>
      <c r="J76">
        <f t="shared" si="17"/>
        <v>1.0946135246159836</v>
      </c>
      <c r="K76">
        <f t="shared" si="18"/>
        <v>0.46056706084310273</v>
      </c>
      <c r="L76">
        <f t="shared" si="19"/>
        <v>0.53943293915689727</v>
      </c>
      <c r="M76">
        <f t="shared" si="20"/>
        <v>2.1712364713391024</v>
      </c>
      <c r="N76">
        <f t="shared" si="21"/>
        <v>1.8537985492004672</v>
      </c>
    </row>
    <row r="77" spans="1:14" x14ac:dyDescent="0.25">
      <c r="A77" s="4">
        <f>IF('True_Odds_Calculator_2-way'!A78="","",'True_Odds_Calculator_2-way'!A78)</f>
        <v>1.99</v>
      </c>
      <c r="B77" s="4">
        <f>IF('True_Odds_Calculator_2-way'!B78="","",'True_Odds_Calculator_2-way'!B78)</f>
        <v>1.92</v>
      </c>
      <c r="C77" s="4">
        <f t="shared" si="11"/>
        <v>0.50251256281407031</v>
      </c>
      <c r="D77">
        <f t="shared" si="12"/>
        <v>0.52083333333333337</v>
      </c>
      <c r="E77">
        <f t="shared" si="13"/>
        <v>2.3345896147403788E-2</v>
      </c>
      <c r="F77">
        <f t="shared" si="14"/>
        <v>-0.2383793969849245</v>
      </c>
      <c r="G77">
        <v>0</v>
      </c>
      <c r="H77">
        <f t="shared" si="15"/>
        <v>0.26172529313232828</v>
      </c>
      <c r="I77">
        <f t="shared" si="16"/>
        <v>-1.0478243557698861</v>
      </c>
      <c r="J77">
        <f t="shared" si="17"/>
        <v>1.0478243557698861</v>
      </c>
      <c r="K77">
        <f t="shared" si="18"/>
        <v>0.49083461764588526</v>
      </c>
      <c r="L77">
        <f t="shared" si="19"/>
        <v>0.50916538235411457</v>
      </c>
      <c r="M77">
        <f t="shared" si="20"/>
        <v>2.0373461122121879</v>
      </c>
      <c r="N77">
        <f t="shared" si="21"/>
        <v>1.9639984073082948</v>
      </c>
    </row>
    <row r="78" spans="1:14" x14ac:dyDescent="0.25">
      <c r="A78" s="4">
        <f>IF('True_Odds_Calculator_2-way'!A79="","",'True_Odds_Calculator_2-way'!A79)</f>
        <v>2.3199999999999998</v>
      </c>
      <c r="B78" s="4">
        <f>IF('True_Odds_Calculator_2-way'!B79="","",'True_Odds_Calculator_2-way'!B79)</f>
        <v>1.68</v>
      </c>
      <c r="C78" s="4">
        <f t="shared" si="11"/>
        <v>0.43103448275862072</v>
      </c>
      <c r="D78">
        <f t="shared" si="12"/>
        <v>0.59523809523809523</v>
      </c>
      <c r="E78">
        <f t="shared" si="13"/>
        <v>2.6272577996715896E-2</v>
      </c>
      <c r="F78">
        <f t="shared" si="14"/>
        <v>-0.23029556650246308</v>
      </c>
      <c r="G78">
        <v>0</v>
      </c>
      <c r="H78">
        <f t="shared" si="15"/>
        <v>0.25656814449917897</v>
      </c>
      <c r="I78">
        <f t="shared" si="16"/>
        <v>-1.0555008273018727</v>
      </c>
      <c r="J78">
        <f t="shared" si="17"/>
        <v>1.0555008273018727</v>
      </c>
      <c r="K78">
        <f t="shared" si="18"/>
        <v>0.41783991029087642</v>
      </c>
      <c r="L78">
        <f t="shared" si="19"/>
        <v>0.58216008970912358</v>
      </c>
      <c r="M78">
        <f t="shared" si="20"/>
        <v>2.3932610920384718</v>
      </c>
      <c r="N78">
        <f t="shared" si="21"/>
        <v>1.7177405625652735</v>
      </c>
    </row>
    <row r="79" spans="1:14" x14ac:dyDescent="0.25">
      <c r="A79" s="4">
        <f>IF('True_Odds_Calculator_2-way'!A80="","",'True_Odds_Calculator_2-way'!A80)</f>
        <v>1.71</v>
      </c>
      <c r="B79" s="4">
        <f>IF('True_Odds_Calculator_2-way'!B80="","",'True_Odds_Calculator_2-way'!B80)</f>
        <v>2.25</v>
      </c>
      <c r="C79" s="4">
        <f t="shared" si="11"/>
        <v>0.58479532163742687</v>
      </c>
      <c r="D79">
        <f t="shared" si="12"/>
        <v>0.44444444444444442</v>
      </c>
      <c r="E79">
        <f t="shared" si="13"/>
        <v>2.9239766081871288E-2</v>
      </c>
      <c r="F79">
        <f t="shared" si="14"/>
        <v>-0.2306692657569851</v>
      </c>
      <c r="G79">
        <v>0</v>
      </c>
      <c r="H79">
        <f t="shared" si="15"/>
        <v>0.25990903183885639</v>
      </c>
      <c r="I79">
        <f t="shared" si="16"/>
        <v>-1.0614897848685503</v>
      </c>
      <c r="J79">
        <f t="shared" si="17"/>
        <v>1.0614897848685503</v>
      </c>
      <c r="K79">
        <f t="shared" si="18"/>
        <v>0.57023669616511363</v>
      </c>
      <c r="L79">
        <f t="shared" si="19"/>
        <v>0.42976330383488626</v>
      </c>
      <c r="M79">
        <f t="shared" si="20"/>
        <v>1.753657747256671</v>
      </c>
      <c r="N79">
        <f t="shared" si="21"/>
        <v>2.3268622310856886</v>
      </c>
    </row>
    <row r="80" spans="1:14" x14ac:dyDescent="0.25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1.88</v>
      </c>
      <c r="C80" s="4">
        <f t="shared" si="11"/>
        <v>0.49751243781094534</v>
      </c>
      <c r="D80">
        <f t="shared" si="12"/>
        <v>0.53191489361702127</v>
      </c>
      <c r="E80">
        <f t="shared" si="13"/>
        <v>2.9427331427966497E-2</v>
      </c>
      <c r="F80">
        <f t="shared" si="14"/>
        <v>-0.23520694400338749</v>
      </c>
      <c r="G80">
        <v>0</v>
      </c>
      <c r="H80">
        <f t="shared" si="15"/>
        <v>0.26463427543135393</v>
      </c>
      <c r="I80">
        <f t="shared" si="16"/>
        <v>-1.060713208766217</v>
      </c>
      <c r="J80">
        <f t="shared" si="17"/>
        <v>1.060713208766217</v>
      </c>
      <c r="K80">
        <f t="shared" si="18"/>
        <v>0.48278384578010813</v>
      </c>
      <c r="L80">
        <f t="shared" si="19"/>
        <v>0.5172161542198922</v>
      </c>
      <c r="M80">
        <f t="shared" si="20"/>
        <v>2.0713203408538785</v>
      </c>
      <c r="N80">
        <f t="shared" si="21"/>
        <v>1.9334276237142709</v>
      </c>
    </row>
    <row r="81" spans="1:14" x14ac:dyDescent="0.25">
      <c r="A81" s="4">
        <f>IF('True_Odds_Calculator_2-way'!A82="","",'True_Odds_Calculator_2-way'!A82)</f>
        <v>2.0299999999999998</v>
      </c>
      <c r="B81" s="4">
        <f>IF('True_Odds_Calculator_2-way'!B82="","",'True_Odds_Calculator_2-way'!B82)</f>
        <v>1.86</v>
      </c>
      <c r="C81" s="4">
        <f t="shared" si="11"/>
        <v>0.49261083743842371</v>
      </c>
      <c r="D81">
        <f t="shared" si="12"/>
        <v>0.5376344086021505</v>
      </c>
      <c r="E81">
        <f t="shared" si="13"/>
        <v>3.0245246040574214E-2</v>
      </c>
      <c r="F81">
        <f t="shared" si="14"/>
        <v>-0.23459929021664283</v>
      </c>
      <c r="G81">
        <v>0</v>
      </c>
      <c r="H81">
        <f t="shared" si="15"/>
        <v>0.26484453625721704</v>
      </c>
      <c r="I81">
        <f t="shared" si="16"/>
        <v>-1.0625078858299792</v>
      </c>
      <c r="J81">
        <f t="shared" si="17"/>
        <v>1.0625078858299792</v>
      </c>
      <c r="K81">
        <f t="shared" si="18"/>
        <v>0.47746756040114985</v>
      </c>
      <c r="L81">
        <f t="shared" si="19"/>
        <v>0.5225324395988501</v>
      </c>
      <c r="M81">
        <f t="shared" si="20"/>
        <v>2.0943831224048783</v>
      </c>
      <c r="N81">
        <f t="shared" si="21"/>
        <v>1.9137567818137824</v>
      </c>
    </row>
    <row r="82" spans="1:14" x14ac:dyDescent="0.25">
      <c r="A82" s="4">
        <f>IF('True_Odds_Calculator_2-way'!A83="","",'True_Odds_Calculator_2-way'!A83)</f>
        <v>2.16</v>
      </c>
      <c r="B82" s="4">
        <f>IF('True_Odds_Calculator_2-way'!B83="","",'True_Odds_Calculator_2-way'!B83)</f>
        <v>1.75</v>
      </c>
      <c r="C82" s="4">
        <f t="shared" si="11"/>
        <v>0.46296296296296291</v>
      </c>
      <c r="D82">
        <f t="shared" si="12"/>
        <v>0.5714285714285714</v>
      </c>
      <c r="E82">
        <f t="shared" si="13"/>
        <v>3.4391534391534417E-2</v>
      </c>
      <c r="F82">
        <f t="shared" si="14"/>
        <v>-0.23015873015873001</v>
      </c>
      <c r="G82">
        <v>0</v>
      </c>
      <c r="H82">
        <f t="shared" si="15"/>
        <v>0.26455026455026448</v>
      </c>
      <c r="I82">
        <f t="shared" si="16"/>
        <v>-1.0721125348377951</v>
      </c>
      <c r="J82">
        <f t="shared" si="17"/>
        <v>1.0721125348377951</v>
      </c>
      <c r="K82">
        <f t="shared" si="18"/>
        <v>0.44570220807044264</v>
      </c>
      <c r="L82">
        <f t="shared" si="19"/>
        <v>0.55429779192955719</v>
      </c>
      <c r="M82">
        <f t="shared" si="20"/>
        <v>2.2436505404118421</v>
      </c>
      <c r="N82">
        <f t="shared" si="21"/>
        <v>1.8040844011283466</v>
      </c>
    </row>
    <row r="83" spans="1:14" x14ac:dyDescent="0.25">
      <c r="A83" s="4">
        <f>IF('True_Odds_Calculator_2-way'!A84="","",'True_Odds_Calculator_2-way'!A84)</f>
        <v>2.0699999999999998</v>
      </c>
      <c r="B83" s="4">
        <f>IF('True_Odds_Calculator_2-way'!B84="","",'True_Odds_Calculator_2-way'!B84)</f>
        <v>1.82</v>
      </c>
      <c r="C83" s="4">
        <f t="shared" si="11"/>
        <v>0.48309178743961356</v>
      </c>
      <c r="D83">
        <f t="shared" si="12"/>
        <v>0.54945054945054939</v>
      </c>
      <c r="E83">
        <f t="shared" si="13"/>
        <v>3.2542336890162948E-2</v>
      </c>
      <c r="F83">
        <f t="shared" si="14"/>
        <v>-0.23289271115358079</v>
      </c>
      <c r="G83">
        <v>0</v>
      </c>
      <c r="H83">
        <f t="shared" si="15"/>
        <v>0.26543504804374368</v>
      </c>
      <c r="I83">
        <f t="shared" si="16"/>
        <v>-1.0675818579755179</v>
      </c>
      <c r="J83">
        <f t="shared" si="17"/>
        <v>1.0675818579755179</v>
      </c>
      <c r="K83">
        <f t="shared" si="18"/>
        <v>0.4667852887508781</v>
      </c>
      <c r="L83">
        <f t="shared" si="19"/>
        <v>0.53321471124912212</v>
      </c>
      <c r="M83">
        <f t="shared" si="20"/>
        <v>2.1423125880338039</v>
      </c>
      <c r="N83">
        <f t="shared" si="21"/>
        <v>1.8754171235399244</v>
      </c>
    </row>
    <row r="84" spans="1:14" x14ac:dyDescent="0.25">
      <c r="A84" s="4">
        <f>IF('True_Odds_Calculator_2-way'!A85="","",'True_Odds_Calculator_2-way'!A85)</f>
        <v>2</v>
      </c>
      <c r="B84" s="4">
        <f>IF('True_Odds_Calculator_2-way'!B85="","",'True_Odds_Calculator_2-way'!B85)</f>
        <v>1.89</v>
      </c>
      <c r="C84" s="4">
        <f t="shared" si="11"/>
        <v>0.5</v>
      </c>
      <c r="D84">
        <f t="shared" si="12"/>
        <v>0.52910052910052918</v>
      </c>
      <c r="E84">
        <f t="shared" si="13"/>
        <v>2.9100529100529293E-2</v>
      </c>
      <c r="F84">
        <f t="shared" si="14"/>
        <v>-0.23544973544973535</v>
      </c>
      <c r="G84">
        <v>0</v>
      </c>
      <c r="H84">
        <f t="shared" si="15"/>
        <v>0.26455026455026459</v>
      </c>
      <c r="I84">
        <f t="shared" si="16"/>
        <v>-1.0599978800063603</v>
      </c>
      <c r="J84">
        <f t="shared" si="17"/>
        <v>1.0599978800063603</v>
      </c>
      <c r="K84">
        <f t="shared" si="18"/>
        <v>0.48543739277873066</v>
      </c>
      <c r="L84">
        <f t="shared" si="19"/>
        <v>0.51456260722126923</v>
      </c>
      <c r="M84">
        <f t="shared" si="20"/>
        <v>2.0599978800063603</v>
      </c>
      <c r="N84">
        <f t="shared" si="21"/>
        <v>1.9433981132056606</v>
      </c>
    </row>
    <row r="85" spans="1:14" x14ac:dyDescent="0.25">
      <c r="A85" s="4">
        <f>IF('True_Odds_Calculator_2-way'!A86="","",'True_Odds_Calculator_2-way'!A86)</f>
        <v>2.1</v>
      </c>
      <c r="B85" s="4">
        <f>IF('True_Odds_Calculator_2-way'!B86="","",'True_Odds_Calculator_2-way'!B86)</f>
        <v>1.79</v>
      </c>
      <c r="C85" s="4">
        <f t="shared" si="11"/>
        <v>0.47619047619047616</v>
      </c>
      <c r="D85">
        <f t="shared" si="12"/>
        <v>0.55865921787709494</v>
      </c>
      <c r="E85">
        <f t="shared" si="13"/>
        <v>3.4849694067571102E-2</v>
      </c>
      <c r="F85">
        <f t="shared" si="14"/>
        <v>-0.2311785049215217</v>
      </c>
      <c r="G85">
        <v>0</v>
      </c>
      <c r="H85">
        <f t="shared" si="15"/>
        <v>0.2660281989890928</v>
      </c>
      <c r="I85">
        <f t="shared" si="16"/>
        <v>-1.072729223145815</v>
      </c>
      <c r="J85">
        <f t="shared" si="17"/>
        <v>1.072729223145815</v>
      </c>
      <c r="K85">
        <f t="shared" si="18"/>
        <v>0.4587151448829464</v>
      </c>
      <c r="L85">
        <f t="shared" si="19"/>
        <v>0.5412848551170536</v>
      </c>
      <c r="M85">
        <f t="shared" si="20"/>
        <v>2.1800021454603971</v>
      </c>
      <c r="N85">
        <f t="shared" si="21"/>
        <v>1.8474560862851939</v>
      </c>
    </row>
    <row r="86" spans="1:14" x14ac:dyDescent="0.25">
      <c r="A86" s="4">
        <f>IF('True_Odds_Calculator_2-way'!A87="","",'True_Odds_Calculator_2-way'!A87)</f>
        <v>2.0299999999999998</v>
      </c>
      <c r="B86" s="4">
        <f>IF('True_Odds_Calculator_2-way'!B87="","",'True_Odds_Calculator_2-way'!B87)</f>
        <v>1.86</v>
      </c>
      <c r="C86" s="4">
        <f t="shared" si="11"/>
        <v>0.49261083743842371</v>
      </c>
      <c r="D86">
        <f t="shared" si="12"/>
        <v>0.5376344086021505</v>
      </c>
      <c r="E86">
        <f t="shared" si="13"/>
        <v>3.0245246040574214E-2</v>
      </c>
      <c r="F86">
        <f t="shared" si="14"/>
        <v>-0.23459929021664283</v>
      </c>
      <c r="G86">
        <v>0</v>
      </c>
      <c r="H86">
        <f t="shared" si="15"/>
        <v>0.26484453625721704</v>
      </c>
      <c r="I86">
        <f t="shared" si="16"/>
        <v>-1.0625078858299792</v>
      </c>
      <c r="J86">
        <f t="shared" si="17"/>
        <v>1.0625078858299792</v>
      </c>
      <c r="K86">
        <f t="shared" si="18"/>
        <v>0.47746756040114985</v>
      </c>
      <c r="L86">
        <f t="shared" si="19"/>
        <v>0.5225324395988501</v>
      </c>
      <c r="M86">
        <f t="shared" si="20"/>
        <v>2.0943831224048783</v>
      </c>
      <c r="N86">
        <f t="shared" si="21"/>
        <v>1.9137567818137824</v>
      </c>
    </row>
    <row r="87" spans="1:14" x14ac:dyDescent="0.25">
      <c r="A87" s="4">
        <f>IF('True_Odds_Calculator_2-way'!A88="","",'True_Odds_Calculator_2-way'!A88)</f>
        <v>2.25</v>
      </c>
      <c r="B87" s="4">
        <f>IF('True_Odds_Calculator_2-way'!B88="","",'True_Odds_Calculator_2-way'!B88)</f>
        <v>1.7</v>
      </c>
      <c r="C87" s="4">
        <f t="shared" si="11"/>
        <v>0.44444444444444442</v>
      </c>
      <c r="D87">
        <f t="shared" si="12"/>
        <v>0.58823529411764708</v>
      </c>
      <c r="E87">
        <f t="shared" si="13"/>
        <v>3.2679738562091387E-2</v>
      </c>
      <c r="F87">
        <f t="shared" si="14"/>
        <v>-0.2287581699346406</v>
      </c>
      <c r="G87">
        <v>0</v>
      </c>
      <c r="H87">
        <f t="shared" si="15"/>
        <v>0.26143790849673204</v>
      </c>
      <c r="I87">
        <f t="shared" si="16"/>
        <v>-1.0690449676496974</v>
      </c>
      <c r="J87">
        <f t="shared" si="17"/>
        <v>1.0690449676496974</v>
      </c>
      <c r="K87">
        <f t="shared" si="18"/>
        <v>0.42802608489724608</v>
      </c>
      <c r="L87">
        <f t="shared" si="19"/>
        <v>0.57197391510275408</v>
      </c>
      <c r="M87">
        <f t="shared" si="20"/>
        <v>2.3363062095621219</v>
      </c>
      <c r="N87">
        <f t="shared" si="21"/>
        <v>1.7483314773547878</v>
      </c>
    </row>
    <row r="88" spans="1:14" x14ac:dyDescent="0.25">
      <c r="A88" s="4">
        <f>IF('True_Odds_Calculator_2-way'!A89="","",'True_Odds_Calculator_2-way'!A89)</f>
        <v>1.61</v>
      </c>
      <c r="B88" s="4">
        <f>IF('True_Odds_Calculator_2-way'!B89="","",'True_Odds_Calculator_2-way'!B89)</f>
        <v>2.41</v>
      </c>
      <c r="C88" s="4">
        <f t="shared" si="11"/>
        <v>0.6211180124223602</v>
      </c>
      <c r="D88">
        <f t="shared" si="12"/>
        <v>0.41493775933609955</v>
      </c>
      <c r="E88">
        <f t="shared" si="13"/>
        <v>3.6055771758459754E-2</v>
      </c>
      <c r="F88">
        <f t="shared" si="14"/>
        <v>-0.22166954459936605</v>
      </c>
      <c r="G88">
        <v>0</v>
      </c>
      <c r="H88">
        <f t="shared" si="15"/>
        <v>0.25772531635782581</v>
      </c>
      <c r="I88">
        <f t="shared" si="16"/>
        <v>-1.0782650440285155</v>
      </c>
      <c r="J88">
        <f t="shared" si="17"/>
        <v>1.0782650440285155</v>
      </c>
      <c r="K88">
        <f t="shared" si="18"/>
        <v>0.60323029453884203</v>
      </c>
      <c r="L88">
        <f t="shared" si="19"/>
        <v>0.39676970546115803</v>
      </c>
      <c r="M88">
        <f t="shared" si="20"/>
        <v>1.6577416768573945</v>
      </c>
      <c r="N88">
        <f t="shared" si="21"/>
        <v>2.5203537120802069</v>
      </c>
    </row>
    <row r="89" spans="1:14" x14ac:dyDescent="0.25">
      <c r="A89" s="4">
        <f>IF('True_Odds_Calculator_2-way'!A90="","",'True_Odds_Calculator_2-way'!A90)</f>
        <v>2.04</v>
      </c>
      <c r="B89" s="4">
        <f>IF('True_Odds_Calculator_2-way'!B90="","",'True_Odds_Calculator_2-way'!B90)</f>
        <v>1.85</v>
      </c>
      <c r="C89" s="4">
        <f t="shared" si="11"/>
        <v>0.49019607843137253</v>
      </c>
      <c r="D89">
        <f t="shared" si="12"/>
        <v>0.54054054054054046</v>
      </c>
      <c r="E89">
        <f t="shared" si="13"/>
        <v>3.0736618971912932E-2</v>
      </c>
      <c r="F89">
        <f t="shared" si="14"/>
        <v>-0.23423423423423428</v>
      </c>
      <c r="G89">
        <v>0</v>
      </c>
      <c r="H89">
        <f t="shared" si="15"/>
        <v>0.26497085320614727</v>
      </c>
      <c r="I89">
        <f t="shared" si="16"/>
        <v>-1.0635890745287924</v>
      </c>
      <c r="J89">
        <f t="shared" si="17"/>
        <v>1.0635890745287924</v>
      </c>
      <c r="K89">
        <f t="shared" si="18"/>
        <v>0.47480390464975097</v>
      </c>
      <c r="L89">
        <f t="shared" si="19"/>
        <v>0.52519609535024903</v>
      </c>
      <c r="M89">
        <f t="shared" si="20"/>
        <v>2.1061326375099441</v>
      </c>
      <c r="N89">
        <f t="shared" si="21"/>
        <v>1.904050713349474</v>
      </c>
    </row>
    <row r="90" spans="1:14" x14ac:dyDescent="0.25">
      <c r="A90" s="4">
        <f>IF('True_Odds_Calculator_2-way'!A91="","",'True_Odds_Calculator_2-way'!A91)</f>
        <v>1.77</v>
      </c>
      <c r="B90" s="4">
        <f>IF('True_Odds_Calculator_2-way'!B91="","",'True_Odds_Calculator_2-way'!B91)</f>
        <v>2.14</v>
      </c>
      <c r="C90" s="4">
        <f t="shared" si="11"/>
        <v>0.56497175141242939</v>
      </c>
      <c r="D90">
        <f t="shared" si="12"/>
        <v>0.46728971962616822</v>
      </c>
      <c r="E90">
        <f t="shared" si="13"/>
        <v>3.2261471038597556E-2</v>
      </c>
      <c r="F90">
        <f t="shared" si="14"/>
        <v>-0.2317440202756218</v>
      </c>
      <c r="G90">
        <v>0</v>
      </c>
      <c r="H90">
        <f t="shared" si="15"/>
        <v>0.26400549131421935</v>
      </c>
      <c r="I90">
        <f t="shared" si="16"/>
        <v>-1.0673385899176768</v>
      </c>
      <c r="J90">
        <f t="shared" si="17"/>
        <v>1.0673385899176768</v>
      </c>
      <c r="K90">
        <f t="shared" si="18"/>
        <v>0.54889239397368417</v>
      </c>
      <c r="L90">
        <f t="shared" si="19"/>
        <v>0.45110760602631583</v>
      </c>
      <c r="M90">
        <f t="shared" si="20"/>
        <v>1.8218507142366114</v>
      </c>
      <c r="N90">
        <f t="shared" si="21"/>
        <v>2.2167659925061516</v>
      </c>
    </row>
    <row r="91" spans="1:14" x14ac:dyDescent="0.25">
      <c r="A91" s="4">
        <f>IF('True_Odds_Calculator_2-way'!A92="","",'True_Odds_Calculator_2-way'!A92)</f>
        <v>1.53</v>
      </c>
      <c r="B91" s="4">
        <f>IF('True_Odds_Calculator_2-way'!B92="","",'True_Odds_Calculator_2-way'!B92)</f>
        <v>2.59</v>
      </c>
      <c r="C91" s="4">
        <f t="shared" si="11"/>
        <v>0.65359477124183007</v>
      </c>
      <c r="D91">
        <f t="shared" si="12"/>
        <v>0.38610038610038611</v>
      </c>
      <c r="E91">
        <f t="shared" si="13"/>
        <v>3.9695157342216181E-2</v>
      </c>
      <c r="F91">
        <f t="shared" si="14"/>
        <v>-0.21265803618744794</v>
      </c>
      <c r="G91">
        <v>0</v>
      </c>
      <c r="H91">
        <f t="shared" si="15"/>
        <v>0.25235319352966412</v>
      </c>
      <c r="I91">
        <f t="shared" si="16"/>
        <v>-1.0893401305464636</v>
      </c>
      <c r="J91">
        <f t="shared" si="17"/>
        <v>1.0893401305464636</v>
      </c>
      <c r="K91">
        <f t="shared" si="18"/>
        <v>0.63397459621556129</v>
      </c>
      <c r="L91">
        <f t="shared" si="19"/>
        <v>0.36602540378443871</v>
      </c>
      <c r="M91">
        <f t="shared" si="20"/>
        <v>1.577350269189626</v>
      </c>
      <c r="N91">
        <f t="shared" si="21"/>
        <v>2.7320508075688767</v>
      </c>
    </row>
    <row r="92" spans="1:14" x14ac:dyDescent="0.25">
      <c r="A92" s="4">
        <f>IF('True_Odds_Calculator_2-way'!A93="","",'True_Odds_Calculator_2-way'!A93)</f>
        <v>2.4500000000000002</v>
      </c>
      <c r="B92" s="4">
        <f>IF('True_Odds_Calculator_2-way'!B93="","",'True_Odds_Calculator_2-way'!B93)</f>
        <v>1.6</v>
      </c>
      <c r="C92" s="4">
        <f t="shared" si="11"/>
        <v>0.4081632653061224</v>
      </c>
      <c r="D92">
        <f t="shared" si="12"/>
        <v>0.625</v>
      </c>
      <c r="E92">
        <f t="shared" si="13"/>
        <v>3.3163265306122458E-2</v>
      </c>
      <c r="F92">
        <f t="shared" si="14"/>
        <v>-0.22193877551020402</v>
      </c>
      <c r="G92">
        <v>0</v>
      </c>
      <c r="H92">
        <f t="shared" si="15"/>
        <v>0.25510204081632648</v>
      </c>
      <c r="I92">
        <f t="shared" si="16"/>
        <v>-1.0721125348377949</v>
      </c>
      <c r="J92">
        <f t="shared" si="17"/>
        <v>1.0721125348377949</v>
      </c>
      <c r="K92">
        <f t="shared" si="18"/>
        <v>0.39145635918691934</v>
      </c>
      <c r="L92">
        <f t="shared" si="19"/>
        <v>0.60854364081308054</v>
      </c>
      <c r="M92">
        <f t="shared" si="20"/>
        <v>2.5545631755148031</v>
      </c>
      <c r="N92">
        <f t="shared" si="21"/>
        <v>1.643267520902677</v>
      </c>
    </row>
    <row r="93" spans="1:14" x14ac:dyDescent="0.25">
      <c r="A93" s="4">
        <f>IF('True_Odds_Calculator_2-way'!A94="","",'True_Odds_Calculator_2-way'!A94)</f>
        <v>2.29</v>
      </c>
      <c r="B93" s="4">
        <f>IF('True_Odds_Calculator_2-way'!B94="","",'True_Odds_Calculator_2-way'!B94)</f>
        <v>1.68</v>
      </c>
      <c r="C93" s="4">
        <f t="shared" si="11"/>
        <v>0.4366812227074236</v>
      </c>
      <c r="D93">
        <f t="shared" si="12"/>
        <v>0.59523809523809523</v>
      </c>
      <c r="E93">
        <f t="shared" si="13"/>
        <v>3.1919317945518833E-2</v>
      </c>
      <c r="F93">
        <f t="shared" si="14"/>
        <v>-0.22800998128509042</v>
      </c>
      <c r="G93">
        <v>0</v>
      </c>
      <c r="H93">
        <f t="shared" si="15"/>
        <v>0.25992929923060926</v>
      </c>
      <c r="I93">
        <f t="shared" si="16"/>
        <v>-1.0677035543974551</v>
      </c>
      <c r="J93">
        <f t="shared" si="17"/>
        <v>1.0677035543974551</v>
      </c>
      <c r="K93">
        <f t="shared" si="18"/>
        <v>0.42063861953679943</v>
      </c>
      <c r="L93">
        <f t="shared" si="19"/>
        <v>0.57936138046320074</v>
      </c>
      <c r="M93">
        <f t="shared" si="20"/>
        <v>2.3773375851727168</v>
      </c>
      <c r="N93">
        <f t="shared" si="21"/>
        <v>1.7260384169902692</v>
      </c>
    </row>
    <row r="94" spans="1:14" x14ac:dyDescent="0.25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11"/>
        <v>0.44247787610619471</v>
      </c>
      <c r="D94">
        <f t="shared" si="12"/>
        <v>0.59171597633136097</v>
      </c>
      <c r="E94">
        <f t="shared" si="13"/>
        <v>3.4193852437555794E-2</v>
      </c>
      <c r="F94">
        <f t="shared" si="14"/>
        <v>-0.22762737602764815</v>
      </c>
      <c r="G94">
        <v>0</v>
      </c>
      <c r="H94">
        <f t="shared" si="15"/>
        <v>0.261821228465204</v>
      </c>
      <c r="I94">
        <f t="shared" si="16"/>
        <v>-1.0724824201463119</v>
      </c>
      <c r="J94">
        <f t="shared" si="17"/>
        <v>1.0724824201463119</v>
      </c>
      <c r="K94">
        <f t="shared" si="18"/>
        <v>0.42529160714947917</v>
      </c>
      <c r="L94">
        <f t="shared" si="19"/>
        <v>0.57470839285052078</v>
      </c>
      <c r="M94">
        <f t="shared" si="20"/>
        <v>2.351327849384353</v>
      </c>
      <c r="N94">
        <f t="shared" si="21"/>
        <v>1.7400128699009547</v>
      </c>
    </row>
    <row r="95" spans="1:14" x14ac:dyDescent="0.25">
      <c r="A95" s="4">
        <f>IF('True_Odds_Calculator_2-way'!A96="","",'True_Odds_Calculator_2-way'!A96)</f>
        <v>1.97</v>
      </c>
      <c r="B95" s="4">
        <f>IF('True_Odds_Calculator_2-way'!B96="","",'True_Odds_Calculator_2-way'!B96)</f>
        <v>1.87</v>
      </c>
      <c r="C95" s="4">
        <f t="shared" si="11"/>
        <v>0.50761421319796951</v>
      </c>
      <c r="D95">
        <f t="shared" si="12"/>
        <v>0.53475935828876997</v>
      </c>
      <c r="E95">
        <f t="shared" si="13"/>
        <v>4.2373571486739481E-2</v>
      </c>
      <c r="F95">
        <f t="shared" si="14"/>
        <v>-0.22907787942126556</v>
      </c>
      <c r="G95">
        <v>0</v>
      </c>
      <c r="H95">
        <f t="shared" si="15"/>
        <v>0.27145145090800504</v>
      </c>
      <c r="I95">
        <f t="shared" si="16"/>
        <v>-1.0885653508392383</v>
      </c>
      <c r="J95">
        <f t="shared" si="17"/>
        <v>1.0885653508392383</v>
      </c>
      <c r="K95">
        <f t="shared" si="18"/>
        <v>0.48640299573233392</v>
      </c>
      <c r="L95">
        <f t="shared" si="19"/>
        <v>0.51359700426766597</v>
      </c>
      <c r="M95">
        <f t="shared" si="20"/>
        <v>2.0559083903140616</v>
      </c>
      <c r="N95">
        <f t="shared" si="21"/>
        <v>1.9470518552301377</v>
      </c>
    </row>
    <row r="96" spans="1:14" x14ac:dyDescent="0.25">
      <c r="A96" s="4">
        <f>IF('True_Odds_Calculator_2-way'!A97="","",'True_Odds_Calculator_2-way'!A97)</f>
        <v>1.81</v>
      </c>
      <c r="B96" s="4">
        <f>IF('True_Odds_Calculator_2-way'!B97="","",'True_Odds_Calculator_2-way'!B97)</f>
        <v>2.0299999999999998</v>
      </c>
      <c r="C96" s="4">
        <f t="shared" si="11"/>
        <v>0.5524861878453039</v>
      </c>
      <c r="D96">
        <f t="shared" si="12"/>
        <v>0.49261083743842371</v>
      </c>
      <c r="E96">
        <f t="shared" si="13"/>
        <v>4.5097025283727721E-2</v>
      </c>
      <c r="F96">
        <f t="shared" si="14"/>
        <v>-0.22706365838390963</v>
      </c>
      <c r="G96">
        <v>0</v>
      </c>
      <c r="H96">
        <f t="shared" si="15"/>
        <v>0.2721606836676374</v>
      </c>
      <c r="I96">
        <f t="shared" si="16"/>
        <v>-1.0948103090714374</v>
      </c>
      <c r="J96">
        <f t="shared" si="17"/>
        <v>1.0948103090714374</v>
      </c>
      <c r="K96">
        <f t="shared" si="18"/>
        <v>0.52999890518954651</v>
      </c>
      <c r="L96">
        <f t="shared" si="19"/>
        <v>0.47000109481045338</v>
      </c>
      <c r="M96">
        <f t="shared" si="20"/>
        <v>1.8867963503478642</v>
      </c>
      <c r="N96">
        <f t="shared" si="21"/>
        <v>2.1276546183435801</v>
      </c>
    </row>
    <row r="97" spans="1:14" x14ac:dyDescent="0.25">
      <c r="A97" s="4">
        <f>IF('True_Odds_Calculator_2-way'!A98="","",'True_Odds_Calculator_2-way'!A98)</f>
        <v>1.99</v>
      </c>
      <c r="B97" s="4">
        <f>IF('True_Odds_Calculator_2-way'!B98="","",'True_Odds_Calculator_2-way'!B98)</f>
        <v>1.85</v>
      </c>
      <c r="C97" s="4">
        <f t="shared" si="11"/>
        <v>0.50251256281407031</v>
      </c>
      <c r="D97">
        <f t="shared" si="12"/>
        <v>0.54054054054054046</v>
      </c>
      <c r="E97">
        <f t="shared" si="13"/>
        <v>4.3053103354610656E-2</v>
      </c>
      <c r="F97">
        <f t="shared" si="14"/>
        <v>-0.22857530897731926</v>
      </c>
      <c r="G97">
        <v>0</v>
      </c>
      <c r="H97">
        <f t="shared" si="15"/>
        <v>0.27162841233192986</v>
      </c>
      <c r="I97">
        <f t="shared" si="16"/>
        <v>-1.0901165669462136</v>
      </c>
      <c r="J97">
        <f t="shared" si="17"/>
        <v>1.0901165669462136</v>
      </c>
      <c r="K97">
        <f t="shared" si="18"/>
        <v>0.48095065060885256</v>
      </c>
      <c r="L97">
        <f t="shared" si="19"/>
        <v>0.51904934939114777</v>
      </c>
      <c r="M97">
        <f t="shared" si="20"/>
        <v>2.0792154012767514</v>
      </c>
      <c r="N97">
        <f t="shared" si="21"/>
        <v>1.9265990819042815</v>
      </c>
    </row>
    <row r="98" spans="1:14" x14ac:dyDescent="0.25">
      <c r="A98" s="4">
        <f>IF('True_Odds_Calculator_2-way'!A99="","",'True_Odds_Calculator_2-way'!A99)</f>
        <v>2.0499999999999998</v>
      </c>
      <c r="B98" s="4">
        <f>IF('True_Odds_Calculator_2-way'!B99="","",'True_Odds_Calculator_2-way'!B99)</f>
        <v>1.8</v>
      </c>
      <c r="C98" s="4">
        <f t="shared" si="11"/>
        <v>0.48780487804878053</v>
      </c>
      <c r="D98">
        <f t="shared" si="12"/>
        <v>0.55555555555555558</v>
      </c>
      <c r="E98">
        <f t="shared" si="13"/>
        <v>4.3360433604336057E-2</v>
      </c>
      <c r="F98">
        <f t="shared" si="14"/>
        <v>-0.22764227642276424</v>
      </c>
      <c r="G98">
        <v>0</v>
      </c>
      <c r="H98">
        <f t="shared" si="15"/>
        <v>0.2710027100271003</v>
      </c>
      <c r="I98">
        <f t="shared" si="16"/>
        <v>-1.091089451179962</v>
      </c>
      <c r="J98">
        <f t="shared" si="17"/>
        <v>1.091089451179962</v>
      </c>
      <c r="K98">
        <f t="shared" si="18"/>
        <v>0.466060555964672</v>
      </c>
      <c r="L98">
        <f t="shared" si="19"/>
        <v>0.533939444035328</v>
      </c>
      <c r="M98">
        <f t="shared" si="20"/>
        <v>2.1456439237389602</v>
      </c>
      <c r="N98">
        <f t="shared" si="21"/>
        <v>1.8728715609439694</v>
      </c>
    </row>
    <row r="99" spans="1:14" x14ac:dyDescent="0.25">
      <c r="A99" s="4">
        <f>IF('True_Odds_Calculator_2-way'!A100="","",'True_Odds_Calculator_2-way'!A100)</f>
        <v>1.67</v>
      </c>
      <c r="B99" s="4">
        <f>IF('True_Odds_Calculator_2-way'!B100="","",'True_Odds_Calculator_2-way'!B100)</f>
        <v>2.19</v>
      </c>
      <c r="C99" s="4">
        <f t="shared" si="11"/>
        <v>0.5988023952095809</v>
      </c>
      <c r="D99">
        <f t="shared" si="12"/>
        <v>0.45662100456621008</v>
      </c>
      <c r="E99">
        <f t="shared" si="13"/>
        <v>5.5423399775790916E-2</v>
      </c>
      <c r="F99">
        <f t="shared" si="14"/>
        <v>-0.21800235146146063</v>
      </c>
      <c r="G99">
        <v>0</v>
      </c>
      <c r="H99">
        <f t="shared" si="15"/>
        <v>0.27342575123725155</v>
      </c>
      <c r="I99">
        <f t="shared" si="16"/>
        <v>-1.119925460241967</v>
      </c>
      <c r="J99">
        <f t="shared" si="17"/>
        <v>1.119925460241967</v>
      </c>
      <c r="K99">
        <f t="shared" si="18"/>
        <v>0.5713142895174611</v>
      </c>
      <c r="L99">
        <f t="shared" si="19"/>
        <v>0.42868571048253884</v>
      </c>
      <c r="M99">
        <f t="shared" si="20"/>
        <v>1.7503500583621179</v>
      </c>
      <c r="N99">
        <f t="shared" si="21"/>
        <v>2.3327112976879407</v>
      </c>
    </row>
    <row r="100" spans="1:14" x14ac:dyDescent="0.25">
      <c r="A100" s="4">
        <f>IF('True_Odds_Calculator_2-way'!A101="","",'True_Odds_Calculator_2-way'!A101)</f>
        <v>1.74</v>
      </c>
      <c r="B100" s="4">
        <f>IF('True_Odds_Calculator_2-way'!B101="","",'True_Odds_Calculator_2-way'!B101)</f>
        <v>2.04</v>
      </c>
      <c r="C100" s="4">
        <f t="shared" si="11"/>
        <v>0.57471264367816088</v>
      </c>
      <c r="D100">
        <f t="shared" si="12"/>
        <v>0.49019607843137253</v>
      </c>
      <c r="E100">
        <f t="shared" si="13"/>
        <v>6.4908722109533468E-2</v>
      </c>
      <c r="F100">
        <f t="shared" si="14"/>
        <v>-0.21681316204642775</v>
      </c>
      <c r="G100">
        <v>0</v>
      </c>
      <c r="H100">
        <f t="shared" si="15"/>
        <v>0.28172188415596122</v>
      </c>
      <c r="I100">
        <f t="shared" si="16"/>
        <v>-1.139901881468883</v>
      </c>
      <c r="J100">
        <f t="shared" si="17"/>
        <v>1.139901881468883</v>
      </c>
      <c r="K100">
        <f t="shared" si="18"/>
        <v>0.54243837340515877</v>
      </c>
      <c r="L100">
        <f t="shared" si="19"/>
        <v>0.45756162659484112</v>
      </c>
      <c r="M100">
        <f t="shared" si="20"/>
        <v>1.8435273922869737</v>
      </c>
      <c r="N100">
        <f t="shared" si="21"/>
        <v>2.1854979567276387</v>
      </c>
    </row>
    <row r="101" spans="1:14" x14ac:dyDescent="0.25">
      <c r="A101" s="4">
        <f>IF('True_Odds_Calculator_2-way'!A102="","",'True_Odds_Calculator_2-way'!A102)</f>
        <v>1.65</v>
      </c>
      <c r="B101" s="4">
        <f>IF('True_Odds_Calculator_2-way'!B102="","",'True_Odds_Calculator_2-way'!B102)</f>
        <v>2.08</v>
      </c>
      <c r="C101" s="4">
        <f t="shared" si="11"/>
        <v>0.60606060606060608</v>
      </c>
      <c r="D101">
        <f t="shared" si="12"/>
        <v>0.48076923076923073</v>
      </c>
      <c r="E101">
        <f t="shared" si="13"/>
        <v>8.6829836829836804E-2</v>
      </c>
      <c r="F101">
        <f t="shared" si="14"/>
        <v>-0.20454545454545459</v>
      </c>
      <c r="G101">
        <v>0</v>
      </c>
      <c r="H101">
        <f t="shared" si="15"/>
        <v>0.29137529137529133</v>
      </c>
      <c r="I101">
        <f t="shared" si="16"/>
        <v>-1.1935247900657213</v>
      </c>
      <c r="J101">
        <f t="shared" si="17"/>
        <v>1.1935247900657213</v>
      </c>
      <c r="K101">
        <f t="shared" si="18"/>
        <v>0.56312929621828745</v>
      </c>
      <c r="L101">
        <f t="shared" si="19"/>
        <v>0.43687070378171267</v>
      </c>
      <c r="M101">
        <f t="shared" si="20"/>
        <v>1.7757911135427185</v>
      </c>
      <c r="N101">
        <f t="shared" si="21"/>
        <v>2.2890067732709793</v>
      </c>
    </row>
    <row r="102" spans="1:14" x14ac:dyDescent="0.25">
      <c r="A102" s="4">
        <f>IF('True_Odds_Calculator_2-way'!A103="","",'True_Odds_Calculator_2-way'!A103)</f>
        <v>1.97</v>
      </c>
      <c r="B102" s="4">
        <f>IF('True_Odds_Calculator_2-way'!B103="","",'True_Odds_Calculator_2-way'!B103)</f>
        <v>1.85</v>
      </c>
      <c r="C102" s="4">
        <f t="shared" si="11"/>
        <v>0.50761421319796951</v>
      </c>
      <c r="D102">
        <f t="shared" si="12"/>
        <v>0.54054054054054046</v>
      </c>
      <c r="E102">
        <f t="shared" si="13"/>
        <v>4.8154753738510081E-2</v>
      </c>
      <c r="F102">
        <f t="shared" si="14"/>
        <v>-0.22623130744958153</v>
      </c>
      <c r="G102">
        <v>0</v>
      </c>
      <c r="H102">
        <f t="shared" si="15"/>
        <v>0.27438606118809161</v>
      </c>
      <c r="I102">
        <f t="shared" si="16"/>
        <v>-1.1012975422342641</v>
      </c>
      <c r="J102">
        <f t="shared" si="17"/>
        <v>1.1012975422342641</v>
      </c>
      <c r="K102">
        <f t="shared" si="18"/>
        <v>0.48349852976792396</v>
      </c>
      <c r="L102">
        <f t="shared" si="19"/>
        <v>0.51650147023207593</v>
      </c>
      <c r="M102">
        <f t="shared" si="20"/>
        <v>2.0682586159672365</v>
      </c>
      <c r="N102">
        <f t="shared" si="21"/>
        <v>1.936102910899125</v>
      </c>
    </row>
    <row r="103" spans="1:14" x14ac:dyDescent="0.25">
      <c r="A103" s="4">
        <f>IF('True_Odds_Calculator_2-way'!A104="","",'True_Odds_Calculator_2-way'!A104)</f>
        <v>1.67</v>
      </c>
      <c r="B103" s="4">
        <f>IF('True_Odds_Calculator_2-way'!B104="","",'True_Odds_Calculator_2-way'!B104)</f>
        <v>2.19</v>
      </c>
      <c r="C103" s="4">
        <f t="shared" si="11"/>
        <v>0.5988023952095809</v>
      </c>
      <c r="D103">
        <f t="shared" si="12"/>
        <v>0.45662100456621008</v>
      </c>
      <c r="E103">
        <f t="shared" si="13"/>
        <v>5.5423399775790916E-2</v>
      </c>
      <c r="F103">
        <f t="shared" si="14"/>
        <v>-0.21800235146146063</v>
      </c>
      <c r="G103">
        <v>0</v>
      </c>
      <c r="H103">
        <f t="shared" si="15"/>
        <v>0.27342575123725155</v>
      </c>
      <c r="I103">
        <f t="shared" si="16"/>
        <v>-1.119925460241967</v>
      </c>
      <c r="J103">
        <f t="shared" si="17"/>
        <v>1.119925460241967</v>
      </c>
      <c r="K103">
        <f t="shared" si="18"/>
        <v>0.5713142895174611</v>
      </c>
      <c r="L103">
        <f t="shared" si="19"/>
        <v>0.42868571048253884</v>
      </c>
      <c r="M103">
        <f t="shared" si="20"/>
        <v>1.7503500583621179</v>
      </c>
      <c r="N103">
        <f t="shared" si="21"/>
        <v>2.3327112976879407</v>
      </c>
    </row>
    <row r="104" spans="1:14" x14ac:dyDescent="0.25">
      <c r="A104" s="4">
        <f>IF('True_Odds_Calculator_2-way'!A105="","",'True_Odds_Calculator_2-way'!A105)</f>
        <v>1.76</v>
      </c>
      <c r="B104" s="4">
        <f>IF('True_Odds_Calculator_2-way'!B105="","",'True_Odds_Calculator_2-way'!B105)</f>
        <v>2.0499999999999998</v>
      </c>
      <c r="C104" s="4">
        <f t="shared" si="11"/>
        <v>0.56818181818181823</v>
      </c>
      <c r="D104">
        <f t="shared" si="12"/>
        <v>0.48780487804878053</v>
      </c>
      <c r="E104">
        <f t="shared" si="13"/>
        <v>5.598669623059882E-2</v>
      </c>
      <c r="F104">
        <f t="shared" si="14"/>
        <v>-0.22117516629711742</v>
      </c>
      <c r="G104">
        <v>0</v>
      </c>
      <c r="H104">
        <f t="shared" si="15"/>
        <v>0.27716186252771624</v>
      </c>
      <c r="I104">
        <f t="shared" si="16"/>
        <v>-1.1194341570991129</v>
      </c>
      <c r="J104">
        <f t="shared" si="17"/>
        <v>1.1194341570991129</v>
      </c>
      <c r="K104">
        <f t="shared" si="18"/>
        <v>0.54031566425830413</v>
      </c>
      <c r="L104">
        <f t="shared" si="19"/>
        <v>0.45968433574169576</v>
      </c>
      <c r="M104">
        <f t="shared" si="20"/>
        <v>1.8507699593953257</v>
      </c>
      <c r="N104">
        <f t="shared" si="21"/>
        <v>2.1754058649540684</v>
      </c>
    </row>
    <row r="105" spans="1:14" x14ac:dyDescent="0.25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1.94</v>
      </c>
      <c r="C105" s="4">
        <f t="shared" si="11"/>
        <v>0.53191489361702127</v>
      </c>
      <c r="D105">
        <f t="shared" si="12"/>
        <v>0.51546391752577325</v>
      </c>
      <c r="E105">
        <f t="shared" si="13"/>
        <v>4.7378811142794408E-2</v>
      </c>
      <c r="F105">
        <f t="shared" si="14"/>
        <v>-0.22680412371134029</v>
      </c>
      <c r="G105">
        <v>0</v>
      </c>
      <c r="H105">
        <f t="shared" si="15"/>
        <v>0.2741829348541347</v>
      </c>
      <c r="I105">
        <f t="shared" si="16"/>
        <v>-1.0994987428338558</v>
      </c>
      <c r="J105">
        <f t="shared" si="17"/>
        <v>1.0994987428338558</v>
      </c>
      <c r="K105">
        <f t="shared" si="18"/>
        <v>0.50824399879723636</v>
      </c>
      <c r="L105">
        <f t="shared" si="19"/>
        <v>0.49175600120276386</v>
      </c>
      <c r="M105">
        <f t="shared" si="20"/>
        <v>1.9675588936937933</v>
      </c>
      <c r="N105">
        <f t="shared" si="21"/>
        <v>2.0335288182638238</v>
      </c>
    </row>
    <row r="106" spans="1:14" x14ac:dyDescent="0.25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1.97</v>
      </c>
      <c r="C106" s="4">
        <f t="shared" si="11"/>
        <v>0.54054054054054046</v>
      </c>
      <c r="D106">
        <f t="shared" si="12"/>
        <v>0.50761421319796951</v>
      </c>
      <c r="E106">
        <f t="shared" si="13"/>
        <v>4.8154753738510081E-2</v>
      </c>
      <c r="F106">
        <f t="shared" si="14"/>
        <v>-0.22623130744958153</v>
      </c>
      <c r="G106">
        <v>0</v>
      </c>
      <c r="H106">
        <f t="shared" si="15"/>
        <v>0.27438606118809161</v>
      </c>
      <c r="I106">
        <f t="shared" si="16"/>
        <v>-1.1012975422342641</v>
      </c>
      <c r="J106">
        <f t="shared" si="17"/>
        <v>1.1012975422342641</v>
      </c>
      <c r="K106">
        <f t="shared" si="18"/>
        <v>0.51650147023207593</v>
      </c>
      <c r="L106">
        <f t="shared" si="19"/>
        <v>0.48349852976792396</v>
      </c>
      <c r="M106">
        <f t="shared" si="20"/>
        <v>1.936102910899125</v>
      </c>
      <c r="N106">
        <f t="shared" si="21"/>
        <v>2.0682586159672365</v>
      </c>
    </row>
    <row r="107" spans="1:14" x14ac:dyDescent="0.25">
      <c r="A107" s="4">
        <f>IF('True_Odds_Calculator_2-way'!A108="","",'True_Odds_Calculator_2-way'!A108)</f>
        <v>1.81</v>
      </c>
      <c r="B107" s="4">
        <f>IF('True_Odds_Calculator_2-way'!B108="","",'True_Odds_Calculator_2-way'!B108)</f>
        <v>2.02</v>
      </c>
      <c r="C107" s="4">
        <f t="shared" si="11"/>
        <v>0.5524861878453039</v>
      </c>
      <c r="D107">
        <f t="shared" si="12"/>
        <v>0.49504950495049505</v>
      </c>
      <c r="E107">
        <f t="shared" si="13"/>
        <v>4.7535692795798834E-2</v>
      </c>
      <c r="F107">
        <f t="shared" si="14"/>
        <v>-0.22597232098900499</v>
      </c>
      <c r="G107">
        <v>0</v>
      </c>
      <c r="H107">
        <f t="shared" si="15"/>
        <v>0.27350801378480388</v>
      </c>
      <c r="I107">
        <f t="shared" si="16"/>
        <v>-1.1001639366407492</v>
      </c>
      <c r="J107">
        <f t="shared" si="17"/>
        <v>1.1001639366407492</v>
      </c>
      <c r="K107">
        <f t="shared" si="18"/>
        <v>0.52878359784482387</v>
      </c>
      <c r="L107">
        <f t="shared" si="19"/>
        <v>0.47121640215517624</v>
      </c>
      <c r="M107">
        <f t="shared" si="20"/>
        <v>1.8911327886790064</v>
      </c>
      <c r="N107">
        <f t="shared" si="21"/>
        <v>2.1221672153735645</v>
      </c>
    </row>
    <row r="108" spans="1:14" x14ac:dyDescent="0.25">
      <c r="A108" s="4">
        <f>IF('True_Odds_Calculator_2-way'!A109="","",'True_Odds_Calculator_2-way'!A109)</f>
        <v>1.7</v>
      </c>
      <c r="B108" s="4">
        <f>IF('True_Odds_Calculator_2-way'!B109="","",'True_Odds_Calculator_2-way'!B109)</f>
        <v>2.13</v>
      </c>
      <c r="C108" s="4">
        <f t="shared" si="11"/>
        <v>0.58823529411764708</v>
      </c>
      <c r="D108">
        <f t="shared" si="12"/>
        <v>0.46948356807511737</v>
      </c>
      <c r="E108">
        <f t="shared" si="13"/>
        <v>5.7718862192764453E-2</v>
      </c>
      <c r="F108">
        <f t="shared" si="14"/>
        <v>-0.2184479425573046</v>
      </c>
      <c r="G108">
        <v>0</v>
      </c>
      <c r="H108">
        <f t="shared" si="15"/>
        <v>0.27616680475006905</v>
      </c>
      <c r="I108">
        <f t="shared" si="16"/>
        <v>-1.1243764952899702</v>
      </c>
      <c r="J108">
        <f t="shared" si="17"/>
        <v>1.1243764952899702</v>
      </c>
      <c r="K108">
        <f t="shared" si="18"/>
        <v>0.55957719122240368</v>
      </c>
      <c r="L108">
        <f t="shared" si="19"/>
        <v>0.44042280877759621</v>
      </c>
      <c r="M108">
        <f t="shared" si="20"/>
        <v>1.7870635467029794</v>
      </c>
      <c r="N108">
        <f t="shared" si="21"/>
        <v>2.2705454396776665</v>
      </c>
    </row>
    <row r="109" spans="1:14" x14ac:dyDescent="0.25">
      <c r="A109" s="4">
        <f>IF('True_Odds_Calculator_2-way'!A110="","",'True_Odds_Calculator_2-way'!A110)</f>
        <v>2.54</v>
      </c>
      <c r="B109" s="4">
        <f>IF('True_Odds_Calculator_2-way'!B110="","",'True_Odds_Calculator_2-way'!B110)</f>
        <v>1.57</v>
      </c>
      <c r="C109" s="4">
        <f t="shared" si="11"/>
        <v>0.39370078740157477</v>
      </c>
      <c r="D109">
        <f t="shared" si="12"/>
        <v>0.63694267515923564</v>
      </c>
      <c r="E109">
        <f t="shared" si="13"/>
        <v>3.0643462560810519E-2</v>
      </c>
      <c r="F109">
        <f t="shared" si="14"/>
        <v>-0.22012137017904598</v>
      </c>
      <c r="G109">
        <v>0</v>
      </c>
      <c r="H109">
        <f t="shared" si="15"/>
        <v>0.2507648327398565</v>
      </c>
      <c r="I109">
        <f t="shared" si="16"/>
        <v>-1.067338589917677</v>
      </c>
      <c r="J109">
        <f t="shared" si="17"/>
        <v>1.067338589917677</v>
      </c>
      <c r="K109">
        <f t="shared" si="18"/>
        <v>0.37825754044302767</v>
      </c>
      <c r="L109">
        <f t="shared" si="19"/>
        <v>0.62174245955697227</v>
      </c>
      <c r="M109">
        <f t="shared" si="20"/>
        <v>2.6437014284732223</v>
      </c>
      <c r="N109">
        <f t="shared" si="21"/>
        <v>1.608382996253076</v>
      </c>
    </row>
    <row r="110" spans="1:14" x14ac:dyDescent="0.25">
      <c r="A110" s="4">
        <f>IF('True_Odds_Calculator_2-way'!A111="","",'True_Odds_Calculator_2-way'!A111)</f>
        <v>1.77</v>
      </c>
      <c r="B110" s="4">
        <f>IF('True_Odds_Calculator_2-way'!B111="","",'True_Odds_Calculator_2-way'!B111)</f>
        <v>2.15</v>
      </c>
      <c r="C110" s="4">
        <f t="shared" si="11"/>
        <v>0.56497175141242939</v>
      </c>
      <c r="D110">
        <f t="shared" si="12"/>
        <v>0.46511627906976744</v>
      </c>
      <c r="E110">
        <f t="shared" si="13"/>
        <v>3.0088030482196881E-2</v>
      </c>
      <c r="F110">
        <f t="shared" si="14"/>
        <v>-0.23268952831428191</v>
      </c>
      <c r="G110">
        <v>0</v>
      </c>
      <c r="H110">
        <f t="shared" si="15"/>
        <v>0.26277755879647879</v>
      </c>
      <c r="I110">
        <f t="shared" si="16"/>
        <v>-1.0626878549845031</v>
      </c>
      <c r="J110">
        <f t="shared" si="17"/>
        <v>1.0626878549845031</v>
      </c>
      <c r="K110">
        <f t="shared" si="18"/>
        <v>0.54997343266111198</v>
      </c>
      <c r="L110">
        <f t="shared" si="19"/>
        <v>0.45002656733888785</v>
      </c>
      <c r="M110">
        <f t="shared" si="20"/>
        <v>1.8182696483380676</v>
      </c>
      <c r="N110">
        <f t="shared" si="21"/>
        <v>2.2220910332321786</v>
      </c>
    </row>
    <row r="111" spans="1:14" x14ac:dyDescent="0.25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1.63</v>
      </c>
      <c r="C111" s="4">
        <f t="shared" si="11"/>
        <v>0.41493775933609955</v>
      </c>
      <c r="D111">
        <f t="shared" si="12"/>
        <v>0.61349693251533743</v>
      </c>
      <c r="E111">
        <f t="shared" si="13"/>
        <v>2.8434691851436877E-2</v>
      </c>
      <c r="F111">
        <f t="shared" si="14"/>
        <v>-0.22612835068604753</v>
      </c>
      <c r="G111">
        <v>0</v>
      </c>
      <c r="H111">
        <f t="shared" si="15"/>
        <v>0.25456304253748441</v>
      </c>
      <c r="I111">
        <f t="shared" si="16"/>
        <v>-1.0610116901320503</v>
      </c>
      <c r="J111">
        <f t="shared" si="17"/>
        <v>1.0610116901320503</v>
      </c>
      <c r="K111">
        <f t="shared" si="18"/>
        <v>0.40063677480038529</v>
      </c>
      <c r="L111">
        <f t="shared" si="19"/>
        <v>0.59936322519961482</v>
      </c>
      <c r="M111">
        <f t="shared" si="20"/>
        <v>2.4960264830861911</v>
      </c>
      <c r="N111">
        <f t="shared" si="21"/>
        <v>1.6684373647831916</v>
      </c>
    </row>
    <row r="112" spans="1:14" x14ac:dyDescent="0.25">
      <c r="A112" s="4">
        <f>IF('True_Odds_Calculator_2-way'!A113="","",'True_Odds_Calculator_2-way'!A113)</f>
        <v>2.17</v>
      </c>
      <c r="B112" s="4">
        <f>IF('True_Odds_Calculator_2-way'!B113="","",'True_Odds_Calculator_2-way'!B113)</f>
        <v>1.76</v>
      </c>
      <c r="C112" s="4">
        <f t="shared" si="11"/>
        <v>0.46082949308755761</v>
      </c>
      <c r="D112">
        <f t="shared" si="12"/>
        <v>0.56818181818181823</v>
      </c>
      <c r="E112">
        <f t="shared" si="13"/>
        <v>2.9011311269375728E-2</v>
      </c>
      <c r="F112">
        <f t="shared" si="14"/>
        <v>-0.2328236279849184</v>
      </c>
      <c r="G112">
        <v>0</v>
      </c>
      <c r="H112">
        <f t="shared" si="15"/>
        <v>0.26183493925429413</v>
      </c>
      <c r="I112">
        <f t="shared" si="16"/>
        <v>-1.0604746049596294</v>
      </c>
      <c r="J112">
        <f t="shared" si="17"/>
        <v>1.0604746049596294</v>
      </c>
      <c r="K112">
        <f t="shared" si="18"/>
        <v>0.44627809446366512</v>
      </c>
      <c r="L112">
        <f t="shared" si="19"/>
        <v>0.55372190553633505</v>
      </c>
      <c r="M112">
        <f t="shared" si="20"/>
        <v>2.2407552878027661</v>
      </c>
      <c r="N112">
        <f t="shared" si="21"/>
        <v>1.8059606997693183</v>
      </c>
    </row>
    <row r="113" spans="1:14" x14ac:dyDescent="0.25">
      <c r="A113" s="4">
        <f>IF('True_Odds_Calculator_2-way'!A114="","",'True_Odds_Calculator_2-way'!A114)</f>
        <v>2.4500000000000002</v>
      </c>
      <c r="B113" s="4">
        <f>IF('True_Odds_Calculator_2-way'!B114="","",'True_Odds_Calculator_2-way'!B114)</f>
        <v>1.59</v>
      </c>
      <c r="C113" s="4">
        <f t="shared" si="11"/>
        <v>0.4081632653061224</v>
      </c>
      <c r="D113">
        <f t="shared" si="12"/>
        <v>0.62893081761006286</v>
      </c>
      <c r="E113">
        <f t="shared" si="13"/>
        <v>3.7094082916185211E-2</v>
      </c>
      <c r="F113">
        <f t="shared" si="14"/>
        <v>-0.21961237325118743</v>
      </c>
      <c r="G113">
        <v>0</v>
      </c>
      <c r="H113">
        <f t="shared" si="15"/>
        <v>0.25670645616737259</v>
      </c>
      <c r="I113">
        <f t="shared" si="16"/>
        <v>-1.081160058403835</v>
      </c>
      <c r="J113">
        <f t="shared" si="17"/>
        <v>1.081160058403835</v>
      </c>
      <c r="K113">
        <f t="shared" si="18"/>
        <v>0.38945631391218749</v>
      </c>
      <c r="L113">
        <f t="shared" si="19"/>
        <v>0.61054368608781251</v>
      </c>
      <c r="M113">
        <f t="shared" si="20"/>
        <v>2.5676820846855613</v>
      </c>
      <c r="N113">
        <f t="shared" si="21"/>
        <v>1.6378844344582628</v>
      </c>
    </row>
    <row r="114" spans="1:14" x14ac:dyDescent="0.25">
      <c r="A114" s="4">
        <f>IF('True_Odds_Calculator_2-way'!A115="","",'True_Odds_Calculator_2-way'!A115)</f>
        <v>2.2599999999999998</v>
      </c>
      <c r="B114" s="4">
        <f>IF('True_Odds_Calculator_2-way'!B115="","",'True_Odds_Calculator_2-way'!B115)</f>
        <v>1.68</v>
      </c>
      <c r="C114" s="4">
        <f t="shared" si="11"/>
        <v>0.44247787610619471</v>
      </c>
      <c r="D114">
        <f t="shared" si="12"/>
        <v>0.59523809523809523</v>
      </c>
      <c r="E114">
        <f t="shared" si="13"/>
        <v>3.7715971344289834E-2</v>
      </c>
      <c r="F114">
        <f t="shared" si="14"/>
        <v>-0.22566371681415942</v>
      </c>
      <c r="G114">
        <v>0</v>
      </c>
      <c r="H114">
        <f t="shared" si="15"/>
        <v>0.26337968815844925</v>
      </c>
      <c r="I114">
        <f t="shared" si="16"/>
        <v>-1.080339539253607</v>
      </c>
      <c r="J114">
        <f t="shared" si="17"/>
        <v>1.080339539253607</v>
      </c>
      <c r="K114">
        <f t="shared" si="18"/>
        <v>0.4235084779870531</v>
      </c>
      <c r="L114">
        <f t="shared" si="19"/>
        <v>0.57649152201294696</v>
      </c>
      <c r="M114">
        <f t="shared" si="20"/>
        <v>2.3612278194595446</v>
      </c>
      <c r="N114">
        <f t="shared" si="21"/>
        <v>1.7346308866924531</v>
      </c>
    </row>
    <row r="115" spans="1:14" x14ac:dyDescent="0.25">
      <c r="A115" s="4">
        <f>IF('True_Odds_Calculator_2-way'!A116="","",'True_Odds_Calculator_2-way'!A116)</f>
        <v>2.44</v>
      </c>
      <c r="B115" s="4">
        <f>IF('True_Odds_Calculator_2-way'!B116="","",'True_Odds_Calculator_2-way'!B116)</f>
        <v>1.59</v>
      </c>
      <c r="C115" s="4">
        <f t="shared" si="11"/>
        <v>0.4098360655737705</v>
      </c>
      <c r="D115">
        <f t="shared" si="12"/>
        <v>0.62893081761006286</v>
      </c>
      <c r="E115">
        <f t="shared" si="13"/>
        <v>3.8766883183833478E-2</v>
      </c>
      <c r="F115">
        <f t="shared" si="14"/>
        <v>-0.21899164862356935</v>
      </c>
      <c r="G115">
        <v>0</v>
      </c>
      <c r="H115">
        <f t="shared" si="15"/>
        <v>0.25775853180740282</v>
      </c>
      <c r="I115">
        <f t="shared" si="16"/>
        <v>-1.0849075915068658</v>
      </c>
      <c r="J115">
        <f t="shared" si="17"/>
        <v>1.0849075915068658</v>
      </c>
      <c r="K115">
        <f t="shared" si="18"/>
        <v>0.39027939969909758</v>
      </c>
      <c r="L115">
        <f t="shared" si="19"/>
        <v>0.60972060030090225</v>
      </c>
      <c r="M115">
        <f t="shared" si="20"/>
        <v>2.5622669317698867</v>
      </c>
      <c r="N115">
        <f t="shared" si="21"/>
        <v>1.6400954789890509</v>
      </c>
    </row>
    <row r="116" spans="1:14" x14ac:dyDescent="0.25">
      <c r="A116" s="4">
        <f>IF('True_Odds_Calculator_2-way'!A117="","",'True_Odds_Calculator_2-way'!A117)</f>
        <v>2.1800000000000002</v>
      </c>
      <c r="B116" s="4">
        <f>IF('True_Odds_Calculator_2-way'!B117="","",'True_Odds_Calculator_2-way'!B117)</f>
        <v>1.72</v>
      </c>
      <c r="C116" s="4">
        <f t="shared" si="11"/>
        <v>0.4587155963302752</v>
      </c>
      <c r="D116">
        <f t="shared" si="12"/>
        <v>0.58139534883720934</v>
      </c>
      <c r="E116">
        <f t="shared" si="13"/>
        <v>4.0110945167484591E-2</v>
      </c>
      <c r="F116">
        <f t="shared" si="14"/>
        <v>-0.22658416897802425</v>
      </c>
      <c r="G116">
        <v>0</v>
      </c>
      <c r="H116">
        <f t="shared" si="15"/>
        <v>0.26669511414550884</v>
      </c>
      <c r="I116">
        <f t="shared" si="16"/>
        <v>-1.0849075915068656</v>
      </c>
      <c r="J116">
        <f t="shared" si="17"/>
        <v>1.0849075915068656</v>
      </c>
      <c r="K116">
        <f t="shared" si="18"/>
        <v>0.43855976031354993</v>
      </c>
      <c r="L116">
        <f t="shared" si="19"/>
        <v>0.56144023968644996</v>
      </c>
      <c r="M116">
        <f t="shared" si="20"/>
        <v>2.2801909579781015</v>
      </c>
      <c r="N116">
        <f t="shared" si="21"/>
        <v>1.7811334658849434</v>
      </c>
    </row>
    <row r="117" spans="1:14" x14ac:dyDescent="0.25">
      <c r="A117" s="4">
        <f>IF('True_Odds_Calculator_2-way'!A118="","",'True_Odds_Calculator_2-way'!A118)</f>
        <v>2.76</v>
      </c>
      <c r="B117" s="4">
        <f>IF('True_Odds_Calculator_2-way'!B118="","",'True_Odds_Calculator_2-way'!B118)</f>
        <v>1.48</v>
      </c>
      <c r="C117" s="4">
        <f t="shared" si="11"/>
        <v>0.3623188405797102</v>
      </c>
      <c r="D117">
        <f t="shared" si="12"/>
        <v>0.67567567567567566</v>
      </c>
      <c r="E117">
        <f t="shared" si="13"/>
        <v>3.7994516255385857E-2</v>
      </c>
      <c r="F117">
        <f t="shared" si="14"/>
        <v>-0.20681551116333718</v>
      </c>
      <c r="G117">
        <v>0</v>
      </c>
      <c r="H117">
        <f t="shared" si="15"/>
        <v>0.2448100274187231</v>
      </c>
      <c r="I117">
        <f t="shared" si="16"/>
        <v>-1.0879853497231118</v>
      </c>
      <c r="J117">
        <f t="shared" si="17"/>
        <v>1.0879853497231118</v>
      </c>
      <c r="K117">
        <f t="shared" si="18"/>
        <v>0.34307033081725358</v>
      </c>
      <c r="L117">
        <f t="shared" si="19"/>
        <v>0.65692966918274631</v>
      </c>
      <c r="M117">
        <f t="shared" si="20"/>
        <v>2.9148542155126762</v>
      </c>
      <c r="N117">
        <f t="shared" si="21"/>
        <v>1.5222329678670938</v>
      </c>
    </row>
    <row r="118" spans="1:14" x14ac:dyDescent="0.25">
      <c r="A118" s="4">
        <f>IF('True_Odds_Calculator_2-way'!A119="","",'True_Odds_Calculator_2-way'!A119)</f>
        <v>1.83</v>
      </c>
      <c r="B118" s="4">
        <f>IF('True_Odds_Calculator_2-way'!B119="","",'True_Odds_Calculator_2-way'!B119)</f>
        <v>2.06</v>
      </c>
      <c r="C118" s="4">
        <f t="shared" si="11"/>
        <v>0.54644808743169393</v>
      </c>
      <c r="D118">
        <f t="shared" si="12"/>
        <v>0.4854368932038835</v>
      </c>
      <c r="E118">
        <f t="shared" si="13"/>
        <v>3.1884980635577431E-2</v>
      </c>
      <c r="F118">
        <f t="shared" si="14"/>
        <v>-0.2333810812244681</v>
      </c>
      <c r="G118">
        <v>0</v>
      </c>
      <c r="H118">
        <f t="shared" si="15"/>
        <v>0.26526606186004559</v>
      </c>
      <c r="I118">
        <f t="shared" si="16"/>
        <v>-1.0661247392009334</v>
      </c>
      <c r="J118">
        <f t="shared" si="17"/>
        <v>1.0661247392009334</v>
      </c>
      <c r="K118">
        <f t="shared" si="18"/>
        <v>0.53053675848269044</v>
      </c>
      <c r="L118">
        <f t="shared" si="19"/>
        <v>0.46946324151730962</v>
      </c>
      <c r="M118">
        <f t="shared" si="20"/>
        <v>1.8848835335367746</v>
      </c>
      <c r="N118">
        <f t="shared" si="21"/>
        <v>2.1300922235529893</v>
      </c>
    </row>
    <row r="119" spans="1:14" x14ac:dyDescent="0.25">
      <c r="A119" s="4">
        <f>IF('True_Odds_Calculator_2-way'!A120="","",'True_Odds_Calculator_2-way'!A120)</f>
        <v>1.71</v>
      </c>
      <c r="B119" s="4">
        <f>IF('True_Odds_Calculator_2-way'!B120="","",'True_Odds_Calculator_2-way'!B120)</f>
        <v>2.23</v>
      </c>
      <c r="C119" s="4">
        <f t="shared" si="11"/>
        <v>0.58479532163742687</v>
      </c>
      <c r="D119">
        <f t="shared" si="12"/>
        <v>0.44843049327354262</v>
      </c>
      <c r="E119">
        <f t="shared" si="13"/>
        <v>3.3225814910969431E-2</v>
      </c>
      <c r="F119">
        <f t="shared" si="14"/>
        <v>-0.22901423963496192</v>
      </c>
      <c r="G119">
        <v>0</v>
      </c>
      <c r="H119">
        <f t="shared" si="15"/>
        <v>0.26224005454593136</v>
      </c>
      <c r="I119">
        <f t="shared" si="16"/>
        <v>-1.070084984173661</v>
      </c>
      <c r="J119">
        <f t="shared" si="17"/>
        <v>1.070084984173661</v>
      </c>
      <c r="K119">
        <f t="shared" si="18"/>
        <v>0.56825919869450314</v>
      </c>
      <c r="L119">
        <f t="shared" si="19"/>
        <v>0.43174080130549697</v>
      </c>
      <c r="M119">
        <f t="shared" si="20"/>
        <v>1.7597603387632996</v>
      </c>
      <c r="N119">
        <f t="shared" si="21"/>
        <v>2.3162045305336028</v>
      </c>
    </row>
    <row r="120" spans="1:14" x14ac:dyDescent="0.25">
      <c r="A120" s="4">
        <f>IF('True_Odds_Calculator_2-way'!A121="","",'True_Odds_Calculator_2-way'!A121)</f>
        <v>1.79</v>
      </c>
      <c r="B120" s="4">
        <f>IF('True_Odds_Calculator_2-way'!B121="","",'True_Odds_Calculator_2-way'!B121)</f>
        <v>2.1</v>
      </c>
      <c r="C120" s="4">
        <f t="shared" si="11"/>
        <v>0.55865921787709494</v>
      </c>
      <c r="D120">
        <f t="shared" si="12"/>
        <v>0.47619047619047616</v>
      </c>
      <c r="E120">
        <f t="shared" si="13"/>
        <v>3.4849694067571102E-2</v>
      </c>
      <c r="F120">
        <f t="shared" si="14"/>
        <v>-0.2311785049215217</v>
      </c>
      <c r="G120">
        <v>0</v>
      </c>
      <c r="H120">
        <f t="shared" si="15"/>
        <v>0.2660281989890928</v>
      </c>
      <c r="I120">
        <f t="shared" si="16"/>
        <v>-1.072729223145815</v>
      </c>
      <c r="J120">
        <f t="shared" si="17"/>
        <v>1.072729223145815</v>
      </c>
      <c r="K120">
        <f t="shared" si="18"/>
        <v>0.5412848551170536</v>
      </c>
      <c r="L120">
        <f t="shared" si="19"/>
        <v>0.4587151448829464</v>
      </c>
      <c r="M120">
        <f t="shared" si="20"/>
        <v>1.8474560862851939</v>
      </c>
      <c r="N120">
        <f t="shared" si="21"/>
        <v>2.1800021454603971</v>
      </c>
    </row>
    <row r="121" spans="1:14" x14ac:dyDescent="0.25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2.02</v>
      </c>
      <c r="C121" s="4">
        <f t="shared" si="11"/>
        <v>0.53475935828876997</v>
      </c>
      <c r="D121">
        <f t="shared" si="12"/>
        <v>0.49504950495049505</v>
      </c>
      <c r="E121">
        <f t="shared" si="13"/>
        <v>2.9808863239265015E-2</v>
      </c>
      <c r="F121">
        <f t="shared" si="14"/>
        <v>-0.23492349234923493</v>
      </c>
      <c r="G121">
        <v>0</v>
      </c>
      <c r="H121">
        <f t="shared" si="15"/>
        <v>0.2647323555885</v>
      </c>
      <c r="I121">
        <f t="shared" si="16"/>
        <v>-1.0615495921641367</v>
      </c>
      <c r="J121">
        <f t="shared" si="17"/>
        <v>1.0615495921641367</v>
      </c>
      <c r="K121">
        <f t="shared" si="18"/>
        <v>0.51987261275696728</v>
      </c>
      <c r="L121">
        <f t="shared" si="19"/>
        <v>0.48012738724303272</v>
      </c>
      <c r="M121">
        <f t="shared" si="20"/>
        <v>1.9235481451827992</v>
      </c>
      <c r="N121">
        <f t="shared" si="21"/>
        <v>2.0827805840074194</v>
      </c>
    </row>
    <row r="122" spans="1:14" x14ac:dyDescent="0.25">
      <c r="A122" s="4">
        <f>IF('True_Odds_Calculator_2-way'!A123="","",'True_Odds_Calculator_2-way'!A123)</f>
        <v>1.8</v>
      </c>
      <c r="B122" s="4">
        <f>IF('True_Odds_Calculator_2-way'!B123="","",'True_Odds_Calculator_2-way'!B123)</f>
        <v>2.0299999999999998</v>
      </c>
      <c r="C122" s="4">
        <f t="shared" si="11"/>
        <v>0.55555555555555558</v>
      </c>
      <c r="D122">
        <f t="shared" si="12"/>
        <v>0.49261083743842371</v>
      </c>
      <c r="E122">
        <f t="shared" si="13"/>
        <v>4.816639299397929E-2</v>
      </c>
      <c r="F122">
        <f t="shared" si="14"/>
        <v>-0.2255062944718117</v>
      </c>
      <c r="G122">
        <v>0</v>
      </c>
      <c r="H122">
        <f t="shared" si="15"/>
        <v>0.27367268746579099</v>
      </c>
      <c r="I122">
        <f t="shared" si="16"/>
        <v>-1.1016316230980796</v>
      </c>
      <c r="J122">
        <f t="shared" si="17"/>
        <v>1.1016316230980796</v>
      </c>
      <c r="K122">
        <f t="shared" si="18"/>
        <v>0.53154583724862015</v>
      </c>
      <c r="L122">
        <f t="shared" si="19"/>
        <v>0.46845416275137991</v>
      </c>
      <c r="M122">
        <f t="shared" si="20"/>
        <v>1.8813052984784633</v>
      </c>
      <c r="N122">
        <f t="shared" si="21"/>
        <v>2.1346805717910216</v>
      </c>
    </row>
    <row r="123" spans="1:14" x14ac:dyDescent="0.25">
      <c r="A123" s="4">
        <f>IF('True_Odds_Calculator_2-way'!A124="","",'True_Odds_Calculator_2-way'!A124)</f>
        <v>1.68</v>
      </c>
      <c r="B123" s="4">
        <f>IF('True_Odds_Calculator_2-way'!B124="","",'True_Odds_Calculator_2-way'!B124)</f>
        <v>2.2200000000000002</v>
      </c>
      <c r="C123" s="4">
        <f t="shared" si="11"/>
        <v>0.59523809523809523</v>
      </c>
      <c r="D123">
        <f t="shared" si="12"/>
        <v>0.4504504504504504</v>
      </c>
      <c r="E123">
        <f t="shared" si="13"/>
        <v>4.5688545688545634E-2</v>
      </c>
      <c r="F123">
        <f t="shared" si="14"/>
        <v>-0.22243672243672252</v>
      </c>
      <c r="G123">
        <v>0</v>
      </c>
      <c r="H123">
        <f t="shared" si="15"/>
        <v>0.2681252681252681</v>
      </c>
      <c r="I123">
        <f t="shared" si="16"/>
        <v>-1.0979071877276467</v>
      </c>
      <c r="J123">
        <f t="shared" si="17"/>
        <v>1.0979071877276467</v>
      </c>
      <c r="K123">
        <f t="shared" si="18"/>
        <v>0.57254851307619281</v>
      </c>
      <c r="L123">
        <f t="shared" si="19"/>
        <v>0.42745148692380741</v>
      </c>
      <c r="M123">
        <f t="shared" si="20"/>
        <v>1.7465768876547993</v>
      </c>
      <c r="N123">
        <f t="shared" si="21"/>
        <v>2.3394467690277296</v>
      </c>
    </row>
    <row r="124" spans="1:14" x14ac:dyDescent="0.25">
      <c r="A124" s="4">
        <f>IF('True_Odds_Calculator_2-way'!A125="","",'True_Odds_Calculator_2-way'!A125)</f>
        <v>1.74</v>
      </c>
      <c r="B124" s="4">
        <f>IF('True_Odds_Calculator_2-way'!B125="","",'True_Odds_Calculator_2-way'!B125)</f>
        <v>2.12</v>
      </c>
      <c r="C124" s="4">
        <f t="shared" si="11"/>
        <v>0.57471264367816088</v>
      </c>
      <c r="D124">
        <f t="shared" si="12"/>
        <v>0.47169811320754712</v>
      </c>
      <c r="E124">
        <f t="shared" si="13"/>
        <v>4.6410756885707949E-2</v>
      </c>
      <c r="F124">
        <f t="shared" si="14"/>
        <v>-0.22468011277380184</v>
      </c>
      <c r="G124">
        <v>0</v>
      </c>
      <c r="H124">
        <f t="shared" si="15"/>
        <v>0.27109086965950985</v>
      </c>
      <c r="I124">
        <f t="shared" si="16"/>
        <v>-1.0984369379093668</v>
      </c>
      <c r="J124">
        <f t="shared" si="17"/>
        <v>1.0984369379093668</v>
      </c>
      <c r="K124">
        <f t="shared" si="18"/>
        <v>0.55161964700188582</v>
      </c>
      <c r="L124">
        <f t="shared" si="19"/>
        <v>0.44838035299811413</v>
      </c>
      <c r="M124">
        <f t="shared" si="20"/>
        <v>1.8128433340529317</v>
      </c>
      <c r="N124">
        <f t="shared" si="21"/>
        <v>2.2302493704584911</v>
      </c>
    </row>
    <row r="125" spans="1:14" x14ac:dyDescent="0.25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2.17</v>
      </c>
      <c r="C125" s="4">
        <f t="shared" si="11"/>
        <v>0.58823529411764708</v>
      </c>
      <c r="D125">
        <f t="shared" si="12"/>
        <v>0.46082949308755761</v>
      </c>
      <c r="E125">
        <f t="shared" si="13"/>
        <v>4.9064787205204574E-2</v>
      </c>
      <c r="F125">
        <f t="shared" si="14"/>
        <v>-0.22201138519924113</v>
      </c>
      <c r="G125">
        <v>0</v>
      </c>
      <c r="H125">
        <f t="shared" si="15"/>
        <v>0.27107617240444565</v>
      </c>
      <c r="I125">
        <f t="shared" si="16"/>
        <v>-1.1049892402196595</v>
      </c>
      <c r="J125">
        <f t="shared" si="17"/>
        <v>1.1049892402196595</v>
      </c>
      <c r="K125">
        <f t="shared" si="18"/>
        <v>0.56385917502148641</v>
      </c>
      <c r="L125">
        <f t="shared" si="19"/>
        <v>0.43614082497851364</v>
      </c>
      <c r="M125">
        <f t="shared" si="20"/>
        <v>1.773492468153762</v>
      </c>
      <c r="N125">
        <f t="shared" si="21"/>
        <v>2.2928374110570013</v>
      </c>
    </row>
    <row r="126" spans="1:14" x14ac:dyDescent="0.25">
      <c r="A126" s="4">
        <f>IF('True_Odds_Calculator_2-way'!A127="","",'True_Odds_Calculator_2-way'!A127)</f>
        <v>1.61</v>
      </c>
      <c r="B126" s="4">
        <f>IF('True_Odds_Calculator_2-way'!B127="","",'True_Odds_Calculator_2-way'!B127)</f>
        <v>2.44</v>
      </c>
      <c r="C126" s="4">
        <f t="shared" si="11"/>
        <v>0.6211180124223602</v>
      </c>
      <c r="D126">
        <f t="shared" si="12"/>
        <v>0.4098360655737705</v>
      </c>
      <c r="E126">
        <f t="shared" si="13"/>
        <v>3.0954077996130813E-2</v>
      </c>
      <c r="F126">
        <f t="shared" si="14"/>
        <v>-0.22360248447204967</v>
      </c>
      <c r="G126">
        <v>0</v>
      </c>
      <c r="H126">
        <f t="shared" si="15"/>
        <v>0.25455656246818043</v>
      </c>
      <c r="I126">
        <f t="shared" si="16"/>
        <v>-1.0669739994407998</v>
      </c>
      <c r="J126">
        <f t="shared" si="17"/>
        <v>1.0669739994407998</v>
      </c>
      <c r="K126">
        <f t="shared" si="18"/>
        <v>0.60574703480867642</v>
      </c>
      <c r="L126">
        <f t="shared" si="19"/>
        <v>0.39425296519132347</v>
      </c>
      <c r="M126">
        <f t="shared" si="20"/>
        <v>1.6508541396588881</v>
      </c>
      <c r="N126">
        <f t="shared" si="21"/>
        <v>2.5364425591947519</v>
      </c>
    </row>
    <row r="127" spans="1:14" x14ac:dyDescent="0.25">
      <c r="A127" s="4">
        <f>IF('True_Odds_Calculator_2-way'!A128="","",'True_Odds_Calculator_2-way'!A128)</f>
        <v>1.99</v>
      </c>
      <c r="B127" s="4">
        <f>IF('True_Odds_Calculator_2-way'!B128="","",'True_Odds_Calculator_2-way'!B128)</f>
        <v>1.91</v>
      </c>
      <c r="C127" s="4">
        <f t="shared" si="11"/>
        <v>0.50251256281407031</v>
      </c>
      <c r="D127">
        <f t="shared" si="12"/>
        <v>0.52356020942408377</v>
      </c>
      <c r="E127">
        <f t="shared" si="13"/>
        <v>2.6072772238153963E-2</v>
      </c>
      <c r="F127">
        <f t="shared" si="14"/>
        <v>-0.23702281038701378</v>
      </c>
      <c r="G127">
        <v>0</v>
      </c>
      <c r="H127">
        <f t="shared" si="15"/>
        <v>0.26309558262516769</v>
      </c>
      <c r="I127">
        <f t="shared" si="16"/>
        <v>-1.0535659020683561</v>
      </c>
      <c r="J127">
        <f t="shared" si="17"/>
        <v>1.0535659020683561</v>
      </c>
      <c r="K127">
        <f t="shared" si="18"/>
        <v>0.48946901466728099</v>
      </c>
      <c r="L127">
        <f t="shared" si="19"/>
        <v>0.51053098533271912</v>
      </c>
      <c r="M127">
        <f t="shared" si="20"/>
        <v>2.043030243047673</v>
      </c>
      <c r="N127">
        <f t="shared" si="21"/>
        <v>1.9587449708822042</v>
      </c>
    </row>
    <row r="128" spans="1:14" x14ac:dyDescent="0.25">
      <c r="A128" s="4">
        <f>IF('True_Odds_Calculator_2-way'!A129="","",'True_Odds_Calculator_2-way'!A129)</f>
        <v>1.38</v>
      </c>
      <c r="B128" s="4">
        <f>IF('True_Odds_Calculator_2-way'!B129="","",'True_Odds_Calculator_2-way'!B129)</f>
        <v>3.19</v>
      </c>
      <c r="C128" s="4">
        <f t="shared" si="11"/>
        <v>0.7246376811594204</v>
      </c>
      <c r="D128">
        <f t="shared" si="12"/>
        <v>0.31347962382445144</v>
      </c>
      <c r="E128">
        <f t="shared" si="13"/>
        <v>3.8117304983871891E-2</v>
      </c>
      <c r="F128">
        <f t="shared" si="14"/>
        <v>-0.18904184271500601</v>
      </c>
      <c r="G128">
        <v>0</v>
      </c>
      <c r="H128">
        <f t="shared" si="15"/>
        <v>0.22715914769887788</v>
      </c>
      <c r="I128">
        <f t="shared" si="16"/>
        <v>-1.0961907783514049</v>
      </c>
      <c r="J128">
        <f t="shared" si="17"/>
        <v>1.0961907783514049</v>
      </c>
      <c r="K128">
        <f t="shared" si="18"/>
        <v>0.70593924544528242</v>
      </c>
      <c r="L128">
        <f t="shared" si="19"/>
        <v>0.29406075455471753</v>
      </c>
      <c r="M128">
        <f t="shared" si="20"/>
        <v>1.4165524957735338</v>
      </c>
      <c r="N128">
        <f t="shared" si="21"/>
        <v>3.4006578045895766</v>
      </c>
    </row>
    <row r="129" spans="1:14" x14ac:dyDescent="0.25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2.11</v>
      </c>
      <c r="C129" s="4">
        <f t="shared" si="11"/>
        <v>0.55865921787709494</v>
      </c>
      <c r="D129">
        <f t="shared" si="12"/>
        <v>0.47393364928909953</v>
      </c>
      <c r="E129">
        <f t="shared" si="13"/>
        <v>3.2592867166194583E-2</v>
      </c>
      <c r="F129">
        <f t="shared" si="14"/>
        <v>-0.23217453467129112</v>
      </c>
      <c r="G129">
        <v>0</v>
      </c>
      <c r="H129">
        <f t="shared" si="15"/>
        <v>0.26476740183748576</v>
      </c>
      <c r="I129">
        <f t="shared" si="16"/>
        <v>-1.0678861770883312</v>
      </c>
      <c r="J129">
        <f t="shared" si="17"/>
        <v>1.0678861770883312</v>
      </c>
      <c r="K129">
        <f t="shared" si="18"/>
        <v>0.54240816034763273</v>
      </c>
      <c r="L129">
        <f t="shared" si="19"/>
        <v>0.45759183965236705</v>
      </c>
      <c r="M129">
        <f t="shared" si="20"/>
        <v>1.8436300798997822</v>
      </c>
      <c r="N129">
        <f t="shared" si="21"/>
        <v>2.1853536565680476</v>
      </c>
    </row>
    <row r="130" spans="1:14" x14ac:dyDescent="0.25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2.0499999999999998</v>
      </c>
      <c r="C130" s="4">
        <f t="shared" si="11"/>
        <v>0.54054054054054046</v>
      </c>
      <c r="D130">
        <f t="shared" si="12"/>
        <v>0.48780487804878053</v>
      </c>
      <c r="E130">
        <f t="shared" si="13"/>
        <v>2.8345418589321048E-2</v>
      </c>
      <c r="F130">
        <f t="shared" si="14"/>
        <v>-0.2353328938694792</v>
      </c>
      <c r="G130">
        <v>0</v>
      </c>
      <c r="H130">
        <f t="shared" si="15"/>
        <v>0.26367831245880025</v>
      </c>
      <c r="I130">
        <f t="shared" si="16"/>
        <v>-1.0585122480499263</v>
      </c>
      <c r="J130">
        <f t="shared" si="17"/>
        <v>1.0585122480499263</v>
      </c>
      <c r="K130">
        <f t="shared" si="18"/>
        <v>0.52638909307720383</v>
      </c>
      <c r="L130">
        <f t="shared" si="19"/>
        <v>0.47361090692279612</v>
      </c>
      <c r="M130">
        <f t="shared" si="20"/>
        <v>1.8997354108424378</v>
      </c>
      <c r="N130">
        <f t="shared" si="21"/>
        <v>2.1114378604524222</v>
      </c>
    </row>
    <row r="131" spans="1:14" x14ac:dyDescent="0.25">
      <c r="A131" s="4">
        <f>IF('True_Odds_Calculator_2-way'!A132="","",'True_Odds_Calculator_2-way'!A132)</f>
        <v>1.65</v>
      </c>
      <c r="B131" s="4">
        <f>IF('True_Odds_Calculator_2-way'!B132="","",'True_Odds_Calculator_2-way'!B132)</f>
        <v>2.33</v>
      </c>
      <c r="C131" s="4">
        <f t="shared" ref="C131:C194" si="22">1/A131</f>
        <v>0.60606060606060608</v>
      </c>
      <c r="D131">
        <f t="shared" ref="D131:D194" si="23">1/B131</f>
        <v>0.42918454935622319</v>
      </c>
      <c r="E131">
        <f t="shared" ref="E131:E194" si="24">C131+D131-1</f>
        <v>3.5245155416829377E-2</v>
      </c>
      <c r="F131">
        <f t="shared" ref="F131:F194" si="25">C131+D131-(C131*D131)-1</f>
        <v>-0.22486669267785131</v>
      </c>
      <c r="G131">
        <v>0</v>
      </c>
      <c r="H131">
        <f t="shared" ref="H131:H194" si="26">C131*D131</f>
        <v>0.26011184809468074</v>
      </c>
      <c r="I131">
        <f t="shared" ref="I131:I194" si="27">((-4*F131*H131)^0.5)/(2*F131)</f>
        <v>-1.0755175492958089</v>
      </c>
      <c r="J131">
        <f t="shared" ref="J131:J194" si="28">(-((-4*F131*H131)^0.5))/(2*F131)</f>
        <v>1.0755175492958089</v>
      </c>
      <c r="K131">
        <f t="shared" ref="K131:K194" si="29">IF(A131="","",(C131/($J131+C131-($J131*C131))))</f>
        <v>0.58855158622613757</v>
      </c>
      <c r="L131">
        <f t="shared" ref="L131:L194" si="30">IF(B131="","",(D131/($J131+D131-($J131*D131))))</f>
        <v>0.41144841377386249</v>
      </c>
      <c r="M131">
        <f t="shared" ref="M131:M194" si="31">IF(A131="","",1/K131)</f>
        <v>1.6990864070422753</v>
      </c>
      <c r="N131">
        <f t="shared" ref="N131:N194" si="32">IF(B131="","",1/L131)</f>
        <v>2.4304383405634256</v>
      </c>
    </row>
    <row r="132" spans="1:14" x14ac:dyDescent="0.25">
      <c r="A132" s="4">
        <f>IF('True_Odds_Calculator_2-way'!A133="","",'True_Odds_Calculator_2-way'!A133)</f>
        <v>2.1</v>
      </c>
      <c r="B132" s="4">
        <f>IF('True_Odds_Calculator_2-way'!B133="","",'True_Odds_Calculator_2-way'!B133)</f>
        <v>1.81</v>
      </c>
      <c r="C132" s="4">
        <f t="shared" si="22"/>
        <v>0.47619047619047616</v>
      </c>
      <c r="D132">
        <f t="shared" si="23"/>
        <v>0.5524861878453039</v>
      </c>
      <c r="E132">
        <f t="shared" si="24"/>
        <v>2.8676664035780064E-2</v>
      </c>
      <c r="F132">
        <f t="shared" si="25"/>
        <v>-0.23441199684293612</v>
      </c>
      <c r="G132">
        <v>0</v>
      </c>
      <c r="H132">
        <f t="shared" si="26"/>
        <v>0.26308866087871613</v>
      </c>
      <c r="I132">
        <f t="shared" si="27"/>
        <v>-1.0594028769395469</v>
      </c>
      <c r="J132">
        <f t="shared" si="28"/>
        <v>1.0594028769395469</v>
      </c>
      <c r="K132">
        <f t="shared" si="29"/>
        <v>0.46182056328667725</v>
      </c>
      <c r="L132">
        <f t="shared" si="30"/>
        <v>0.5381794367133228</v>
      </c>
      <c r="M132">
        <f t="shared" si="31"/>
        <v>2.1653431646335015</v>
      </c>
      <c r="N132">
        <f t="shared" si="32"/>
        <v>1.8581163303210331</v>
      </c>
    </row>
    <row r="133" spans="1:14" x14ac:dyDescent="0.25">
      <c r="A133" s="4">
        <f>IF('True_Odds_Calculator_2-way'!A134="","",'True_Odds_Calculator_2-way'!A134)</f>
        <v>1.65</v>
      </c>
      <c r="B133" s="4">
        <f>IF('True_Odds_Calculator_2-way'!B134="","",'True_Odds_Calculator_2-way'!B134)</f>
        <v>2.37</v>
      </c>
      <c r="C133" s="4">
        <f t="shared" si="22"/>
        <v>0.60606060606060608</v>
      </c>
      <c r="D133">
        <f t="shared" si="23"/>
        <v>0.42194092827004215</v>
      </c>
      <c r="E133">
        <f t="shared" si="24"/>
        <v>2.8001534330648337E-2</v>
      </c>
      <c r="F133">
        <f t="shared" si="25"/>
        <v>-0.22772024037846816</v>
      </c>
      <c r="G133">
        <v>0</v>
      </c>
      <c r="H133">
        <f t="shared" si="26"/>
        <v>0.25572177470911645</v>
      </c>
      <c r="I133">
        <f t="shared" si="27"/>
        <v>-1.0597002531915625</v>
      </c>
      <c r="J133">
        <f t="shared" si="28"/>
        <v>1.0597002531915625</v>
      </c>
      <c r="K133">
        <f t="shared" si="29"/>
        <v>0.59213461740682438</v>
      </c>
      <c r="L133">
        <f t="shared" si="30"/>
        <v>0.40786538259317556</v>
      </c>
      <c r="M133">
        <f t="shared" si="31"/>
        <v>1.6888051645745159</v>
      </c>
      <c r="N133">
        <f t="shared" si="32"/>
        <v>2.4517893468724408</v>
      </c>
    </row>
    <row r="134" spans="1:14" x14ac:dyDescent="0.25">
      <c r="A134" s="4">
        <f>IF('True_Odds_Calculator_2-way'!A135="","",'True_Odds_Calculator_2-way'!A135)</f>
        <v>1.76</v>
      </c>
      <c r="B134" s="4">
        <f>IF('True_Odds_Calculator_2-way'!B135="","",'True_Odds_Calculator_2-way'!B135)</f>
        <v>2.17</v>
      </c>
      <c r="C134" s="4">
        <f t="shared" si="22"/>
        <v>0.56818181818181823</v>
      </c>
      <c r="D134">
        <f t="shared" si="23"/>
        <v>0.46082949308755761</v>
      </c>
      <c r="E134">
        <f t="shared" si="24"/>
        <v>2.9011311269375728E-2</v>
      </c>
      <c r="F134">
        <f t="shared" si="25"/>
        <v>-0.2328236279849184</v>
      </c>
      <c r="G134">
        <v>0</v>
      </c>
      <c r="H134">
        <f t="shared" si="26"/>
        <v>0.26183493925429413</v>
      </c>
      <c r="I134">
        <f t="shared" si="27"/>
        <v>-1.0604746049596294</v>
      </c>
      <c r="J134">
        <f t="shared" si="28"/>
        <v>1.0604746049596294</v>
      </c>
      <c r="K134">
        <f t="shared" si="29"/>
        <v>0.55372190553633505</v>
      </c>
      <c r="L134">
        <f t="shared" si="30"/>
        <v>0.44627809446366512</v>
      </c>
      <c r="M134">
        <f t="shared" si="31"/>
        <v>1.8059606997693183</v>
      </c>
      <c r="N134">
        <f t="shared" si="32"/>
        <v>2.2407552878027661</v>
      </c>
    </row>
    <row r="135" spans="1:14" x14ac:dyDescent="0.25">
      <c r="A135" s="4">
        <f>IF('True_Odds_Calculator_2-way'!A136="","",'True_Odds_Calculator_2-way'!A136)</f>
        <v>2.04</v>
      </c>
      <c r="B135" s="4">
        <f>IF('True_Odds_Calculator_2-way'!B136="","",'True_Odds_Calculator_2-way'!B136)</f>
        <v>1.87</v>
      </c>
      <c r="C135" s="4">
        <f t="shared" si="22"/>
        <v>0.49019607843137253</v>
      </c>
      <c r="D135">
        <f t="shared" si="23"/>
        <v>0.53475935828876997</v>
      </c>
      <c r="E135">
        <f t="shared" si="24"/>
        <v>2.4955436720142554E-2</v>
      </c>
      <c r="F135">
        <f t="shared" si="25"/>
        <v>-0.2371815036174898</v>
      </c>
      <c r="G135">
        <v>0</v>
      </c>
      <c r="H135">
        <f t="shared" si="26"/>
        <v>0.26213694033763235</v>
      </c>
      <c r="I135">
        <f t="shared" si="27"/>
        <v>-1.0512928338279499</v>
      </c>
      <c r="J135">
        <f t="shared" si="28"/>
        <v>1.0512928338279499</v>
      </c>
      <c r="K135">
        <f t="shared" si="29"/>
        <v>0.47770444733840695</v>
      </c>
      <c r="L135">
        <f t="shared" si="30"/>
        <v>0.52229555266159289</v>
      </c>
      <c r="M135">
        <f t="shared" si="31"/>
        <v>2.0933445471810685</v>
      </c>
      <c r="N135">
        <f t="shared" si="32"/>
        <v>1.9146247654303168</v>
      </c>
    </row>
    <row r="136" spans="1:14" x14ac:dyDescent="0.25">
      <c r="A136" s="4">
        <f>IF('True_Odds_Calculator_2-way'!A137="","",'True_Odds_Calculator_2-way'!A137)</f>
        <v>1.49</v>
      </c>
      <c r="B136" s="4">
        <f>IF('True_Odds_Calculator_2-way'!B137="","",'True_Odds_Calculator_2-way'!B137)</f>
        <v>2.76</v>
      </c>
      <c r="C136" s="4">
        <f t="shared" si="22"/>
        <v>0.67114093959731547</v>
      </c>
      <c r="D136">
        <f t="shared" si="23"/>
        <v>0.3623188405797102</v>
      </c>
      <c r="E136">
        <f t="shared" si="24"/>
        <v>3.3459780177025777E-2</v>
      </c>
      <c r="F136">
        <f t="shared" si="25"/>
        <v>-0.2097072269234509</v>
      </c>
      <c r="G136">
        <v>0</v>
      </c>
      <c r="H136">
        <f t="shared" si="26"/>
        <v>0.24316700710047665</v>
      </c>
      <c r="I136">
        <f t="shared" si="27"/>
        <v>-1.0768262306348704</v>
      </c>
      <c r="J136">
        <f t="shared" si="28"/>
        <v>1.0768262306348704</v>
      </c>
      <c r="K136">
        <f t="shared" si="29"/>
        <v>0.65460240842558115</v>
      </c>
      <c r="L136">
        <f t="shared" si="30"/>
        <v>0.34539759157441885</v>
      </c>
      <c r="M136">
        <f t="shared" si="31"/>
        <v>1.5276448530110862</v>
      </c>
      <c r="N136">
        <f t="shared" si="32"/>
        <v>2.8952141659173716</v>
      </c>
    </row>
    <row r="137" spans="1:14" x14ac:dyDescent="0.25">
      <c r="A137" s="4">
        <f>IF('True_Odds_Calculator_2-way'!A138="","",'True_Odds_Calculator_2-way'!A138)</f>
        <v>2.19</v>
      </c>
      <c r="B137" s="4">
        <f>IF('True_Odds_Calculator_2-way'!B138="","",'True_Odds_Calculator_2-way'!B138)</f>
        <v>1.75</v>
      </c>
      <c r="C137" s="4">
        <f t="shared" si="22"/>
        <v>0.45662100456621008</v>
      </c>
      <c r="D137">
        <f t="shared" si="23"/>
        <v>0.5714285714285714</v>
      </c>
      <c r="E137">
        <f t="shared" si="24"/>
        <v>2.8049575994781417E-2</v>
      </c>
      <c r="F137">
        <f t="shared" si="25"/>
        <v>-0.23287671232876717</v>
      </c>
      <c r="G137">
        <v>0</v>
      </c>
      <c r="H137">
        <f t="shared" si="26"/>
        <v>0.26092628832354858</v>
      </c>
      <c r="I137">
        <f t="shared" si="27"/>
        <v>-1.0585122480499263</v>
      </c>
      <c r="J137">
        <f t="shared" si="28"/>
        <v>1.0585122480499263</v>
      </c>
      <c r="K137">
        <f t="shared" si="29"/>
        <v>0.44255041223763469</v>
      </c>
      <c r="L137">
        <f t="shared" si="30"/>
        <v>0.55744958776236542</v>
      </c>
      <c r="M137">
        <f t="shared" si="31"/>
        <v>2.2596295751794115</v>
      </c>
      <c r="N137">
        <f t="shared" si="32"/>
        <v>1.7938841860374448</v>
      </c>
    </row>
    <row r="138" spans="1:14" x14ac:dyDescent="0.25">
      <c r="A138" s="4">
        <f>IF('True_Odds_Calculator_2-way'!A139="","",'True_Odds_Calculator_2-way'!A139)</f>
        <v>1.75</v>
      </c>
      <c r="B138" s="4">
        <f>IF('True_Odds_Calculator_2-way'!B139="","",'True_Odds_Calculator_2-way'!B139)</f>
        <v>2.19</v>
      </c>
      <c r="C138" s="4">
        <f t="shared" si="22"/>
        <v>0.5714285714285714</v>
      </c>
      <c r="D138">
        <f t="shared" si="23"/>
        <v>0.45662100456621008</v>
      </c>
      <c r="E138">
        <f t="shared" si="24"/>
        <v>2.8049575994781417E-2</v>
      </c>
      <c r="F138">
        <f t="shared" si="25"/>
        <v>-0.23287671232876717</v>
      </c>
      <c r="G138">
        <v>0</v>
      </c>
      <c r="H138">
        <f t="shared" si="26"/>
        <v>0.26092628832354858</v>
      </c>
      <c r="I138">
        <f t="shared" si="27"/>
        <v>-1.0585122480499263</v>
      </c>
      <c r="J138">
        <f t="shared" si="28"/>
        <v>1.0585122480499263</v>
      </c>
      <c r="K138">
        <f t="shared" si="29"/>
        <v>0.55744958776236542</v>
      </c>
      <c r="L138">
        <f t="shared" si="30"/>
        <v>0.44255041223763469</v>
      </c>
      <c r="M138">
        <f t="shared" si="31"/>
        <v>1.7938841860374448</v>
      </c>
      <c r="N138">
        <f t="shared" si="32"/>
        <v>2.2596295751794115</v>
      </c>
    </row>
    <row r="139" spans="1:14" x14ac:dyDescent="0.25">
      <c r="A139" s="4">
        <f>IF('True_Odds_Calculator_2-way'!A140="","",'True_Odds_Calculator_2-way'!A140)</f>
        <v>2.04</v>
      </c>
      <c r="B139" s="4">
        <f>IF('True_Odds_Calculator_2-way'!B140="","",'True_Odds_Calculator_2-way'!B140)</f>
        <v>1.88</v>
      </c>
      <c r="C139" s="4">
        <f t="shared" si="22"/>
        <v>0.49019607843137253</v>
      </c>
      <c r="D139">
        <f t="shared" si="23"/>
        <v>0.53191489361702127</v>
      </c>
      <c r="E139">
        <f t="shared" si="24"/>
        <v>2.2110972048393851E-2</v>
      </c>
      <c r="F139">
        <f t="shared" si="25"/>
        <v>-0.23863162286191075</v>
      </c>
      <c r="G139">
        <v>0</v>
      </c>
      <c r="H139">
        <f t="shared" si="26"/>
        <v>0.26074259491030455</v>
      </c>
      <c r="I139">
        <f t="shared" si="27"/>
        <v>-1.0453025125088635</v>
      </c>
      <c r="J139">
        <f t="shared" si="28"/>
        <v>1.0453025125088635</v>
      </c>
      <c r="K139">
        <f t="shared" si="29"/>
        <v>0.47913037155069899</v>
      </c>
      <c r="L139">
        <f t="shared" si="30"/>
        <v>0.52086962844930107</v>
      </c>
      <c r="M139">
        <f t="shared" si="31"/>
        <v>2.0871146130092182</v>
      </c>
      <c r="N139">
        <f t="shared" si="32"/>
        <v>1.9198662110077995</v>
      </c>
    </row>
    <row r="140" spans="1:14" x14ac:dyDescent="0.25">
      <c r="A140" s="4">
        <f>IF('True_Odds_Calculator_2-way'!A141="","",'True_Odds_Calculator_2-way'!A141)</f>
        <v>2.12</v>
      </c>
      <c r="B140" s="4">
        <f>IF('True_Odds_Calculator_2-way'!B141="","",'True_Odds_Calculator_2-way'!B141)</f>
        <v>1.79</v>
      </c>
      <c r="C140" s="4">
        <f t="shared" si="22"/>
        <v>0.47169811320754712</v>
      </c>
      <c r="D140">
        <f t="shared" si="23"/>
        <v>0.55865921787709494</v>
      </c>
      <c r="E140">
        <f t="shared" si="24"/>
        <v>3.0357331084642114E-2</v>
      </c>
      <c r="F140">
        <f t="shared" si="25"/>
        <v>-0.23316116791398755</v>
      </c>
      <c r="G140">
        <v>0</v>
      </c>
      <c r="H140">
        <f t="shared" si="26"/>
        <v>0.26351849899862967</v>
      </c>
      <c r="I140">
        <f t="shared" si="27"/>
        <v>-1.0631081389064057</v>
      </c>
      <c r="J140">
        <f t="shared" si="28"/>
        <v>1.0631081389064057</v>
      </c>
      <c r="K140">
        <f t="shared" si="29"/>
        <v>0.4564790342557204</v>
      </c>
      <c r="L140">
        <f t="shared" si="30"/>
        <v>0.54352096574427933</v>
      </c>
      <c r="M140">
        <f t="shared" si="31"/>
        <v>2.1906811155751749</v>
      </c>
      <c r="N140">
        <f t="shared" si="32"/>
        <v>1.8398554297360612</v>
      </c>
    </row>
    <row r="141" spans="1:14" x14ac:dyDescent="0.25">
      <c r="A141" s="4">
        <f>IF('True_Odds_Calculator_2-way'!A142="","",'True_Odds_Calculator_2-way'!A142)</f>
        <v>1.73</v>
      </c>
      <c r="B141" s="4">
        <f>IF('True_Odds_Calculator_2-way'!B142="","",'True_Odds_Calculator_2-way'!B142)</f>
        <v>2.2200000000000002</v>
      </c>
      <c r="C141" s="4">
        <f t="shared" si="22"/>
        <v>0.5780346820809249</v>
      </c>
      <c r="D141">
        <f t="shared" si="23"/>
        <v>0.4504504504504504</v>
      </c>
      <c r="E141">
        <f t="shared" si="24"/>
        <v>2.8485132531375301E-2</v>
      </c>
      <c r="F141">
        <f t="shared" si="25"/>
        <v>-0.2318908503879602</v>
      </c>
      <c r="G141">
        <v>0</v>
      </c>
      <c r="H141">
        <f t="shared" si="26"/>
        <v>0.2603759829193355</v>
      </c>
      <c r="I141">
        <f t="shared" si="27"/>
        <v>-1.0596407579073905</v>
      </c>
      <c r="J141">
        <f t="shared" si="28"/>
        <v>1.0596407579073905</v>
      </c>
      <c r="K141">
        <f t="shared" si="29"/>
        <v>0.56384477756668971</v>
      </c>
      <c r="L141">
        <f t="shared" si="30"/>
        <v>0.43615522243331045</v>
      </c>
      <c r="M141">
        <f t="shared" si="31"/>
        <v>1.7735377532723946</v>
      </c>
      <c r="N141">
        <f t="shared" si="32"/>
        <v>2.2927617246470167</v>
      </c>
    </row>
    <row r="142" spans="1:14" x14ac:dyDescent="0.25">
      <c r="A142" s="4">
        <f>IF('True_Odds_Calculator_2-way'!A143="","",'True_Odds_Calculator_2-way'!A143)</f>
        <v>2.42</v>
      </c>
      <c r="B142" s="4">
        <f>IF('True_Odds_Calculator_2-way'!B143="","",'True_Odds_Calculator_2-way'!B143)</f>
        <v>1.62</v>
      </c>
      <c r="C142" s="4">
        <f t="shared" si="22"/>
        <v>0.41322314049586778</v>
      </c>
      <c r="D142">
        <f t="shared" si="23"/>
        <v>0.61728395061728392</v>
      </c>
      <c r="E142">
        <f t="shared" si="24"/>
        <v>3.0507091113151752E-2</v>
      </c>
      <c r="F142">
        <f t="shared" si="25"/>
        <v>-0.2245689215386184</v>
      </c>
      <c r="G142">
        <v>0</v>
      </c>
      <c r="H142">
        <f t="shared" si="26"/>
        <v>0.25507601265177021</v>
      </c>
      <c r="I142">
        <f t="shared" si="27"/>
        <v>-1.0657613907987191</v>
      </c>
      <c r="J142">
        <f t="shared" si="28"/>
        <v>1.0657613907987191</v>
      </c>
      <c r="K142">
        <f t="shared" si="29"/>
        <v>0.39787041057399003</v>
      </c>
      <c r="L142">
        <f t="shared" si="30"/>
        <v>0.60212958942600991</v>
      </c>
      <c r="M142">
        <f t="shared" si="31"/>
        <v>2.5133811749341808</v>
      </c>
      <c r="N142">
        <f t="shared" si="32"/>
        <v>1.6607720622952058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2.38</v>
      </c>
      <c r="C143" s="4">
        <f t="shared" si="22"/>
        <v>0.60606060606060608</v>
      </c>
      <c r="D143">
        <f t="shared" si="23"/>
        <v>0.42016806722689076</v>
      </c>
      <c r="E143">
        <f t="shared" si="24"/>
        <v>2.6228673287496784E-2</v>
      </c>
      <c r="F143">
        <f t="shared" si="25"/>
        <v>-0.22841864018334612</v>
      </c>
      <c r="G143">
        <v>0</v>
      </c>
      <c r="H143">
        <f t="shared" si="26"/>
        <v>0.25464731347084291</v>
      </c>
      <c r="I143">
        <f t="shared" si="27"/>
        <v>-1.0558537785999174</v>
      </c>
      <c r="J143">
        <f t="shared" si="28"/>
        <v>1.0558537785999174</v>
      </c>
      <c r="K143">
        <f t="shared" si="29"/>
        <v>0.59301254876147147</v>
      </c>
      <c r="L143">
        <f t="shared" si="30"/>
        <v>0.40698745123852875</v>
      </c>
      <c r="M143">
        <f t="shared" si="31"/>
        <v>1.6863049560899459</v>
      </c>
      <c r="N143">
        <f t="shared" si="32"/>
        <v>2.4570782144678858</v>
      </c>
    </row>
    <row r="144" spans="1:14" x14ac:dyDescent="0.25">
      <c r="A144" s="4">
        <f>IF('True_Odds_Calculator_2-way'!A145="","",'True_Odds_Calculator_2-way'!A145)</f>
        <v>1.48</v>
      </c>
      <c r="B144" s="4">
        <f>IF('True_Odds_Calculator_2-way'!B145="","",'True_Odds_Calculator_2-way'!B145)</f>
        <v>2.78</v>
      </c>
      <c r="C144" s="4">
        <f t="shared" si="22"/>
        <v>0.67567567567567566</v>
      </c>
      <c r="D144">
        <f t="shared" si="23"/>
        <v>0.35971223021582738</v>
      </c>
      <c r="E144">
        <f t="shared" si="24"/>
        <v>3.538790589150298E-2</v>
      </c>
      <c r="F144">
        <f t="shared" si="25"/>
        <v>-0.20766089830838041</v>
      </c>
      <c r="G144">
        <v>0</v>
      </c>
      <c r="H144">
        <f t="shared" si="26"/>
        <v>0.24304880419988337</v>
      </c>
      <c r="I144">
        <f t="shared" si="27"/>
        <v>-1.0818558060197885</v>
      </c>
      <c r="J144">
        <f t="shared" si="28"/>
        <v>1.0818558060197885</v>
      </c>
      <c r="K144">
        <f t="shared" si="29"/>
        <v>0.65820184564360973</v>
      </c>
      <c r="L144">
        <f t="shared" si="30"/>
        <v>0.34179815435639038</v>
      </c>
      <c r="M144">
        <f t="shared" si="31"/>
        <v>1.5192907868894985</v>
      </c>
      <c r="N144">
        <f t="shared" si="32"/>
        <v>2.9257033347152235</v>
      </c>
    </row>
    <row r="145" spans="1:14" x14ac:dyDescent="0.25">
      <c r="A145" s="4">
        <f>IF('True_Odds_Calculator_2-way'!A146="","",'True_Odds_Calculator_2-way'!A146)</f>
        <v>1.82</v>
      </c>
      <c r="B145" s="4">
        <f>IF('True_Odds_Calculator_2-way'!B146="","",'True_Odds_Calculator_2-way'!B146)</f>
        <v>1.99</v>
      </c>
      <c r="C145" s="4">
        <f t="shared" si="22"/>
        <v>0.54945054945054939</v>
      </c>
      <c r="D145">
        <f t="shared" si="23"/>
        <v>0.50251256281407031</v>
      </c>
      <c r="E145">
        <f t="shared" si="24"/>
        <v>5.1963112264619582E-2</v>
      </c>
      <c r="F145">
        <f t="shared" si="25"/>
        <v>-0.22414269147937504</v>
      </c>
      <c r="G145">
        <v>0</v>
      </c>
      <c r="H145">
        <f t="shared" si="26"/>
        <v>0.27610580374399463</v>
      </c>
      <c r="I145">
        <f t="shared" si="27"/>
        <v>-1.1098785970200444</v>
      </c>
      <c r="J145">
        <f t="shared" si="28"/>
        <v>1.1098785970200444</v>
      </c>
      <c r="K145">
        <f t="shared" si="29"/>
        <v>0.52353267611251531</v>
      </c>
      <c r="L145">
        <f t="shared" si="30"/>
        <v>0.47646732388748464</v>
      </c>
      <c r="M145">
        <f t="shared" si="31"/>
        <v>1.9101004495564369</v>
      </c>
      <c r="N145">
        <f t="shared" si="32"/>
        <v>2.0987798110498446</v>
      </c>
    </row>
    <row r="146" spans="1:14" x14ac:dyDescent="0.25">
      <c r="A146" s="4">
        <f>IF('True_Odds_Calculator_2-way'!A147="","",'True_Odds_Calculator_2-way'!A147)</f>
        <v>2.21</v>
      </c>
      <c r="B146" s="4">
        <f>IF('True_Odds_Calculator_2-way'!B147="","",'True_Odds_Calculator_2-way'!B147)</f>
        <v>1.65</v>
      </c>
      <c r="C146" s="4">
        <f t="shared" si="22"/>
        <v>0.45248868778280543</v>
      </c>
      <c r="D146">
        <f t="shared" si="23"/>
        <v>0.60606060606060608</v>
      </c>
      <c r="E146">
        <f t="shared" si="24"/>
        <v>5.8549293843411565E-2</v>
      </c>
      <c r="F146">
        <f t="shared" si="25"/>
        <v>-0.21568627450980382</v>
      </c>
      <c r="G146">
        <v>0</v>
      </c>
      <c r="H146">
        <f t="shared" si="26"/>
        <v>0.27423556835321544</v>
      </c>
      <c r="I146">
        <f t="shared" si="27"/>
        <v>-1.1275884962655318</v>
      </c>
      <c r="J146">
        <f t="shared" si="28"/>
        <v>1.1275884962655318</v>
      </c>
      <c r="K146">
        <f t="shared" si="29"/>
        <v>0.42294348627292933</v>
      </c>
      <c r="L146">
        <f t="shared" si="30"/>
        <v>0.57705651372707045</v>
      </c>
      <c r="M146">
        <f t="shared" si="31"/>
        <v>2.3643820804812936</v>
      </c>
      <c r="N146">
        <f t="shared" si="32"/>
        <v>1.7329325225725958</v>
      </c>
    </row>
    <row r="147" spans="1:14" x14ac:dyDescent="0.25">
      <c r="A147" s="4">
        <f>IF('True_Odds_Calculator_2-way'!A148="","",'True_Odds_Calculator_2-way'!A148)</f>
        <v>2.5299999999999998</v>
      </c>
      <c r="B147" s="4">
        <f>IF('True_Odds_Calculator_2-way'!B148="","",'True_Odds_Calculator_2-way'!B148)</f>
        <v>1.51</v>
      </c>
      <c r="C147" s="4">
        <f t="shared" si="22"/>
        <v>0.39525691699604748</v>
      </c>
      <c r="D147">
        <f t="shared" si="23"/>
        <v>0.66225165562913912</v>
      </c>
      <c r="E147">
        <f t="shared" si="24"/>
        <v>5.7508572625186716E-2</v>
      </c>
      <c r="F147">
        <f t="shared" si="25"/>
        <v>-0.20425097505431489</v>
      </c>
      <c r="G147">
        <v>0</v>
      </c>
      <c r="H147">
        <f t="shared" si="26"/>
        <v>0.26175954767950166</v>
      </c>
      <c r="I147">
        <f t="shared" si="27"/>
        <v>-1.1320593513522081</v>
      </c>
      <c r="J147">
        <f t="shared" si="28"/>
        <v>1.1320593513522081</v>
      </c>
      <c r="K147">
        <f t="shared" si="29"/>
        <v>0.36602540378443854</v>
      </c>
      <c r="L147">
        <f t="shared" si="30"/>
        <v>0.63397459621556129</v>
      </c>
      <c r="M147">
        <f t="shared" si="31"/>
        <v>2.7320508075688781</v>
      </c>
      <c r="N147">
        <f t="shared" si="32"/>
        <v>1.577350269189626</v>
      </c>
    </row>
    <row r="148" spans="1:14" x14ac:dyDescent="0.25">
      <c r="A148" s="4">
        <f>IF('True_Odds_Calculator_2-way'!A149="","",'True_Odds_Calculator_2-way'!A149)</f>
        <v>2.2999999999999998</v>
      </c>
      <c r="B148" s="4">
        <f>IF('True_Odds_Calculator_2-way'!B149="","",'True_Odds_Calculator_2-way'!B149)</f>
        <v>1.61</v>
      </c>
      <c r="C148" s="4">
        <f t="shared" si="22"/>
        <v>0.43478260869565222</v>
      </c>
      <c r="D148">
        <f t="shared" si="23"/>
        <v>0.6211180124223602</v>
      </c>
      <c r="E148">
        <f t="shared" si="24"/>
        <v>5.5900621118012417E-2</v>
      </c>
      <c r="F148">
        <f t="shared" si="25"/>
        <v>-0.21415068863083986</v>
      </c>
      <c r="G148">
        <v>0</v>
      </c>
      <c r="H148">
        <f t="shared" si="26"/>
        <v>0.27005130974885228</v>
      </c>
      <c r="I148">
        <f t="shared" si="27"/>
        <v>-1.1229577231219765</v>
      </c>
      <c r="J148">
        <f t="shared" si="28"/>
        <v>1.1229577231219765</v>
      </c>
      <c r="K148">
        <f t="shared" si="29"/>
        <v>0.40652967309525717</v>
      </c>
      <c r="L148">
        <f t="shared" si="30"/>
        <v>0.59347032690474288</v>
      </c>
      <c r="M148">
        <f t="shared" si="31"/>
        <v>2.4598450400585694</v>
      </c>
      <c r="N148">
        <f t="shared" si="32"/>
        <v>1.6850042111044057</v>
      </c>
    </row>
    <row r="149" spans="1:14" x14ac:dyDescent="0.25">
      <c r="A149" s="4">
        <f>IF('True_Odds_Calculator_2-way'!A150="","",'True_Odds_Calculator_2-way'!A150)</f>
        <v>1.49</v>
      </c>
      <c r="B149" s="4">
        <f>IF('True_Odds_Calculator_2-way'!B150="","",'True_Odds_Calculator_2-way'!B150)</f>
        <v>2.74</v>
      </c>
      <c r="C149" s="4">
        <f t="shared" si="22"/>
        <v>0.67114093959731547</v>
      </c>
      <c r="D149">
        <f t="shared" si="23"/>
        <v>0.36496350364963503</v>
      </c>
      <c r="E149">
        <f t="shared" si="24"/>
        <v>3.6104443246950613E-2</v>
      </c>
      <c r="F149">
        <f t="shared" si="25"/>
        <v>-0.20883750551119373</v>
      </c>
      <c r="G149">
        <v>0</v>
      </c>
      <c r="H149">
        <f t="shared" si="26"/>
        <v>0.24494194875814432</v>
      </c>
      <c r="I149">
        <f t="shared" si="27"/>
        <v>-1.0829972051127195</v>
      </c>
      <c r="J149">
        <f t="shared" si="28"/>
        <v>1.0829972051127195</v>
      </c>
      <c r="K149">
        <f t="shared" si="29"/>
        <v>0.6533092663367166</v>
      </c>
      <c r="L149">
        <f t="shared" si="30"/>
        <v>0.34669073366328335</v>
      </c>
      <c r="M149">
        <f t="shared" si="31"/>
        <v>1.5306686305052322</v>
      </c>
      <c r="N149">
        <f t="shared" si="32"/>
        <v>2.8844151368961324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2.2999999999999998</v>
      </c>
      <c r="C150" s="4">
        <f t="shared" si="22"/>
        <v>0.59523809523809523</v>
      </c>
      <c r="D150">
        <f t="shared" si="23"/>
        <v>0.43478260869565222</v>
      </c>
      <c r="E150">
        <f t="shared" si="24"/>
        <v>3.002070393374745E-2</v>
      </c>
      <c r="F150">
        <f t="shared" si="25"/>
        <v>-0.22877846790890266</v>
      </c>
      <c r="G150">
        <v>0</v>
      </c>
      <c r="H150">
        <f t="shared" si="26"/>
        <v>0.25879917184265011</v>
      </c>
      <c r="I150">
        <f t="shared" si="27"/>
        <v>-1.0635890745287928</v>
      </c>
      <c r="J150">
        <f t="shared" si="28"/>
        <v>1.0635890745287928</v>
      </c>
      <c r="K150">
        <f t="shared" si="29"/>
        <v>0.58030202922023755</v>
      </c>
      <c r="L150">
        <f t="shared" si="30"/>
        <v>0.41969797077976234</v>
      </c>
      <c r="M150">
        <f t="shared" si="31"/>
        <v>1.7232405706795793</v>
      </c>
      <c r="N150">
        <f t="shared" si="32"/>
        <v>2.3826657968874305</v>
      </c>
    </row>
    <row r="151" spans="1:14" x14ac:dyDescent="0.25">
      <c r="A151" s="4">
        <f>IF('True_Odds_Calculator_2-way'!A152="","",'True_Odds_Calculator_2-way'!A152)</f>
        <v>2.0499999999999998</v>
      </c>
      <c r="B151" s="4">
        <f>IF('True_Odds_Calculator_2-way'!B152="","",'True_Odds_Calculator_2-way'!B152)</f>
        <v>1.87</v>
      </c>
      <c r="C151" s="4">
        <f t="shared" si="22"/>
        <v>0.48780487804878053</v>
      </c>
      <c r="D151">
        <f t="shared" si="23"/>
        <v>0.53475935828876997</v>
      </c>
      <c r="E151">
        <f t="shared" si="24"/>
        <v>2.2564236337550447E-2</v>
      </c>
      <c r="F151">
        <f t="shared" si="25"/>
        <v>-0.23829398721794715</v>
      </c>
      <c r="G151">
        <v>0</v>
      </c>
      <c r="H151">
        <f t="shared" si="26"/>
        <v>0.26085822355549759</v>
      </c>
      <c r="I151">
        <f t="shared" si="27"/>
        <v>-1.0462747009572406</v>
      </c>
      <c r="J151">
        <f t="shared" si="28"/>
        <v>1.0462747009572406</v>
      </c>
      <c r="K151">
        <f t="shared" si="29"/>
        <v>0.47651077402466374</v>
      </c>
      <c r="L151">
        <f t="shared" si="30"/>
        <v>0.5234892259753362</v>
      </c>
      <c r="M151">
        <f t="shared" si="31"/>
        <v>2.0985884360051026</v>
      </c>
      <c r="N151">
        <f t="shared" si="32"/>
        <v>1.9102589898327997</v>
      </c>
    </row>
    <row r="152" spans="1:14" x14ac:dyDescent="0.25">
      <c r="A152" s="4">
        <f>IF('True_Odds_Calculator_2-way'!A153="","",'True_Odds_Calculator_2-way'!A153)</f>
        <v>1.57</v>
      </c>
      <c r="B152" s="4">
        <f>IF('True_Odds_Calculator_2-way'!B153="","",'True_Odds_Calculator_2-way'!B153)</f>
        <v>2.52</v>
      </c>
      <c r="C152" s="4">
        <f t="shared" si="22"/>
        <v>0.63694267515923564</v>
      </c>
      <c r="D152">
        <f t="shared" si="23"/>
        <v>0.3968253968253968</v>
      </c>
      <c r="E152">
        <f t="shared" si="24"/>
        <v>3.3768071984632497E-2</v>
      </c>
      <c r="F152">
        <f t="shared" si="25"/>
        <v>-0.21898695784046107</v>
      </c>
      <c r="G152">
        <v>0</v>
      </c>
      <c r="H152">
        <f t="shared" si="26"/>
        <v>0.25275502982509351</v>
      </c>
      <c r="I152">
        <f t="shared" si="27"/>
        <v>-1.0743376064838499</v>
      </c>
      <c r="J152">
        <f t="shared" si="28"/>
        <v>1.0743376064838499</v>
      </c>
      <c r="K152">
        <f t="shared" si="29"/>
        <v>0.62020410288672867</v>
      </c>
      <c r="L152">
        <f t="shared" si="30"/>
        <v>0.37979589711327127</v>
      </c>
      <c r="M152">
        <f t="shared" si="31"/>
        <v>1.6123724356957947</v>
      </c>
      <c r="N152">
        <f t="shared" si="32"/>
        <v>2.6329931618554516</v>
      </c>
    </row>
    <row r="153" spans="1:14" x14ac:dyDescent="0.25">
      <c r="A153" s="4">
        <f>IF('True_Odds_Calculator_2-way'!A154="","",'True_Odds_Calculator_2-way'!A154)</f>
        <v>1.78</v>
      </c>
      <c r="B153" s="4">
        <f>IF('True_Odds_Calculator_2-way'!B154="","",'True_Odds_Calculator_2-way'!B154)</f>
        <v>2.14</v>
      </c>
      <c r="C153" s="4">
        <f t="shared" si="22"/>
        <v>0.5617977528089888</v>
      </c>
      <c r="D153">
        <f t="shared" si="23"/>
        <v>0.46728971962616822</v>
      </c>
      <c r="E153">
        <f t="shared" si="24"/>
        <v>2.908747243515708E-2</v>
      </c>
      <c r="F153">
        <f t="shared" si="25"/>
        <v>-0.23343484196156661</v>
      </c>
      <c r="G153">
        <v>0</v>
      </c>
      <c r="H153">
        <f t="shared" si="26"/>
        <v>0.26252231439672374</v>
      </c>
      <c r="I153">
        <f t="shared" si="27"/>
        <v>-1.0604746049596299</v>
      </c>
      <c r="J153">
        <f t="shared" si="28"/>
        <v>1.0604746049596299</v>
      </c>
      <c r="K153">
        <f t="shared" si="29"/>
        <v>0.54729439241638145</v>
      </c>
      <c r="L153">
        <f t="shared" si="30"/>
        <v>0.45270560758361844</v>
      </c>
      <c r="M153">
        <f t="shared" si="31"/>
        <v>1.8271701918685113</v>
      </c>
      <c r="N153">
        <f t="shared" si="32"/>
        <v>2.2089410496539781</v>
      </c>
    </row>
    <row r="154" spans="1:14" x14ac:dyDescent="0.25">
      <c r="A154" s="4">
        <f>IF('True_Odds_Calculator_2-way'!A155="","",'True_Odds_Calculator_2-way'!A155)</f>
        <v>2.2999999999999998</v>
      </c>
      <c r="B154" s="4">
        <f>IF('True_Odds_Calculator_2-way'!B155="","",'True_Odds_Calculator_2-way'!B155)</f>
        <v>1.67</v>
      </c>
      <c r="C154" s="4">
        <f t="shared" si="22"/>
        <v>0.43478260869565222</v>
      </c>
      <c r="D154">
        <f t="shared" si="23"/>
        <v>0.5988023952095809</v>
      </c>
      <c r="E154">
        <f t="shared" si="24"/>
        <v>3.3585003905233002E-2</v>
      </c>
      <c r="F154">
        <f t="shared" si="25"/>
        <v>-0.22676386357719358</v>
      </c>
      <c r="G154">
        <v>0</v>
      </c>
      <c r="H154">
        <f t="shared" si="26"/>
        <v>0.26034886748242653</v>
      </c>
      <c r="I154">
        <f t="shared" si="27"/>
        <v>-1.0714969088698136</v>
      </c>
      <c r="J154">
        <f t="shared" si="28"/>
        <v>1.0714969088698136</v>
      </c>
      <c r="K154">
        <f t="shared" si="29"/>
        <v>0.41789493273906014</v>
      </c>
      <c r="L154">
        <f t="shared" si="30"/>
        <v>0.58210506726094002</v>
      </c>
      <c r="M154">
        <f t="shared" si="31"/>
        <v>2.3929459815307572</v>
      </c>
      <c r="N154">
        <f t="shared" si="32"/>
        <v>1.7179029289427752</v>
      </c>
    </row>
    <row r="155" spans="1:14" x14ac:dyDescent="0.25">
      <c r="A155" s="4">
        <f>IF('True_Odds_Calculator_2-way'!A156="","",'True_Odds_Calculator_2-way'!A156)</f>
        <v>2.1</v>
      </c>
      <c r="B155" s="4">
        <f>IF('True_Odds_Calculator_2-way'!B156="","",'True_Odds_Calculator_2-way'!B156)</f>
        <v>1.79</v>
      </c>
      <c r="C155" s="4">
        <f t="shared" si="22"/>
        <v>0.47619047619047616</v>
      </c>
      <c r="D155">
        <f t="shared" si="23"/>
        <v>0.55865921787709494</v>
      </c>
      <c r="E155">
        <f t="shared" si="24"/>
        <v>3.4849694067571102E-2</v>
      </c>
      <c r="F155">
        <f t="shared" si="25"/>
        <v>-0.2311785049215217</v>
      </c>
      <c r="G155">
        <v>0</v>
      </c>
      <c r="H155">
        <f t="shared" si="26"/>
        <v>0.2660281989890928</v>
      </c>
      <c r="I155">
        <f t="shared" si="27"/>
        <v>-1.072729223145815</v>
      </c>
      <c r="J155">
        <f t="shared" si="28"/>
        <v>1.072729223145815</v>
      </c>
      <c r="K155">
        <f t="shared" si="29"/>
        <v>0.4587151448829464</v>
      </c>
      <c r="L155">
        <f t="shared" si="30"/>
        <v>0.5412848551170536</v>
      </c>
      <c r="M155">
        <f t="shared" si="31"/>
        <v>2.1800021454603971</v>
      </c>
      <c r="N155">
        <f t="shared" si="32"/>
        <v>1.8474560862851939</v>
      </c>
    </row>
    <row r="156" spans="1:14" x14ac:dyDescent="0.25">
      <c r="A156" s="4">
        <f>IF('True_Odds_Calculator_2-way'!A157="","",'True_Odds_Calculator_2-way'!A157)</f>
        <v>1.45</v>
      </c>
      <c r="B156" s="4">
        <f>IF('True_Odds_Calculator_2-way'!B157="","",'True_Odds_Calculator_2-way'!B157)</f>
        <v>2.87</v>
      </c>
      <c r="C156" s="4">
        <f t="shared" si="22"/>
        <v>0.68965517241379315</v>
      </c>
      <c r="D156">
        <f t="shared" si="23"/>
        <v>0.34843205574912889</v>
      </c>
      <c r="E156">
        <f t="shared" si="24"/>
        <v>3.8087228162922093E-2</v>
      </c>
      <c r="F156">
        <f t="shared" si="25"/>
        <v>-0.20221074131923578</v>
      </c>
      <c r="G156">
        <v>0</v>
      </c>
      <c r="H156">
        <f t="shared" si="26"/>
        <v>0.24029796948215787</v>
      </c>
      <c r="I156">
        <f t="shared" si="27"/>
        <v>-1.0901165669462145</v>
      </c>
      <c r="J156">
        <f t="shared" si="28"/>
        <v>1.0901165669462145</v>
      </c>
      <c r="K156">
        <f t="shared" si="29"/>
        <v>0.67089218937659201</v>
      </c>
      <c r="L156">
        <f t="shared" si="30"/>
        <v>0.32910781062340788</v>
      </c>
      <c r="M156">
        <f t="shared" si="31"/>
        <v>1.4905524551257965</v>
      </c>
      <c r="N156">
        <f t="shared" si="32"/>
        <v>3.0385179801894218</v>
      </c>
    </row>
    <row r="157" spans="1:14" x14ac:dyDescent="0.25">
      <c r="A157" s="4">
        <f>IF('True_Odds_Calculator_2-way'!A158="","",'True_Odds_Calculator_2-way'!A158)</f>
        <v>1.69</v>
      </c>
      <c r="B157" s="4">
        <f>IF('True_Odds_Calculator_2-way'!B158="","",'True_Odds_Calculator_2-way'!B158)</f>
        <v>2.2599999999999998</v>
      </c>
      <c r="C157" s="4">
        <f t="shared" si="22"/>
        <v>0.59171597633136097</v>
      </c>
      <c r="D157">
        <f t="shared" si="23"/>
        <v>0.44247787610619471</v>
      </c>
      <c r="E157">
        <f t="shared" si="24"/>
        <v>3.4193852437555794E-2</v>
      </c>
      <c r="F157">
        <f t="shared" si="25"/>
        <v>-0.22762737602764815</v>
      </c>
      <c r="G157">
        <v>0</v>
      </c>
      <c r="H157">
        <f t="shared" si="26"/>
        <v>0.261821228465204</v>
      </c>
      <c r="I157">
        <f t="shared" si="27"/>
        <v>-1.0724824201463119</v>
      </c>
      <c r="J157">
        <f t="shared" si="28"/>
        <v>1.0724824201463119</v>
      </c>
      <c r="K157">
        <f t="shared" si="29"/>
        <v>0.57470839285052078</v>
      </c>
      <c r="L157">
        <f t="shared" si="30"/>
        <v>0.42529160714947917</v>
      </c>
      <c r="M157">
        <f t="shared" si="31"/>
        <v>1.7400128699009547</v>
      </c>
      <c r="N157">
        <f t="shared" si="32"/>
        <v>2.351327849384353</v>
      </c>
    </row>
    <row r="158" spans="1:14" x14ac:dyDescent="0.25">
      <c r="A158" s="4">
        <f>IF('True_Odds_Calculator_2-way'!A159="","",'True_Odds_Calculator_2-way'!A159)</f>
        <v>1.74</v>
      </c>
      <c r="B158" s="4">
        <f>IF('True_Odds_Calculator_2-way'!B159="","",'True_Odds_Calculator_2-way'!B159)</f>
        <v>2.1800000000000002</v>
      </c>
      <c r="C158" s="4">
        <f t="shared" si="22"/>
        <v>0.57471264367816088</v>
      </c>
      <c r="D158">
        <f t="shared" si="23"/>
        <v>0.4587155963302752</v>
      </c>
      <c r="E158">
        <f t="shared" si="24"/>
        <v>3.3428240008436028E-2</v>
      </c>
      <c r="F158">
        <f t="shared" si="25"/>
        <v>-0.23020141305494057</v>
      </c>
      <c r="G158">
        <v>0</v>
      </c>
      <c r="H158">
        <f t="shared" si="26"/>
        <v>0.26362965306337655</v>
      </c>
      <c r="I158">
        <f t="shared" si="27"/>
        <v>-1.0701462561817372</v>
      </c>
      <c r="J158">
        <f t="shared" si="28"/>
        <v>1.0701462561817372</v>
      </c>
      <c r="K158">
        <f t="shared" si="29"/>
        <v>0.55806429341387886</v>
      </c>
      <c r="L158">
        <f t="shared" si="30"/>
        <v>0.44193570658612125</v>
      </c>
      <c r="M158">
        <f t="shared" si="31"/>
        <v>1.7919082295744857</v>
      </c>
      <c r="N158">
        <f t="shared" si="32"/>
        <v>2.26277258229445</v>
      </c>
    </row>
    <row r="159" spans="1:14" x14ac:dyDescent="0.25">
      <c r="A159" s="4">
        <f>IF('True_Odds_Calculator_2-way'!A160="","",'True_Odds_Calculator_2-way'!A160)</f>
        <v>1.17</v>
      </c>
      <c r="B159" s="4">
        <f>IF('True_Odds_Calculator_2-way'!B160="","",'True_Odds_Calculator_2-way'!B160)</f>
        <v>5.3</v>
      </c>
      <c r="C159" s="4">
        <f t="shared" si="22"/>
        <v>0.85470085470085477</v>
      </c>
      <c r="D159">
        <f t="shared" si="23"/>
        <v>0.18867924528301888</v>
      </c>
      <c r="E159">
        <f t="shared" si="24"/>
        <v>4.3380099983873599E-2</v>
      </c>
      <c r="F159">
        <f t="shared" si="25"/>
        <v>-0.11788421222383483</v>
      </c>
      <c r="G159">
        <v>0</v>
      </c>
      <c r="H159">
        <f t="shared" si="26"/>
        <v>0.16126431220770845</v>
      </c>
      <c r="I159">
        <f t="shared" si="27"/>
        <v>-1.1696106429438609</v>
      </c>
      <c r="J159">
        <f t="shared" si="28"/>
        <v>1.1696106429438609</v>
      </c>
      <c r="K159">
        <f t="shared" si="29"/>
        <v>0.83414397578887134</v>
      </c>
      <c r="L159">
        <f t="shared" si="30"/>
        <v>0.16585602421112888</v>
      </c>
      <c r="M159">
        <f t="shared" si="31"/>
        <v>1.198833809300456</v>
      </c>
      <c r="N159">
        <f t="shared" si="32"/>
        <v>6.0293257646586005</v>
      </c>
    </row>
    <row r="160" spans="1:14" x14ac:dyDescent="0.25">
      <c r="A160" s="4">
        <f>IF('True_Odds_Calculator_2-way'!A161="","",'True_Odds_Calculator_2-way'!A161)</f>
        <v>1.7</v>
      </c>
      <c r="B160" s="4">
        <f>IF('True_Odds_Calculator_2-way'!B161="","",'True_Odds_Calculator_2-way'!B161)</f>
        <v>2.25</v>
      </c>
      <c r="C160" s="4">
        <f t="shared" si="22"/>
        <v>0.58823529411764708</v>
      </c>
      <c r="D160">
        <f t="shared" si="23"/>
        <v>0.44444444444444442</v>
      </c>
      <c r="E160">
        <f t="shared" si="24"/>
        <v>3.2679738562091387E-2</v>
      </c>
      <c r="F160">
        <f t="shared" si="25"/>
        <v>-0.2287581699346406</v>
      </c>
      <c r="G160">
        <v>0</v>
      </c>
      <c r="H160">
        <f t="shared" si="26"/>
        <v>0.26143790849673204</v>
      </c>
      <c r="I160">
        <f t="shared" si="27"/>
        <v>-1.0690449676496974</v>
      </c>
      <c r="J160">
        <f t="shared" si="28"/>
        <v>1.0690449676496974</v>
      </c>
      <c r="K160">
        <f t="shared" si="29"/>
        <v>0.57197391510275408</v>
      </c>
      <c r="L160">
        <f t="shared" si="30"/>
        <v>0.42802608489724608</v>
      </c>
      <c r="M160">
        <f t="shared" si="31"/>
        <v>1.7483314773547878</v>
      </c>
      <c r="N160">
        <f t="shared" si="32"/>
        <v>2.3363062095621219</v>
      </c>
    </row>
    <row r="161" spans="1:14" x14ac:dyDescent="0.25">
      <c r="A161" s="4">
        <f>IF('True_Odds_Calculator_2-way'!A162="","",'True_Odds_Calculator_2-way'!A162)</f>
        <v>1.87</v>
      </c>
      <c r="B161" s="4">
        <f>IF('True_Odds_Calculator_2-way'!B162="","",'True_Odds_Calculator_2-way'!B162)</f>
        <v>2.02</v>
      </c>
      <c r="C161" s="4">
        <f t="shared" si="22"/>
        <v>0.53475935828876997</v>
      </c>
      <c r="D161">
        <f t="shared" si="23"/>
        <v>0.49504950495049505</v>
      </c>
      <c r="E161">
        <f t="shared" si="24"/>
        <v>2.9808863239265015E-2</v>
      </c>
      <c r="F161">
        <f t="shared" si="25"/>
        <v>-0.23492349234923493</v>
      </c>
      <c r="G161">
        <v>0</v>
      </c>
      <c r="H161">
        <f t="shared" si="26"/>
        <v>0.2647323555885</v>
      </c>
      <c r="I161">
        <f t="shared" si="27"/>
        <v>-1.0615495921641367</v>
      </c>
      <c r="J161">
        <f t="shared" si="28"/>
        <v>1.0615495921641367</v>
      </c>
      <c r="K161">
        <f t="shared" si="29"/>
        <v>0.51987261275696728</v>
      </c>
      <c r="L161">
        <f t="shared" si="30"/>
        <v>0.48012738724303272</v>
      </c>
      <c r="M161">
        <f t="shared" si="31"/>
        <v>1.9235481451827992</v>
      </c>
      <c r="N161">
        <f t="shared" si="32"/>
        <v>2.0827805840074194</v>
      </c>
    </row>
    <row r="162" spans="1:14" x14ac:dyDescent="0.25">
      <c r="A162" s="4">
        <f>IF('True_Odds_Calculator_2-way'!A163="","",'True_Odds_Calculator_2-way'!A163)</f>
        <v>2.29</v>
      </c>
      <c r="B162" s="4">
        <f>IF('True_Odds_Calculator_2-way'!B163="","",'True_Odds_Calculator_2-way'!B163)</f>
        <v>1.69</v>
      </c>
      <c r="C162" s="4">
        <f t="shared" si="22"/>
        <v>0.4366812227074236</v>
      </c>
      <c r="D162">
        <f t="shared" si="23"/>
        <v>0.59171597633136097</v>
      </c>
      <c r="E162">
        <f t="shared" si="24"/>
        <v>2.8397199038784571E-2</v>
      </c>
      <c r="F162">
        <f t="shared" si="25"/>
        <v>-0.22999405700111109</v>
      </c>
      <c r="G162">
        <v>0</v>
      </c>
      <c r="H162">
        <f t="shared" si="26"/>
        <v>0.25839125603989566</v>
      </c>
      <c r="I162">
        <f t="shared" si="27"/>
        <v>-1.059938334581489</v>
      </c>
      <c r="J162">
        <f t="shared" si="28"/>
        <v>1.059938334581489</v>
      </c>
      <c r="K162">
        <f t="shared" si="29"/>
        <v>0.42241851935163877</v>
      </c>
      <c r="L162">
        <f t="shared" si="30"/>
        <v>0.57758148064836135</v>
      </c>
      <c r="M162">
        <f t="shared" si="31"/>
        <v>2.3673204516101207</v>
      </c>
      <c r="N162">
        <f t="shared" si="32"/>
        <v>1.7313574508612271</v>
      </c>
    </row>
    <row r="163" spans="1:14" x14ac:dyDescent="0.25">
      <c r="A163" s="4">
        <f>IF('True_Odds_Calculator_2-way'!A164="","",'True_Odds_Calculator_2-way'!A164)</f>
        <v>1.6</v>
      </c>
      <c r="B163" s="4">
        <f>IF('True_Odds_Calculator_2-way'!B164="","",'True_Odds_Calculator_2-way'!B164)</f>
        <v>2.48</v>
      </c>
      <c r="C163" s="4">
        <f t="shared" si="22"/>
        <v>0.625</v>
      </c>
      <c r="D163">
        <f t="shared" si="23"/>
        <v>0.40322580645161293</v>
      </c>
      <c r="E163">
        <f t="shared" si="24"/>
        <v>2.8225806451612989E-2</v>
      </c>
      <c r="F163">
        <f t="shared" si="25"/>
        <v>-0.22379032258064502</v>
      </c>
      <c r="G163">
        <v>0</v>
      </c>
      <c r="H163">
        <f t="shared" si="26"/>
        <v>0.25201612903225806</v>
      </c>
      <c r="I163">
        <f t="shared" si="27"/>
        <v>-1.0611908999450224</v>
      </c>
      <c r="J163">
        <f t="shared" si="28"/>
        <v>1.0611908999450224</v>
      </c>
      <c r="K163">
        <f t="shared" si="29"/>
        <v>0.61098009187365931</v>
      </c>
      <c r="L163">
        <f t="shared" si="30"/>
        <v>0.38901990812634057</v>
      </c>
      <c r="M163">
        <f t="shared" si="31"/>
        <v>1.6367145399670135</v>
      </c>
      <c r="N163">
        <f t="shared" si="32"/>
        <v>2.5705625319186329</v>
      </c>
    </row>
    <row r="164" spans="1:14" x14ac:dyDescent="0.25">
      <c r="A164" s="4">
        <f>IF('True_Odds_Calculator_2-way'!A165="","",'True_Odds_Calculator_2-way'!A165)</f>
        <v>2.12</v>
      </c>
      <c r="B164" s="4">
        <f>IF('True_Odds_Calculator_2-way'!B165="","",'True_Odds_Calculator_2-way'!B165)</f>
        <v>1.79</v>
      </c>
      <c r="C164" s="4">
        <f t="shared" si="22"/>
        <v>0.47169811320754712</v>
      </c>
      <c r="D164">
        <f t="shared" si="23"/>
        <v>0.55865921787709494</v>
      </c>
      <c r="E164">
        <f t="shared" si="24"/>
        <v>3.0357331084642114E-2</v>
      </c>
      <c r="F164">
        <f t="shared" si="25"/>
        <v>-0.23316116791398755</v>
      </c>
      <c r="G164">
        <v>0</v>
      </c>
      <c r="H164">
        <f t="shared" si="26"/>
        <v>0.26351849899862967</v>
      </c>
      <c r="I164">
        <f t="shared" si="27"/>
        <v>-1.0631081389064057</v>
      </c>
      <c r="J164">
        <f t="shared" si="28"/>
        <v>1.0631081389064057</v>
      </c>
      <c r="K164">
        <f t="shared" si="29"/>
        <v>0.4564790342557204</v>
      </c>
      <c r="L164">
        <f t="shared" si="30"/>
        <v>0.54352096574427933</v>
      </c>
      <c r="M164">
        <f t="shared" si="31"/>
        <v>2.1906811155751749</v>
      </c>
      <c r="N164">
        <f t="shared" si="32"/>
        <v>1.8398554297360612</v>
      </c>
    </row>
    <row r="165" spans="1:14" x14ac:dyDescent="0.25">
      <c r="A165" s="4">
        <f>IF('True_Odds_Calculator_2-way'!A166="","",'True_Odds_Calculator_2-way'!A166)</f>
        <v>1.87</v>
      </c>
      <c r="B165" s="4">
        <f>IF('True_Odds_Calculator_2-way'!B166="","",'True_Odds_Calculator_2-way'!B166)</f>
        <v>2.04</v>
      </c>
      <c r="C165" s="4">
        <f t="shared" si="22"/>
        <v>0.53475935828876997</v>
      </c>
      <c r="D165">
        <f t="shared" si="23"/>
        <v>0.49019607843137253</v>
      </c>
      <c r="E165">
        <f t="shared" si="24"/>
        <v>2.4955436720142554E-2</v>
      </c>
      <c r="F165">
        <f t="shared" si="25"/>
        <v>-0.2371815036174898</v>
      </c>
      <c r="G165">
        <v>0</v>
      </c>
      <c r="H165">
        <f t="shared" si="26"/>
        <v>0.26213694033763235</v>
      </c>
      <c r="I165">
        <f t="shared" si="27"/>
        <v>-1.0512928338279499</v>
      </c>
      <c r="J165">
        <f t="shared" si="28"/>
        <v>1.0512928338279499</v>
      </c>
      <c r="K165">
        <f t="shared" si="29"/>
        <v>0.52229555266159289</v>
      </c>
      <c r="L165">
        <f t="shared" si="30"/>
        <v>0.47770444733840695</v>
      </c>
      <c r="M165">
        <f t="shared" si="31"/>
        <v>1.9146247654303168</v>
      </c>
      <c r="N165">
        <f t="shared" si="32"/>
        <v>2.0933445471810685</v>
      </c>
    </row>
    <row r="166" spans="1:14" x14ac:dyDescent="0.25">
      <c r="A166" s="4">
        <f>IF('True_Odds_Calculator_2-way'!A167="","",'True_Odds_Calculator_2-way'!A167)</f>
        <v>2.44</v>
      </c>
      <c r="B166" s="4">
        <f>IF('True_Odds_Calculator_2-way'!B167="","",'True_Odds_Calculator_2-way'!B167)</f>
        <v>1.59</v>
      </c>
      <c r="C166" s="4">
        <f t="shared" si="22"/>
        <v>0.4098360655737705</v>
      </c>
      <c r="D166">
        <f t="shared" si="23"/>
        <v>0.62893081761006286</v>
      </c>
      <c r="E166">
        <f t="shared" si="24"/>
        <v>3.8766883183833478E-2</v>
      </c>
      <c r="F166">
        <f t="shared" si="25"/>
        <v>-0.21899164862356935</v>
      </c>
      <c r="G166">
        <v>0</v>
      </c>
      <c r="H166">
        <f t="shared" si="26"/>
        <v>0.25775853180740282</v>
      </c>
      <c r="I166">
        <f t="shared" si="27"/>
        <v>-1.0849075915068658</v>
      </c>
      <c r="J166">
        <f t="shared" si="28"/>
        <v>1.0849075915068658</v>
      </c>
      <c r="K166">
        <f t="shared" si="29"/>
        <v>0.39027939969909758</v>
      </c>
      <c r="L166">
        <f t="shared" si="30"/>
        <v>0.60972060030090225</v>
      </c>
      <c r="M166">
        <f t="shared" si="31"/>
        <v>2.5622669317698867</v>
      </c>
      <c r="N166">
        <f t="shared" si="32"/>
        <v>1.6400954789890509</v>
      </c>
    </row>
    <row r="167" spans="1:14" x14ac:dyDescent="0.25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1.64</v>
      </c>
      <c r="C167" s="4">
        <f t="shared" si="22"/>
        <v>0.4366812227074236</v>
      </c>
      <c r="D167">
        <f t="shared" si="23"/>
        <v>0.6097560975609756</v>
      </c>
      <c r="E167">
        <f t="shared" si="24"/>
        <v>4.6437320268399196E-2</v>
      </c>
      <c r="F167">
        <f t="shared" si="25"/>
        <v>-0.21983171796783463</v>
      </c>
      <c r="G167">
        <v>0</v>
      </c>
      <c r="H167">
        <f t="shared" si="26"/>
        <v>0.26626903823623388</v>
      </c>
      <c r="I167">
        <f t="shared" si="27"/>
        <v>-1.1005636329070299</v>
      </c>
      <c r="J167">
        <f t="shared" si="28"/>
        <v>1.1005636329070299</v>
      </c>
      <c r="K167">
        <f t="shared" si="29"/>
        <v>0.41326974665852889</v>
      </c>
      <c r="L167">
        <f t="shared" si="30"/>
        <v>0.586730253341471</v>
      </c>
      <c r="M167">
        <f t="shared" si="31"/>
        <v>2.4197270864500684</v>
      </c>
      <c r="N167">
        <f t="shared" si="32"/>
        <v>1.7043607250604993</v>
      </c>
    </row>
    <row r="168" spans="1:14" x14ac:dyDescent="0.25">
      <c r="A168" s="4">
        <f>IF('True_Odds_Calculator_2-way'!A169="","",'True_Odds_Calculator_2-way'!A169)</f>
        <v>2.33</v>
      </c>
      <c r="B168" s="4">
        <f>IF('True_Odds_Calculator_2-way'!B169="","",'True_Odds_Calculator_2-way'!B169)</f>
        <v>1.62</v>
      </c>
      <c r="C168" s="4">
        <f t="shared" si="22"/>
        <v>0.42918454935622319</v>
      </c>
      <c r="D168">
        <f t="shared" si="23"/>
        <v>0.61728395061728392</v>
      </c>
      <c r="E168">
        <f t="shared" si="24"/>
        <v>4.6468499973506994E-2</v>
      </c>
      <c r="F168">
        <f t="shared" si="25"/>
        <v>-0.21846023419700111</v>
      </c>
      <c r="G168">
        <v>0</v>
      </c>
      <c r="H168">
        <f t="shared" si="26"/>
        <v>0.26492873417050811</v>
      </c>
      <c r="I168">
        <f t="shared" si="27"/>
        <v>-1.1012307625269453</v>
      </c>
      <c r="J168">
        <f t="shared" si="28"/>
        <v>1.1012307625269453</v>
      </c>
      <c r="K168">
        <f t="shared" si="29"/>
        <v>0.40573927715453428</v>
      </c>
      <c r="L168">
        <f t="shared" si="30"/>
        <v>0.59426072284546572</v>
      </c>
      <c r="M168">
        <f t="shared" si="31"/>
        <v>2.4646369141608373</v>
      </c>
      <c r="N168">
        <f t="shared" si="32"/>
        <v>1.6827630727667064</v>
      </c>
    </row>
    <row r="169" spans="1:14" x14ac:dyDescent="0.25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1.91</v>
      </c>
      <c r="C169" s="4">
        <f t="shared" si="22"/>
        <v>0.5181347150259068</v>
      </c>
      <c r="D169">
        <f t="shared" si="23"/>
        <v>0.52356020942408377</v>
      </c>
      <c r="E169">
        <f t="shared" si="24"/>
        <v>4.1694924449990456E-2</v>
      </c>
      <c r="F169">
        <f t="shared" si="25"/>
        <v>-0.2295797954588612</v>
      </c>
      <c r="G169">
        <v>0</v>
      </c>
      <c r="H169">
        <f t="shared" si="26"/>
        <v>0.27127471990885171</v>
      </c>
      <c r="I169">
        <f t="shared" si="27"/>
        <v>-1.0870207379990005</v>
      </c>
      <c r="J169">
        <f t="shared" si="28"/>
        <v>1.0870207379990005</v>
      </c>
      <c r="K169">
        <f t="shared" si="29"/>
        <v>0.49728252842769838</v>
      </c>
      <c r="L169">
        <f t="shared" si="30"/>
        <v>0.50271747157230162</v>
      </c>
      <c r="M169">
        <f t="shared" si="31"/>
        <v>2.0109292863390706</v>
      </c>
      <c r="N169">
        <f t="shared" si="32"/>
        <v>1.9891888715790902</v>
      </c>
    </row>
    <row r="170" spans="1:14" x14ac:dyDescent="0.25">
      <c r="A170" s="4">
        <f>IF('True_Odds_Calculator_2-way'!A171="","",'True_Odds_Calculator_2-way'!A171)</f>
        <v>2.4900000000000002</v>
      </c>
      <c r="B170" s="4">
        <f>IF('True_Odds_Calculator_2-way'!B171="","",'True_Odds_Calculator_2-way'!B171)</f>
        <v>1.55</v>
      </c>
      <c r="C170" s="4">
        <f t="shared" si="22"/>
        <v>0.40160642570281119</v>
      </c>
      <c r="D170">
        <f t="shared" si="23"/>
        <v>0.64516129032258063</v>
      </c>
      <c r="E170">
        <f t="shared" si="24"/>
        <v>4.676771602539187E-2</v>
      </c>
      <c r="F170">
        <f t="shared" si="25"/>
        <v>-0.21233320378287335</v>
      </c>
      <c r="G170">
        <v>0</v>
      </c>
      <c r="H170">
        <f t="shared" si="26"/>
        <v>0.25910091980826527</v>
      </c>
      <c r="I170">
        <f t="shared" si="27"/>
        <v>-1.1046520962788695</v>
      </c>
      <c r="J170">
        <f t="shared" si="28"/>
        <v>1.1046520962788695</v>
      </c>
      <c r="K170">
        <f t="shared" si="29"/>
        <v>0.37793871585163136</v>
      </c>
      <c r="L170">
        <f t="shared" si="30"/>
        <v>0.62206128414836859</v>
      </c>
      <c r="M170">
        <f t="shared" si="31"/>
        <v>2.6459316234555161</v>
      </c>
      <c r="N170">
        <f t="shared" si="32"/>
        <v>1.6075586529533781</v>
      </c>
    </row>
    <row r="171" spans="1:14" x14ac:dyDescent="0.25">
      <c r="A171" s="4">
        <f>IF('True_Odds_Calculator_2-way'!A172="","",'True_Odds_Calculator_2-way'!A172)</f>
        <v>1.81</v>
      </c>
      <c r="B171" s="4">
        <f>IF('True_Odds_Calculator_2-way'!B172="","",'True_Odds_Calculator_2-way'!B172)</f>
        <v>2.09</v>
      </c>
      <c r="C171" s="4">
        <f t="shared" si="22"/>
        <v>0.5524861878453039</v>
      </c>
      <c r="D171">
        <f t="shared" si="23"/>
        <v>0.47846889952153115</v>
      </c>
      <c r="E171">
        <f t="shared" si="24"/>
        <v>3.0955087366835166E-2</v>
      </c>
      <c r="F171">
        <f t="shared" si="25"/>
        <v>-0.23339237093235332</v>
      </c>
      <c r="G171">
        <v>0</v>
      </c>
      <c r="H171">
        <f t="shared" si="26"/>
        <v>0.26434745829918849</v>
      </c>
      <c r="I171">
        <f t="shared" si="27"/>
        <v>-1.064251428023502</v>
      </c>
      <c r="J171">
        <f t="shared" si="28"/>
        <v>1.064251428023502</v>
      </c>
      <c r="K171">
        <f t="shared" si="29"/>
        <v>0.53704433642160887</v>
      </c>
      <c r="L171">
        <f t="shared" si="30"/>
        <v>0.46295566357839102</v>
      </c>
      <c r="M171">
        <f t="shared" si="31"/>
        <v>1.8620436566990362</v>
      </c>
      <c r="N171">
        <f t="shared" si="32"/>
        <v>2.1600340565456171</v>
      </c>
    </row>
    <row r="172" spans="1:14" x14ac:dyDescent="0.25">
      <c r="A172" s="4">
        <f>IF('True_Odds_Calculator_2-way'!A173="","",'True_Odds_Calculator_2-way'!A173)</f>
        <v>1.83</v>
      </c>
      <c r="B172" s="4">
        <f>IF('True_Odds_Calculator_2-way'!B173="","",'True_Odds_Calculator_2-way'!B173)</f>
        <v>2.0499999999999998</v>
      </c>
      <c r="C172" s="4">
        <f t="shared" si="22"/>
        <v>0.54644808743169393</v>
      </c>
      <c r="D172">
        <f t="shared" si="23"/>
        <v>0.48780487804878053</v>
      </c>
      <c r="E172">
        <f t="shared" si="24"/>
        <v>3.4252965480474407E-2</v>
      </c>
      <c r="F172">
        <f t="shared" si="25"/>
        <v>-0.23230707716913246</v>
      </c>
      <c r="G172">
        <v>0</v>
      </c>
      <c r="H172">
        <f t="shared" si="26"/>
        <v>0.26656004264960681</v>
      </c>
      <c r="I172">
        <f t="shared" si="27"/>
        <v>-1.0711894933108055</v>
      </c>
      <c r="J172">
        <f t="shared" si="28"/>
        <v>1.0711894933108055</v>
      </c>
      <c r="K172">
        <f t="shared" si="29"/>
        <v>0.52935616627105819</v>
      </c>
      <c r="L172">
        <f t="shared" si="30"/>
        <v>0.47064383372894186</v>
      </c>
      <c r="M172">
        <f t="shared" si="31"/>
        <v>1.8890872794479689</v>
      </c>
      <c r="N172">
        <f t="shared" si="32"/>
        <v>2.1247489679763456</v>
      </c>
    </row>
    <row r="173" spans="1:14" x14ac:dyDescent="0.25">
      <c r="A173" s="4">
        <f>IF('True_Odds_Calculator_2-way'!A174="","",'True_Odds_Calculator_2-way'!A174)</f>
        <v>1.96</v>
      </c>
      <c r="B173" s="4">
        <f>IF('True_Odds_Calculator_2-way'!B174="","",'True_Odds_Calculator_2-way'!B174)</f>
        <v>1.87</v>
      </c>
      <c r="C173" s="4">
        <f t="shared" si="22"/>
        <v>0.51020408163265307</v>
      </c>
      <c r="D173">
        <f t="shared" si="23"/>
        <v>0.53475935828876997</v>
      </c>
      <c r="E173">
        <f t="shared" si="24"/>
        <v>4.4963439921422932E-2</v>
      </c>
      <c r="F173">
        <f t="shared" si="25"/>
        <v>-0.22787296736876583</v>
      </c>
      <c r="G173">
        <v>0</v>
      </c>
      <c r="H173">
        <f t="shared" si="26"/>
        <v>0.27283640729018876</v>
      </c>
      <c r="I173">
        <f t="shared" si="27"/>
        <v>-1.0942202738310209</v>
      </c>
      <c r="J173">
        <f t="shared" si="28"/>
        <v>1.0942202738310209</v>
      </c>
      <c r="K173">
        <f t="shared" si="29"/>
        <v>0.48769747448521117</v>
      </c>
      <c r="L173">
        <f t="shared" si="30"/>
        <v>0.51230252551478894</v>
      </c>
      <c r="M173">
        <f t="shared" si="31"/>
        <v>2.0504514628777799</v>
      </c>
      <c r="N173">
        <f t="shared" si="32"/>
        <v>1.9519716382329886</v>
      </c>
    </row>
    <row r="174" spans="1:14" x14ac:dyDescent="0.25">
      <c r="A174" s="4">
        <f>IF('True_Odds_Calculator_2-way'!A175="","",'True_Odds_Calculator_2-way'!A175)</f>
        <v>2.2999999999999998</v>
      </c>
      <c r="B174" s="4">
        <f>IF('True_Odds_Calculator_2-way'!B175="","",'True_Odds_Calculator_2-way'!B175)</f>
        <v>1.63</v>
      </c>
      <c r="C174" s="4">
        <f t="shared" si="22"/>
        <v>0.43478260869565222</v>
      </c>
      <c r="D174">
        <f t="shared" si="23"/>
        <v>0.61349693251533743</v>
      </c>
      <c r="E174">
        <f t="shared" si="24"/>
        <v>4.8279541210989763E-2</v>
      </c>
      <c r="F174">
        <f t="shared" si="25"/>
        <v>-0.21845825553480913</v>
      </c>
      <c r="G174">
        <v>0</v>
      </c>
      <c r="H174">
        <f t="shared" si="26"/>
        <v>0.26673779674579889</v>
      </c>
      <c r="I174">
        <f t="shared" si="27"/>
        <v>-1.1049892402196602</v>
      </c>
      <c r="J174">
        <f t="shared" si="28"/>
        <v>1.1049892402196602</v>
      </c>
      <c r="K174">
        <f t="shared" si="29"/>
        <v>0.41042714588044982</v>
      </c>
      <c r="L174">
        <f t="shared" si="30"/>
        <v>0.58957285411955018</v>
      </c>
      <c r="M174">
        <f t="shared" si="31"/>
        <v>2.4364860122855578</v>
      </c>
      <c r="N174">
        <f t="shared" si="32"/>
        <v>1.6961432213383858</v>
      </c>
    </row>
    <row r="175" spans="1:14" x14ac:dyDescent="0.25">
      <c r="A175" s="4">
        <f>IF('True_Odds_Calculator_2-way'!A176="","",'True_Odds_Calculator_2-way'!A176)</f>
        <v>2.1800000000000002</v>
      </c>
      <c r="B175" s="4">
        <f>IF('True_Odds_Calculator_2-way'!B176="","",'True_Odds_Calculator_2-way'!B176)</f>
        <v>1.68</v>
      </c>
      <c r="C175" s="4">
        <f t="shared" si="22"/>
        <v>0.4587155963302752</v>
      </c>
      <c r="D175">
        <f t="shared" si="23"/>
        <v>0.59523809523809523</v>
      </c>
      <c r="E175">
        <f t="shared" si="24"/>
        <v>5.3953691568370488E-2</v>
      </c>
      <c r="F175">
        <f t="shared" si="25"/>
        <v>-0.21909130624726947</v>
      </c>
      <c r="G175">
        <v>0</v>
      </c>
      <c r="H175">
        <f t="shared" si="26"/>
        <v>0.27304499781564001</v>
      </c>
      <c r="I175">
        <f t="shared" si="27"/>
        <v>-1.1163607017227666</v>
      </c>
      <c r="J175">
        <f t="shared" si="28"/>
        <v>1.1163607017227666</v>
      </c>
      <c r="K175">
        <f t="shared" si="29"/>
        <v>0.4315356541246953</v>
      </c>
      <c r="L175">
        <f t="shared" si="30"/>
        <v>0.5684643458753047</v>
      </c>
      <c r="M175">
        <f t="shared" si="31"/>
        <v>2.3173056280328646</v>
      </c>
      <c r="N175">
        <f t="shared" si="32"/>
        <v>1.7591252771714809</v>
      </c>
    </row>
    <row r="176" spans="1:14" x14ac:dyDescent="0.25">
      <c r="A176" s="4">
        <f>IF('True_Odds_Calculator_2-way'!A177="","",'True_Odds_Calculator_2-way'!A177)</f>
        <v>2</v>
      </c>
      <c r="B176" s="4">
        <f>IF('True_Odds_Calculator_2-way'!B177="","",'True_Odds_Calculator_2-way'!B177)</f>
        <v>1.91</v>
      </c>
      <c r="C176" s="4">
        <f t="shared" si="22"/>
        <v>0.5</v>
      </c>
      <c r="D176">
        <f t="shared" si="23"/>
        <v>0.52356020942408377</v>
      </c>
      <c r="E176">
        <f t="shared" si="24"/>
        <v>2.3560209424083656E-2</v>
      </c>
      <c r="F176">
        <f t="shared" si="25"/>
        <v>-0.23821989528795817</v>
      </c>
      <c r="G176">
        <v>0</v>
      </c>
      <c r="H176">
        <f t="shared" si="26"/>
        <v>0.26178010471204188</v>
      </c>
      <c r="I176">
        <f t="shared" si="27"/>
        <v>-1.0482848367219182</v>
      </c>
      <c r="J176">
        <f t="shared" si="28"/>
        <v>1.0482848367219182</v>
      </c>
      <c r="K176">
        <f t="shared" si="29"/>
        <v>0.4882133490771739</v>
      </c>
      <c r="L176">
        <f t="shared" si="30"/>
        <v>0.51178665092282616</v>
      </c>
      <c r="M176">
        <f t="shared" si="31"/>
        <v>2.0482848367219182</v>
      </c>
      <c r="N176">
        <f t="shared" si="32"/>
        <v>1.9539392014169454</v>
      </c>
    </row>
    <row r="177" spans="1:14" x14ac:dyDescent="0.25">
      <c r="A177" s="4">
        <f>IF('True_Odds_Calculator_2-way'!A178="","",'True_Odds_Calculator_2-way'!A178)</f>
        <v>2.1800000000000002</v>
      </c>
      <c r="B177" s="4">
        <f>IF('True_Odds_Calculator_2-way'!B178="","",'True_Odds_Calculator_2-way'!B178)</f>
        <v>1.76</v>
      </c>
      <c r="C177" s="4">
        <f t="shared" si="22"/>
        <v>0.4587155963302752</v>
      </c>
      <c r="D177">
        <f t="shared" si="23"/>
        <v>0.56818181818181823</v>
      </c>
      <c r="E177">
        <f t="shared" si="24"/>
        <v>2.6897414512093487E-2</v>
      </c>
      <c r="F177">
        <f t="shared" si="25"/>
        <v>-0.23373644703919927</v>
      </c>
      <c r="G177">
        <v>0</v>
      </c>
      <c r="H177">
        <f t="shared" si="26"/>
        <v>0.26063386155129276</v>
      </c>
      <c r="I177">
        <f t="shared" si="27"/>
        <v>-1.0559715077387792</v>
      </c>
      <c r="J177">
        <f t="shared" si="28"/>
        <v>1.0559715077387792</v>
      </c>
      <c r="K177">
        <f t="shared" si="29"/>
        <v>0.44522678128604087</v>
      </c>
      <c r="L177">
        <f t="shared" si="30"/>
        <v>0.55477321871395913</v>
      </c>
      <c r="M177">
        <f t="shared" si="31"/>
        <v>2.2460463791317595</v>
      </c>
      <c r="N177">
        <f t="shared" si="32"/>
        <v>1.8025383458814721</v>
      </c>
    </row>
    <row r="178" spans="1:14" x14ac:dyDescent="0.25">
      <c r="A178" s="4">
        <f>IF('True_Odds_Calculator_2-way'!A179="","",'True_Odds_Calculator_2-way'!A179)</f>
        <v>1.88</v>
      </c>
      <c r="B178" s="4">
        <f>IF('True_Odds_Calculator_2-way'!B179="","",'True_Odds_Calculator_2-way'!B179)</f>
        <v>2.0299999999999998</v>
      </c>
      <c r="C178" s="4">
        <f t="shared" si="22"/>
        <v>0.53191489361702127</v>
      </c>
      <c r="D178">
        <f t="shared" si="23"/>
        <v>0.49261083743842371</v>
      </c>
      <c r="E178">
        <f t="shared" si="24"/>
        <v>2.4525731055444977E-2</v>
      </c>
      <c r="F178">
        <f t="shared" si="25"/>
        <v>-0.23750131013520592</v>
      </c>
      <c r="G178">
        <v>0</v>
      </c>
      <c r="H178">
        <f t="shared" si="26"/>
        <v>0.2620270411906509</v>
      </c>
      <c r="I178">
        <f t="shared" si="27"/>
        <v>-1.0503645397539194</v>
      </c>
      <c r="J178">
        <f t="shared" si="28"/>
        <v>1.0503645397539194</v>
      </c>
      <c r="K178">
        <f t="shared" si="29"/>
        <v>0.51966387444698414</v>
      </c>
      <c r="L178">
        <f t="shared" si="30"/>
        <v>0.48033612555301569</v>
      </c>
      <c r="M178">
        <f t="shared" si="31"/>
        <v>1.9243207949834495</v>
      </c>
      <c r="N178">
        <f t="shared" si="32"/>
        <v>2.081875475946537</v>
      </c>
    </row>
    <row r="179" spans="1:14" x14ac:dyDescent="0.25">
      <c r="A179" s="4">
        <f>IF('True_Odds_Calculator_2-way'!A180="","",'True_Odds_Calculator_2-way'!A180)</f>
        <v>2.44</v>
      </c>
      <c r="B179" s="4">
        <f>IF('True_Odds_Calculator_2-way'!B180="","",'True_Odds_Calculator_2-way'!B180)</f>
        <v>1.57</v>
      </c>
      <c r="C179" s="4">
        <f t="shared" si="22"/>
        <v>0.4098360655737705</v>
      </c>
      <c r="D179">
        <f t="shared" si="23"/>
        <v>0.63694267515923564</v>
      </c>
      <c r="E179">
        <f t="shared" si="24"/>
        <v>4.6778740733006252E-2</v>
      </c>
      <c r="F179">
        <f t="shared" si="25"/>
        <v>-0.21426333925028707</v>
      </c>
      <c r="G179">
        <v>0</v>
      </c>
      <c r="H179">
        <f t="shared" si="26"/>
        <v>0.26104207998329332</v>
      </c>
      <c r="I179">
        <f t="shared" si="27"/>
        <v>-1.1037769642208701</v>
      </c>
      <c r="J179">
        <f t="shared" si="28"/>
        <v>1.1037769642208701</v>
      </c>
      <c r="K179">
        <f t="shared" si="29"/>
        <v>0.38618406003734473</v>
      </c>
      <c r="L179">
        <f t="shared" si="30"/>
        <v>0.61381593996265527</v>
      </c>
      <c r="M179">
        <f t="shared" si="31"/>
        <v>2.5894388284780527</v>
      </c>
      <c r="N179">
        <f t="shared" si="32"/>
        <v>1.6291528696058957</v>
      </c>
    </row>
    <row r="180" spans="1:14" x14ac:dyDescent="0.25">
      <c r="A180" s="4">
        <f>IF('True_Odds_Calculator_2-way'!A181="","",'True_Odds_Calculator_2-way'!A181)</f>
        <v>1.66</v>
      </c>
      <c r="B180" s="4">
        <f>IF('True_Odds_Calculator_2-way'!B181="","",'True_Odds_Calculator_2-way'!B181)</f>
        <v>2.29</v>
      </c>
      <c r="C180" s="4">
        <f t="shared" si="22"/>
        <v>0.60240963855421692</v>
      </c>
      <c r="D180">
        <f t="shared" si="23"/>
        <v>0.4366812227074236</v>
      </c>
      <c r="E180">
        <f t="shared" si="24"/>
        <v>3.9090861261640519E-2</v>
      </c>
      <c r="F180">
        <f t="shared" si="25"/>
        <v>-0.22397011627295205</v>
      </c>
      <c r="G180">
        <v>0</v>
      </c>
      <c r="H180">
        <f t="shared" si="26"/>
        <v>0.26306097753459257</v>
      </c>
      <c r="I180">
        <f t="shared" si="27"/>
        <v>-1.0837601479372587</v>
      </c>
      <c r="J180">
        <f t="shared" si="28"/>
        <v>1.0837601479372587</v>
      </c>
      <c r="K180">
        <f t="shared" si="29"/>
        <v>0.58299461912098116</v>
      </c>
      <c r="L180">
        <f t="shared" si="30"/>
        <v>0.41700538087901889</v>
      </c>
      <c r="M180">
        <f t="shared" si="31"/>
        <v>1.7152816976385905</v>
      </c>
      <c r="N180">
        <f t="shared" si="32"/>
        <v>2.3980505908390635</v>
      </c>
    </row>
    <row r="181" spans="1:14" x14ac:dyDescent="0.25">
      <c r="A181" s="4">
        <f>IF('True_Odds_Calculator_2-way'!A182="","",'True_Odds_Calculator_2-way'!A182)</f>
        <v>2.11</v>
      </c>
      <c r="B181" s="4">
        <f>IF('True_Odds_Calculator_2-way'!B182="","",'True_Odds_Calculator_2-way'!B182)</f>
        <v>1.78</v>
      </c>
      <c r="C181" s="4">
        <f t="shared" si="22"/>
        <v>0.47393364928909953</v>
      </c>
      <c r="D181">
        <f t="shared" si="23"/>
        <v>0.5617977528089888</v>
      </c>
      <c r="E181">
        <f t="shared" si="24"/>
        <v>3.5731402098088338E-2</v>
      </c>
      <c r="F181">
        <f t="shared" si="25"/>
        <v>-0.23052345705309119</v>
      </c>
      <c r="G181">
        <v>0</v>
      </c>
      <c r="H181">
        <f t="shared" si="26"/>
        <v>0.26625485915117952</v>
      </c>
      <c r="I181">
        <f t="shared" si="27"/>
        <v>-1.0747098003652684</v>
      </c>
      <c r="J181">
        <f t="shared" si="28"/>
        <v>1.0747098003652684</v>
      </c>
      <c r="K181">
        <f t="shared" si="29"/>
        <v>0.45601134895833134</v>
      </c>
      <c r="L181">
        <f t="shared" si="30"/>
        <v>0.54398865104166871</v>
      </c>
      <c r="M181">
        <f t="shared" si="31"/>
        <v>2.192927878405448</v>
      </c>
      <c r="N181">
        <f t="shared" si="32"/>
        <v>1.838273644284909</v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5" sqref="Z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1.91</v>
      </c>
      <c r="B3">
        <v>1.96</v>
      </c>
      <c r="C3" s="29">
        <f t="shared" ref="C3:C66" si="0">IF(OR($A3="",$B3=""),"",(1/A3)+(1/B3)-1)</f>
        <v>3.3764291056736839E-2</v>
      </c>
      <c r="D3" s="30">
        <f>IF(OR($A3="",$B3=""),"",A3*'MPTO_working_2-way'!$G2)</f>
        <v>1.9744897959183674</v>
      </c>
      <c r="E3" s="32">
        <f>IF(OR($A3="",$B3=""),"",B3*'MPTO_working_2-way'!$G2)</f>
        <v>2.0261780104712042</v>
      </c>
      <c r="F3" s="30">
        <f>IF(OR($A3="",$B3=""),"",'MPTO_working_2-way'!D2)</f>
        <v>1.9736398144242935</v>
      </c>
      <c r="G3" s="32">
        <f>IF(OR($A3="",$B3=""),"",'MPTO_working_2-way'!E2)</f>
        <v>2.0270738574832143</v>
      </c>
      <c r="H3" s="30">
        <f>IF(OR($A3="",$B3=""),"",'OddsRatio_working_2-way'!M2)</f>
        <v>1.9736101204623264</v>
      </c>
      <c r="I3" s="30">
        <f>IF(OR($A3="",$B3=""),"",'OddsRatio_working_2-way'!N2)</f>
        <v>2.0271051820261912</v>
      </c>
      <c r="J3" s="30">
        <f>IF('Log_working_2-way'!$D2="","",A3^('Log_working_2-way'!$D2))</f>
        <v>1.9732233459331785</v>
      </c>
      <c r="K3" s="32">
        <f>IF('Log_working_2-way'!$D2="","",B3^('Log_working_2-way'!$D2))</f>
        <v>2.0275133700590602</v>
      </c>
      <c r="L3" s="37">
        <f>(1/D3)</f>
        <v>0.50645994832041341</v>
      </c>
      <c r="M3" s="37">
        <f>(1/E3)</f>
        <v>0.49354005167958659</v>
      </c>
      <c r="N3" s="38">
        <v>100</v>
      </c>
      <c r="O3" s="38">
        <f>(1/A3)*((N3*A3)-N3)</f>
        <v>47.643979057591622</v>
      </c>
      <c r="P3" s="38">
        <f>(1/B3)*((N3*B3)-N3)</f>
        <v>48.979591836734699</v>
      </c>
      <c r="Q3" s="38">
        <f>(1/B3)*N3</f>
        <v>51.020408163265309</v>
      </c>
      <c r="R3" s="38">
        <f>(1/A3)*N3</f>
        <v>52.356020942408378</v>
      </c>
      <c r="S3" s="39">
        <f>O3-Q3</f>
        <v>-3.3764291056736866</v>
      </c>
      <c r="T3" s="39">
        <f>P3-R3</f>
        <v>-3.3764291056736795</v>
      </c>
      <c r="U3" t="s">
        <v>158</v>
      </c>
      <c r="V3" t="s">
        <v>153</v>
      </c>
      <c r="W3" t="s">
        <v>434</v>
      </c>
      <c r="X3" s="48" t="s">
        <v>448</v>
      </c>
      <c r="Y3" s="41"/>
    </row>
    <row r="4" spans="1:25" s="12" customFormat="1" ht="15" x14ac:dyDescent="0.25">
      <c r="A4">
        <v>1.71</v>
      </c>
      <c r="B4">
        <v>2.25</v>
      </c>
      <c r="C4" s="29">
        <f t="shared" si="0"/>
        <v>2.9239766081871288E-2</v>
      </c>
      <c r="D4" s="30">
        <f>IF(OR($A4="",$B4=""),"",A4*'MPTO_working_2-way'!$G3)</f>
        <v>1.7599999999999998</v>
      </c>
      <c r="E4" s="32">
        <f>IF(OR($A4="",$B4=""),"",B4*'MPTO_working_2-way'!$G3)</f>
        <v>2.3157894736842106</v>
      </c>
      <c r="F4" s="30">
        <f>IF(OR($A4="",$B4=""),"",'MPTO_working_2-way'!D3)</f>
        <v>1.7538461538461536</v>
      </c>
      <c r="G4" s="32">
        <f>IF(OR($A4="",$B4=""),"",'MPTO_working_2-way'!E3)</f>
        <v>2.3265306122448979</v>
      </c>
      <c r="H4" s="30">
        <f>IF(OR($A4="",$B4=""),"",'OddsRatio_working_2-way'!M3)</f>
        <v>1.753657747256671</v>
      </c>
      <c r="I4" s="30">
        <f>IF(OR($A4="",$B4=""),"",'OddsRatio_working_2-way'!N3)</f>
        <v>2.3268622310856886</v>
      </c>
      <c r="J4" s="30">
        <f>IF('Log_working_2-way'!$D3="","",A4^('Log_working_2-way'!$D3))</f>
        <v>1.7508722508087184</v>
      </c>
      <c r="K4" s="32">
        <f>IF('Log_working_2-way'!$D3="","",B4^('Log_working_2-way'!$D3))</f>
        <v>2.331784466562643</v>
      </c>
      <c r="L4" s="37">
        <f t="shared" ref="L4" si="1">(1/D4)</f>
        <v>0.56818181818181823</v>
      </c>
      <c r="M4" s="37">
        <f t="shared" ref="M4" si="2">(1/E4)</f>
        <v>0.43181818181818182</v>
      </c>
      <c r="N4" s="38">
        <v>100</v>
      </c>
      <c r="O4" s="38">
        <f t="shared" ref="O4" si="3">(1/A4)*((N4*A4)-N4)</f>
        <v>41.520467836257311</v>
      </c>
      <c r="P4" s="38">
        <f t="shared" ref="P4" si="4">(1/B4)*((N4*B4)-N4)</f>
        <v>55.55555555555555</v>
      </c>
      <c r="Q4" s="38">
        <f t="shared" ref="Q4" si="5">(1/B4)*N4</f>
        <v>44.444444444444443</v>
      </c>
      <c r="R4" s="38">
        <f t="shared" ref="R4" si="6">(1/A4)*N4</f>
        <v>58.479532163742689</v>
      </c>
      <c r="S4" s="39">
        <f t="shared" ref="S4" si="7">O4-Q4</f>
        <v>-2.9239766081871323</v>
      </c>
      <c r="T4" s="39">
        <f t="shared" ref="T4" si="8">P4-R4</f>
        <v>-2.9239766081871394</v>
      </c>
      <c r="U4" t="s">
        <v>164</v>
      </c>
      <c r="V4" t="s">
        <v>131</v>
      </c>
      <c r="W4" t="s">
        <v>435</v>
      </c>
      <c r="X4" s="48" t="s">
        <v>448</v>
      </c>
      <c r="Y4" s="41"/>
    </row>
    <row r="5" spans="1:25" s="12" customFormat="1" ht="15" x14ac:dyDescent="0.25">
      <c r="A5">
        <v>1.92</v>
      </c>
      <c r="B5">
        <v>1.97</v>
      </c>
      <c r="C5" s="29">
        <f t="shared" si="0"/>
        <v>2.844754653130277E-2</v>
      </c>
      <c r="D5" s="30">
        <f>IF(OR($A5="",$B5=""),"",A5*'MPTO_working_2-way'!$G4)</f>
        <v>1.9746192893401013</v>
      </c>
      <c r="E5" s="32">
        <f>IF(OR($A5="",$B5=""),"",B5*'MPTO_working_2-way'!$G4)</f>
        <v>2.0260416666666665</v>
      </c>
      <c r="F5" s="30">
        <f>IF(OR($A5="",$B5=""),"",'MPTO_working_2-way'!D4)</f>
        <v>1.9739066903246005</v>
      </c>
      <c r="G5" s="32">
        <f>IF(OR($A5="",$B5=""),"",'MPTO_working_2-way'!E4)</f>
        <v>2.0267924123888115</v>
      </c>
      <c r="H5" s="30">
        <f>IF(OR($A5="",$B5=""),"",'OddsRatio_working_2-way'!M4)</f>
        <v>1.9738858291644976</v>
      </c>
      <c r="I5" s="30">
        <f>IF(OR($A5="",$B5=""),"",'OddsRatio_working_2-way'!N4)</f>
        <v>2.0268144068364817</v>
      </c>
      <c r="J5" s="30">
        <f>IF('Log_working_2-way'!$D4="","",A5^('Log_working_2-way'!$D4))</f>
        <v>1.9735629954505829</v>
      </c>
      <c r="K5" s="32">
        <f>IF('Log_working_2-way'!$D4="","",B5^('Log_working_2-way'!$D4))</f>
        <v>2.0271548987306875</v>
      </c>
      <c r="L5" s="37">
        <f t="shared" ref="L5:L68" si="9">(1/D5)</f>
        <v>0.50642673521850901</v>
      </c>
      <c r="M5" s="37">
        <f t="shared" ref="M5:M68" si="10">(1/E5)</f>
        <v>0.49357326478149105</v>
      </c>
      <c r="N5" s="38">
        <v>101</v>
      </c>
      <c r="O5" s="38">
        <f t="shared" ref="O5:O68" si="11">(1/A5)*((N5*A5)-N5)</f>
        <v>48.395833333333329</v>
      </c>
      <c r="P5" s="38">
        <f t="shared" ref="P5:P68" si="12">(1/B5)*((N5*B5)-N5)</f>
        <v>49.730964467005073</v>
      </c>
      <c r="Q5" s="38">
        <f t="shared" ref="Q5:Q68" si="13">(1/B5)*N5</f>
        <v>51.26903553299492</v>
      </c>
      <c r="R5" s="38">
        <f t="shared" ref="R5:R68" si="14">(1/A5)*N5</f>
        <v>52.604166666666671</v>
      </c>
      <c r="S5" s="39">
        <f t="shared" ref="S5:S68" si="15">O5-Q5</f>
        <v>-2.8732021996615913</v>
      </c>
      <c r="T5" s="39">
        <f t="shared" ref="T5:T68" si="16">P5-R5</f>
        <v>-2.8732021996615984</v>
      </c>
      <c r="U5" t="s">
        <v>136</v>
      </c>
      <c r="V5" t="s">
        <v>173</v>
      </c>
      <c r="W5" t="s">
        <v>436</v>
      </c>
      <c r="X5" s="48" t="s">
        <v>448</v>
      </c>
      <c r="Y5" s="41"/>
    </row>
    <row r="6" spans="1:25" s="12" customFormat="1" ht="15" x14ac:dyDescent="0.25">
      <c r="A6">
        <v>1.79</v>
      </c>
      <c r="B6">
        <v>2.11</v>
      </c>
      <c r="C6" s="29">
        <f t="shared" si="0"/>
        <v>3.2592867166194583E-2</v>
      </c>
      <c r="D6" s="30">
        <f>IF(OR($A6="",$B6=""),"",A6*'MPTO_working_2-way'!$G5)</f>
        <v>1.8483412322274884</v>
      </c>
      <c r="E6" s="32">
        <f>IF(OR($A6="",$B6=""),"",B6*'MPTO_working_2-way'!$G5)</f>
        <v>2.1787709497206706</v>
      </c>
      <c r="F6" s="30">
        <f>IF(OR($A6="",$B6=""),"",'MPTO_working_2-way'!D5)</f>
        <v>1.8437843247333352</v>
      </c>
      <c r="G6" s="32">
        <f>IF(OR($A6="",$B6=""),"",'MPTO_working_2-way'!E5)</f>
        <v>2.1851369724319478</v>
      </c>
      <c r="H6" s="30">
        <f>IF(OR($A6="",$B6=""),"",'OddsRatio_working_2-way'!M5)</f>
        <v>1.8436300798997822</v>
      </c>
      <c r="I6" s="30">
        <f>IF(OR($A6="",$B6=""),"",'OddsRatio_working_2-way'!N5)</f>
        <v>2.1853536565680476</v>
      </c>
      <c r="J6" s="30">
        <f>IF('Log_working_2-way'!$D5="","",A6^('Log_working_2-way'!$D5))</f>
        <v>1.8415626408173078</v>
      </c>
      <c r="K6" s="32">
        <f>IF('Log_working_2-way'!$D5="","",B6^('Log_working_2-way'!$D5))</f>
        <v>2.1882656756587764</v>
      </c>
      <c r="L6" s="37">
        <f t="shared" si="9"/>
        <v>0.54102564102564099</v>
      </c>
      <c r="M6" s="37">
        <f t="shared" si="10"/>
        <v>0.4589743589743589</v>
      </c>
      <c r="N6" s="38">
        <v>102</v>
      </c>
      <c r="O6" s="38">
        <f t="shared" si="11"/>
        <v>45.016759776536318</v>
      </c>
      <c r="P6" s="38">
        <f t="shared" si="12"/>
        <v>53.658767772511851</v>
      </c>
      <c r="Q6" s="38">
        <f t="shared" si="13"/>
        <v>48.341232227488149</v>
      </c>
      <c r="R6" s="38">
        <f t="shared" si="14"/>
        <v>56.983240223463682</v>
      </c>
      <c r="S6" s="39">
        <f t="shared" si="15"/>
        <v>-3.3244724509518306</v>
      </c>
      <c r="T6" s="39">
        <f t="shared" si="16"/>
        <v>-3.3244724509518306</v>
      </c>
      <c r="U6" t="s">
        <v>170</v>
      </c>
      <c r="V6" t="s">
        <v>175</v>
      </c>
      <c r="W6" t="s">
        <v>436</v>
      </c>
      <c r="X6" s="48" t="s">
        <v>448</v>
      </c>
      <c r="Y6" s="41"/>
    </row>
    <row r="7" spans="1:25" s="12" customFormat="1" ht="15" x14ac:dyDescent="0.25">
      <c r="A7">
        <v>1.95</v>
      </c>
      <c r="B7">
        <v>1.95</v>
      </c>
      <c r="C7" s="29">
        <f t="shared" si="0"/>
        <v>2.5641025641025772E-2</v>
      </c>
      <c r="D7" s="30">
        <f>IF(OR($A7="",$B7=""),"",A7*'MPTO_working_2-way'!$G6)</f>
        <v>2</v>
      </c>
      <c r="E7" s="32">
        <f>IF(OR($A7="",$B7=""),"",B7*'MPTO_working_2-way'!$G6)</f>
        <v>2</v>
      </c>
      <c r="F7" s="30">
        <f>IF(OR($A7="",$B7=""),"",'MPTO_working_2-way'!D6)</f>
        <v>2.0000000000000004</v>
      </c>
      <c r="G7" s="32">
        <f>IF(OR($A7="",$B7=""),"",'MPTO_working_2-way'!E6)</f>
        <v>2.0000000000000004</v>
      </c>
      <c r="H7" s="30">
        <f>IF(OR($A7="",$B7=""),"",'OddsRatio_working_2-way'!M6)</f>
        <v>2.0000000000000004</v>
      </c>
      <c r="I7" s="30">
        <f>IF(OR($A7="",$B7=""),"",'OddsRatio_working_2-way'!N6)</f>
        <v>2.0000000000000004</v>
      </c>
      <c r="J7" s="30">
        <f>IF('Log_working_2-way'!$D6="","",A7^('Log_working_2-way'!$D6))</f>
        <v>1.9999999999999976</v>
      </c>
      <c r="K7" s="32">
        <f>IF('Log_working_2-way'!$D6="","",B7^('Log_working_2-way'!$D6))</f>
        <v>1.9999999999999976</v>
      </c>
      <c r="L7" s="37">
        <f t="shared" si="9"/>
        <v>0.5</v>
      </c>
      <c r="M7" s="37">
        <f t="shared" si="10"/>
        <v>0.5</v>
      </c>
      <c r="N7" s="38">
        <v>103</v>
      </c>
      <c r="O7" s="38">
        <f t="shared" si="11"/>
        <v>50.179487179487182</v>
      </c>
      <c r="P7" s="38">
        <f t="shared" si="12"/>
        <v>50.179487179487182</v>
      </c>
      <c r="Q7" s="38">
        <f t="shared" si="13"/>
        <v>52.820512820512825</v>
      </c>
      <c r="R7" s="38">
        <f t="shared" si="14"/>
        <v>52.820512820512825</v>
      </c>
      <c r="S7" s="39">
        <f t="shared" si="15"/>
        <v>-2.6410256410256423</v>
      </c>
      <c r="T7" s="39">
        <f t="shared" si="16"/>
        <v>-2.6410256410256423</v>
      </c>
      <c r="U7" t="s">
        <v>184</v>
      </c>
      <c r="V7" t="s">
        <v>185</v>
      </c>
      <c r="W7" t="s">
        <v>443</v>
      </c>
      <c r="X7" s="48" t="s">
        <v>448</v>
      </c>
      <c r="Y7" s="41"/>
    </row>
    <row r="8" spans="1:25" ht="15" x14ac:dyDescent="0.25">
      <c r="A8">
        <v>2.39</v>
      </c>
      <c r="B8">
        <v>1.61</v>
      </c>
      <c r="C8" s="29">
        <f t="shared" si="0"/>
        <v>3.9528054263364254E-2</v>
      </c>
      <c r="D8" s="30">
        <f>IF(OR($A8="",$B8=""),"",A8*'MPTO_working_2-way'!$G7)</f>
        <v>2.4844720496894408</v>
      </c>
      <c r="E8" s="32">
        <f>IF(OR($A8="",$B8=""),"",B8*'MPTO_working_2-way'!$G7)</f>
        <v>1.6736401673640164</v>
      </c>
      <c r="F8" s="30">
        <f>IF(OR($A8="",$B8=""),"",'MPTO_working_2-way'!D7)</f>
        <v>2.5084911502982492</v>
      </c>
      <c r="G8" s="32">
        <f>IF(OR($A8="",$B8=""),"",'MPTO_working_2-way'!E7)</f>
        <v>1.6629140646945697</v>
      </c>
      <c r="H8" s="30">
        <f>IF(OR($A8="",$B8=""),"",'OddsRatio_working_2-way'!M7)</f>
        <v>2.5095325516828586</v>
      </c>
      <c r="I8" s="30">
        <f>IF(OR($A8="",$B8=""),"",'OddsRatio_working_2-way'!N7)</f>
        <v>1.6624567313140606</v>
      </c>
      <c r="J8" s="30">
        <f>IF('Log_working_2-way'!$D7="","",A8^('Log_working_2-way'!$D7))</f>
        <v>2.5207624560048121</v>
      </c>
      <c r="K8" s="32">
        <f>IF('Log_working_2-way'!$D7="","",B8^('Log_working_2-way'!$D7))</f>
        <v>1.6575648919074468</v>
      </c>
      <c r="L8" s="37">
        <f t="shared" si="9"/>
        <v>0.40250000000000002</v>
      </c>
      <c r="M8" s="37">
        <f t="shared" si="10"/>
        <v>0.59750000000000014</v>
      </c>
      <c r="N8" s="38">
        <v>104</v>
      </c>
      <c r="O8" s="38">
        <f t="shared" si="11"/>
        <v>60.48535564853556</v>
      </c>
      <c r="P8" s="38">
        <f t="shared" si="12"/>
        <v>39.403726708074529</v>
      </c>
      <c r="Q8" s="38">
        <f t="shared" si="13"/>
        <v>64.596273291925456</v>
      </c>
      <c r="R8" s="38">
        <f t="shared" si="14"/>
        <v>43.514644351464433</v>
      </c>
      <c r="S8" s="39">
        <f t="shared" si="15"/>
        <v>-4.1109176433898966</v>
      </c>
      <c r="T8" s="39">
        <f t="shared" si="16"/>
        <v>-4.1109176433899037</v>
      </c>
      <c r="U8" t="s">
        <v>217</v>
      </c>
      <c r="V8" t="s">
        <v>209</v>
      </c>
      <c r="W8" t="s">
        <v>82</v>
      </c>
      <c r="X8" s="48" t="s">
        <v>448</v>
      </c>
      <c r="Y8" s="41"/>
    </row>
    <row r="9" spans="1:25" ht="15" x14ac:dyDescent="0.25">
      <c r="A9">
        <v>2.0299999999999998</v>
      </c>
      <c r="B9">
        <v>1.88</v>
      </c>
      <c r="C9" s="29">
        <f t="shared" si="0"/>
        <v>2.4525731055444977E-2</v>
      </c>
      <c r="D9" s="30">
        <f>IF(OR($A9="",$B9=""),"",A9*'MPTO_working_2-way'!$G8)</f>
        <v>2.0797872340425529</v>
      </c>
      <c r="E9" s="32">
        <f>IF(OR($A9="",$B9=""),"",B9*'MPTO_working_2-way'!$G8)</f>
        <v>1.9261083743842364</v>
      </c>
      <c r="F9" s="30">
        <f>IF(OR($A9="",$B9=""),"",'MPTO_working_2-way'!D8)</f>
        <v>2.0818241326641935</v>
      </c>
      <c r="G9" s="32">
        <f>IF(OR($A9="",$B9=""),"",'MPTO_working_2-way'!E8)</f>
        <v>1.9243646631706333</v>
      </c>
      <c r="H9" s="30">
        <f>IF(OR($A9="",$B9=""),"",'OddsRatio_working_2-way'!M8)</f>
        <v>2.081875475946537</v>
      </c>
      <c r="I9" s="30">
        <f>IF(OR($A9="",$B9=""),"",'OddsRatio_working_2-way'!N8)</f>
        <v>1.9243207949834495</v>
      </c>
      <c r="J9" s="30">
        <f>IF('Log_working_2-way'!$D8="","",A9^('Log_working_2-way'!$D8))</f>
        <v>2.0827972819225606</v>
      </c>
      <c r="K9" s="32">
        <f>IF('Log_working_2-way'!$D8="","",B9^('Log_working_2-way'!$D8))</f>
        <v>1.9235339030630429</v>
      </c>
      <c r="L9" s="37">
        <f t="shared" si="9"/>
        <v>0.4808184143222507</v>
      </c>
      <c r="M9" s="37">
        <f t="shared" si="10"/>
        <v>0.51918158567774941</v>
      </c>
      <c r="N9" s="38">
        <v>105</v>
      </c>
      <c r="O9" s="38">
        <f t="shared" si="11"/>
        <v>53.275862068965516</v>
      </c>
      <c r="P9" s="38">
        <f t="shared" si="12"/>
        <v>49.14893617021275</v>
      </c>
      <c r="Q9" s="38">
        <f t="shared" si="13"/>
        <v>55.851063829787236</v>
      </c>
      <c r="R9" s="38">
        <f t="shared" si="14"/>
        <v>51.724137931034491</v>
      </c>
      <c r="S9" s="39">
        <f t="shared" si="15"/>
        <v>-2.5752017608217201</v>
      </c>
      <c r="T9" s="39">
        <f t="shared" si="16"/>
        <v>-2.5752017608217415</v>
      </c>
      <c r="U9" t="s">
        <v>349</v>
      </c>
      <c r="V9" t="s">
        <v>358</v>
      </c>
      <c r="W9" t="s">
        <v>437</v>
      </c>
      <c r="X9" s="48" t="s">
        <v>448</v>
      </c>
      <c r="Y9" s="41"/>
    </row>
    <row r="10" spans="1:25" ht="14.25" customHeight="1" x14ac:dyDescent="0.25">
      <c r="A10">
        <v>2.23</v>
      </c>
      <c r="B10">
        <v>1.71</v>
      </c>
      <c r="C10" s="29">
        <f t="shared" si="0"/>
        <v>3.3225814910969431E-2</v>
      </c>
      <c r="D10" s="30">
        <f>IF(OR($A10="",$B10=""),"",A10*'MPTO_working_2-way'!$G9)</f>
        <v>2.3040935672514617</v>
      </c>
      <c r="E10" s="32">
        <f>IF(OR($A10="",$B10=""),"",B10*'MPTO_working_2-way'!$G9)</f>
        <v>1.7668161434977576</v>
      </c>
      <c r="F10" s="30">
        <f>IF(OR($A10="",$B10=""),"",'MPTO_working_2-way'!D9)</f>
        <v>2.315792669966295</v>
      </c>
      <c r="G10" s="32">
        <f>IF(OR($A10="",$B10=""),"",'MPTO_working_2-way'!E9)</f>
        <v>1.7599981538319522</v>
      </c>
      <c r="H10" s="30">
        <f>IF(OR($A10="",$B10=""),"",'OddsRatio_working_2-way'!M9)</f>
        <v>2.3162045305336028</v>
      </c>
      <c r="I10" s="30">
        <f>IF(OR($A10="",$B10=""),"",'OddsRatio_working_2-way'!N9)</f>
        <v>1.7597603387632996</v>
      </c>
      <c r="J10" s="30">
        <f>IF('Log_working_2-way'!$D9="","",A10^('Log_working_2-way'!$D9))</f>
        <v>2.3215866387713424</v>
      </c>
      <c r="K10" s="32">
        <f>IF('Log_working_2-way'!$D9="","",B10^('Log_working_2-way'!$D9))</f>
        <v>1.7566662454529891</v>
      </c>
      <c r="L10" s="37">
        <f t="shared" si="9"/>
        <v>0.43401015228426398</v>
      </c>
      <c r="M10" s="37">
        <f t="shared" si="10"/>
        <v>0.56598984771573613</v>
      </c>
      <c r="N10" s="38">
        <v>106</v>
      </c>
      <c r="O10" s="38">
        <f t="shared" si="11"/>
        <v>58.466367713004487</v>
      </c>
      <c r="P10" s="38">
        <f t="shared" si="12"/>
        <v>44.011695906432742</v>
      </c>
      <c r="Q10" s="38">
        <f t="shared" si="13"/>
        <v>61.988304093567251</v>
      </c>
      <c r="R10" s="38">
        <f t="shared" si="14"/>
        <v>47.53363228699552</v>
      </c>
      <c r="S10" s="39">
        <f t="shared" si="15"/>
        <v>-3.5219363805627637</v>
      </c>
      <c r="T10" s="39">
        <f t="shared" si="16"/>
        <v>-3.5219363805627779</v>
      </c>
      <c r="U10" t="s">
        <v>257</v>
      </c>
      <c r="V10" t="s">
        <v>259</v>
      </c>
      <c r="W10" t="s">
        <v>438</v>
      </c>
      <c r="X10" s="48" t="s">
        <v>448</v>
      </c>
      <c r="Y10" s="41"/>
    </row>
    <row r="11" spans="1:25" ht="15" x14ac:dyDescent="0.25">
      <c r="A11">
        <v>1.76</v>
      </c>
      <c r="B11">
        <v>2.15</v>
      </c>
      <c r="C11" s="29">
        <f t="shared" si="0"/>
        <v>3.3298097251585723E-2</v>
      </c>
      <c r="D11" s="30">
        <f>IF(OR($A11="",$B11=""),"",A11*'MPTO_working_2-way'!$G10)</f>
        <v>1.8186046511627909</v>
      </c>
      <c r="E11" s="32">
        <f>IF(OR($A11="",$B11=""),"",B11*'MPTO_working_2-way'!$G10)</f>
        <v>2.2215909090909092</v>
      </c>
      <c r="F11" s="30">
        <f>IF(OR($A11="",$B11=""),"",'MPTO_working_2-way'!D10)</f>
        <v>1.8131288931480596</v>
      </c>
      <c r="G11" s="32">
        <f>IF(OR($A11="",$B11=""),"",'MPTO_working_2-way'!E10)</f>
        <v>2.2298173246906305</v>
      </c>
      <c r="H11" s="30">
        <f>IF(OR($A11="",$B11=""),"",'OddsRatio_working_2-way'!M10)</f>
        <v>1.8129388446970602</v>
      </c>
      <c r="I11" s="30">
        <f>IF(OR($A11="",$B11=""),"",'OddsRatio_working_2-way'!N10)</f>
        <v>2.2301048307916052</v>
      </c>
      <c r="J11" s="30">
        <f>IF('Log_working_2-way'!$D10="","",A11^('Log_working_2-way'!$D10))</f>
        <v>1.8104537322239227</v>
      </c>
      <c r="K11" s="32">
        <f>IF('Log_working_2-way'!$D10="","",B11^('Log_working_2-way'!$D10))</f>
        <v>2.2338767288490446</v>
      </c>
      <c r="L11" s="37">
        <f t="shared" si="9"/>
        <v>0.54987212276214825</v>
      </c>
      <c r="M11" s="37">
        <f t="shared" si="10"/>
        <v>0.45012787723785164</v>
      </c>
      <c r="N11" s="38">
        <v>107</v>
      </c>
      <c r="O11" s="38">
        <f t="shared" si="11"/>
        <v>46.204545454545453</v>
      </c>
      <c r="P11" s="38">
        <f t="shared" si="12"/>
        <v>57.232558139534873</v>
      </c>
      <c r="Q11" s="38">
        <f t="shared" si="13"/>
        <v>49.767441860465112</v>
      </c>
      <c r="R11" s="38">
        <f t="shared" si="14"/>
        <v>60.795454545454554</v>
      </c>
      <c r="S11" s="39">
        <f t="shared" si="15"/>
        <v>-3.5628964059196591</v>
      </c>
      <c r="T11" s="39">
        <f t="shared" si="16"/>
        <v>-3.5628964059196804</v>
      </c>
      <c r="U11" t="s">
        <v>266</v>
      </c>
      <c r="V11" t="s">
        <v>263</v>
      </c>
      <c r="W11" t="s">
        <v>439</v>
      </c>
      <c r="X11" s="48" t="s">
        <v>448</v>
      </c>
      <c r="Y11" s="41"/>
    </row>
    <row r="12" spans="1:25" ht="15" x14ac:dyDescent="0.25">
      <c r="A12">
        <v>1.69</v>
      </c>
      <c r="B12">
        <v>2.2000000000000002</v>
      </c>
      <c r="C12" s="29">
        <f t="shared" si="0"/>
        <v>4.6261430876815446E-2</v>
      </c>
      <c r="D12" s="30">
        <f>IF(OR($A12="",$B12=""),"",A12*'MPTO_working_2-way'!$G11)</f>
        <v>1.7681818181818181</v>
      </c>
      <c r="E12" s="32">
        <f>IF(OR($A12="",$B12=""),"",B12*'MPTO_working_2-way'!$G11)</f>
        <v>2.3017751479289941</v>
      </c>
      <c r="F12" s="30">
        <f>IF(OR($A12="",$B12=""),"",'MPTO_working_2-way'!D11)</f>
        <v>1.7587511825922422</v>
      </c>
      <c r="G12" s="32">
        <f>IF(OR($A12="",$B12=""),"",'MPTO_working_2-way'!E11)</f>
        <v>2.3179551122194515</v>
      </c>
      <c r="H12" s="30">
        <f>IF(OR($A12="",$B12=""),"",'OddsRatio_working_2-way'!M11)</f>
        <v>1.7582875444051547</v>
      </c>
      <c r="I12" s="30">
        <f>IF(OR($A12="",$B12=""),"",'OddsRatio_working_2-way'!N11)</f>
        <v>2.3187609467915737</v>
      </c>
      <c r="J12" s="30">
        <f>IF('Log_working_2-way'!$D11="","",A12^('Log_working_2-way'!$D11))</f>
        <v>1.7539703842782741</v>
      </c>
      <c r="K12" s="32">
        <f>IF('Log_working_2-way'!$D11="","",B12^('Log_working_2-way'!$D11))</f>
        <v>2.3263120420260779</v>
      </c>
      <c r="L12" s="37">
        <f t="shared" si="9"/>
        <v>0.56555269922879181</v>
      </c>
      <c r="M12" s="37">
        <f t="shared" si="10"/>
        <v>0.43444730077120824</v>
      </c>
      <c r="N12" s="38">
        <v>108</v>
      </c>
      <c r="O12" s="38">
        <f t="shared" si="11"/>
        <v>44.094674556213008</v>
      </c>
      <c r="P12" s="38">
        <f t="shared" si="12"/>
        <v>58.909090909090921</v>
      </c>
      <c r="Q12" s="38">
        <f t="shared" si="13"/>
        <v>49.090909090909086</v>
      </c>
      <c r="R12" s="38">
        <f t="shared" si="14"/>
        <v>63.905325443786985</v>
      </c>
      <c r="S12" s="39">
        <f t="shared" si="15"/>
        <v>-4.9962345346960788</v>
      </c>
      <c r="T12" s="39">
        <f t="shared" si="16"/>
        <v>-4.9962345346960646</v>
      </c>
      <c r="U12" t="s">
        <v>115</v>
      </c>
      <c r="V12" t="s">
        <v>276</v>
      </c>
      <c r="W12" t="s">
        <v>127</v>
      </c>
      <c r="X12" s="48" t="s">
        <v>448</v>
      </c>
      <c r="Y12" s="41"/>
    </row>
    <row r="13" spans="1:25" ht="15" x14ac:dyDescent="0.25">
      <c r="A13">
        <v>2.65</v>
      </c>
      <c r="B13">
        <v>1.53</v>
      </c>
      <c r="C13" s="29">
        <f t="shared" si="0"/>
        <v>3.0953261807867838E-2</v>
      </c>
      <c r="D13" s="30">
        <f>IF(OR($A13="",$B13=""),"",A13*'MPTO_working_2-way'!$G12)</f>
        <v>2.7320261437908497</v>
      </c>
      <c r="E13" s="32">
        <f>IF(OR($A13="",$B13=""),"",B13*'MPTO_working_2-way'!$G12)</f>
        <v>1.5773584905660378</v>
      </c>
      <c r="F13" s="30">
        <f>IF(OR($A13="",$B13=""),"",'MPTO_working_2-way'!D12)</f>
        <v>2.7633327653774069</v>
      </c>
      <c r="G13" s="32">
        <f>IF(OR($A13="",$B13=""),"",'MPTO_working_2-way'!E12)</f>
        <v>1.5671079331336362</v>
      </c>
      <c r="H13" s="30">
        <f>IF(OR($A13="",$B13=""),"",'OddsRatio_working_2-way'!M12)</f>
        <v>2.7644283910575149</v>
      </c>
      <c r="I13" s="30">
        <f>IF(OR($A13="",$B13=""),"",'OddsRatio_working_2-way'!N12)</f>
        <v>1.5667557862184747</v>
      </c>
      <c r="J13" s="30">
        <f>IF('Log_working_2-way'!$D12="","",A13^('Log_working_2-way'!$D12))</f>
        <v>2.7790855114535944</v>
      </c>
      <c r="K13" s="32">
        <f>IF('Log_working_2-way'!$D12="","",B13^('Log_working_2-way'!$D12))</f>
        <v>1.5620865290409105</v>
      </c>
      <c r="L13" s="37">
        <f t="shared" si="9"/>
        <v>0.36602870813397126</v>
      </c>
      <c r="M13" s="37">
        <f t="shared" si="10"/>
        <v>0.63397129186602863</v>
      </c>
      <c r="N13" s="38">
        <v>109</v>
      </c>
      <c r="O13" s="38">
        <f t="shared" si="11"/>
        <v>67.867924528301884</v>
      </c>
      <c r="P13" s="38">
        <f t="shared" si="12"/>
        <v>37.758169934640527</v>
      </c>
      <c r="Q13" s="38">
        <f t="shared" si="13"/>
        <v>71.24183006535948</v>
      </c>
      <c r="R13" s="38">
        <f t="shared" si="14"/>
        <v>41.132075471698116</v>
      </c>
      <c r="S13" s="39">
        <f t="shared" si="15"/>
        <v>-3.3739055370575954</v>
      </c>
      <c r="T13" s="39">
        <f t="shared" si="16"/>
        <v>-3.3739055370575883</v>
      </c>
      <c r="U13" t="s">
        <v>297</v>
      </c>
      <c r="V13" t="s">
        <v>302</v>
      </c>
      <c r="W13" t="s">
        <v>440</v>
      </c>
      <c r="X13" s="48" t="s">
        <v>448</v>
      </c>
      <c r="Y13" s="41"/>
    </row>
    <row r="14" spans="1:25" s="35" customFormat="1" ht="15" x14ac:dyDescent="0.25">
      <c r="A14">
        <v>1.96</v>
      </c>
      <c r="B14">
        <v>1.93</v>
      </c>
      <c r="C14" s="29">
        <f t="shared" si="0"/>
        <v>2.8338796658559762E-2</v>
      </c>
      <c r="D14" s="30">
        <f>IF(OR($A14="",$B14=""),"",A14*'MPTO_working_2-way'!$G13)</f>
        <v>2.0155440414507773</v>
      </c>
      <c r="E14" s="32">
        <f>IF(OR($A14="",$B14=""),"",B14*'MPTO_working_2-way'!$G13)</f>
        <v>1.9846938775510203</v>
      </c>
      <c r="F14" s="30">
        <f>IF(OR($A14="",$B14=""),"",'MPTO_working_2-way'!D13)</f>
        <v>2.0159880622468553</v>
      </c>
      <c r="G14" s="32">
        <f>IF(OR($A14="",$B14=""),"",'MPTO_working_2-way'!E13)</f>
        <v>1.9842635333613092</v>
      </c>
      <c r="H14" s="30">
        <f>IF(OR($A14="",$B14=""),"",'OddsRatio_working_2-way'!M13)</f>
        <v>2.0160010160015238</v>
      </c>
      <c r="I14" s="30">
        <f>IF(OR($A14="",$B14=""),"",'OddsRatio_working_2-way'!N13)</f>
        <v>1.9842509842514759</v>
      </c>
      <c r="J14" s="30">
        <f>IF('Log_working_2-way'!$D13="","",A14^('Log_working_2-way'!$D13))</f>
        <v>2.0162023284286739</v>
      </c>
      <c r="K14" s="32">
        <f>IF('Log_working_2-way'!$D13="","",B14^('Log_working_2-way'!$D13))</f>
        <v>1.9840560014719333</v>
      </c>
      <c r="L14" s="37">
        <f t="shared" si="9"/>
        <v>0.49614395886889456</v>
      </c>
      <c r="M14" s="37">
        <f t="shared" si="10"/>
        <v>0.50385604113110538</v>
      </c>
      <c r="N14" s="38">
        <v>110</v>
      </c>
      <c r="O14" s="38">
        <f t="shared" si="11"/>
        <v>53.877551020408163</v>
      </c>
      <c r="P14" s="38">
        <f t="shared" si="12"/>
        <v>53.005181347150256</v>
      </c>
      <c r="Q14" s="38">
        <f t="shared" si="13"/>
        <v>56.994818652849744</v>
      </c>
      <c r="R14" s="38">
        <f t="shared" si="14"/>
        <v>56.122448979591837</v>
      </c>
      <c r="S14" s="39">
        <f t="shared" si="15"/>
        <v>-3.1172676324415818</v>
      </c>
      <c r="T14" s="39">
        <f t="shared" si="16"/>
        <v>-3.1172676324415818</v>
      </c>
      <c r="U14" t="s">
        <v>415</v>
      </c>
      <c r="V14" t="s">
        <v>314</v>
      </c>
      <c r="W14" t="s">
        <v>442</v>
      </c>
      <c r="X14" s="48" t="s">
        <v>448</v>
      </c>
      <c r="Y14" s="41"/>
    </row>
    <row r="15" spans="1:25" ht="15" x14ac:dyDescent="0.25">
      <c r="A15">
        <v>1.71</v>
      </c>
      <c r="B15">
        <v>2.17</v>
      </c>
      <c r="C15" s="29">
        <f t="shared" si="0"/>
        <v>4.5624814724984475E-2</v>
      </c>
      <c r="D15" s="30">
        <f>IF(OR($A15="",$B15=""),"",A15*'MPTO_working_2-way'!$G14)</f>
        <v>1.7880184331797233</v>
      </c>
      <c r="E15" s="32">
        <f>IF(OR($A15="",$B15=""),"",B15*'MPTO_working_2-way'!$G14)</f>
        <v>2.269005847953216</v>
      </c>
      <c r="F15" s="30">
        <f>IF(OR($A15="",$B15=""),"",'MPTO_working_2-way'!D14)</f>
        <v>1.7794135277051812</v>
      </c>
      <c r="G15" s="32">
        <f>IF(OR($A15="",$B15=""),"",'MPTO_working_2-way'!E14)</f>
        <v>2.2830159657919831</v>
      </c>
      <c r="H15" s="30">
        <f>IF(OR($A15="",$B15=""),"",'OddsRatio_working_2-way'!M14)</f>
        <v>1.7789978221006826</v>
      </c>
      <c r="I15" s="30">
        <f>IF(OR($A15="",$B15=""),"",'OddsRatio_working_2-way'!N14)</f>
        <v>2.283700636419435</v>
      </c>
      <c r="J15" s="30">
        <f>IF('Log_working_2-way'!$D14="","",A15^('Log_working_2-way'!$D14))</f>
        <v>1.7750597125209804</v>
      </c>
      <c r="K15" s="32">
        <f>IF('Log_working_2-way'!$D14="","",B15^('Log_working_2-way'!$D14))</f>
        <v>2.2902231709951497</v>
      </c>
      <c r="L15" s="37">
        <f t="shared" si="9"/>
        <v>0.55927835051546393</v>
      </c>
      <c r="M15" s="37">
        <f t="shared" si="10"/>
        <v>0.44072164948453613</v>
      </c>
      <c r="N15" s="38">
        <v>111</v>
      </c>
      <c r="O15" s="38">
        <f t="shared" si="11"/>
        <v>46.087719298245609</v>
      </c>
      <c r="P15" s="38">
        <f t="shared" si="12"/>
        <v>59.84792626728111</v>
      </c>
      <c r="Q15" s="38">
        <f t="shared" si="13"/>
        <v>51.152073732718897</v>
      </c>
      <c r="R15" s="38">
        <f t="shared" si="14"/>
        <v>64.912280701754383</v>
      </c>
      <c r="S15" s="39">
        <f t="shared" si="15"/>
        <v>-5.0643544344732874</v>
      </c>
      <c r="T15" s="39">
        <f t="shared" si="16"/>
        <v>-5.0643544344732732</v>
      </c>
      <c r="U15" t="s">
        <v>152</v>
      </c>
      <c r="V15" t="s">
        <v>155</v>
      </c>
      <c r="W15" t="s">
        <v>434</v>
      </c>
      <c r="X15" s="48" t="s">
        <v>449</v>
      </c>
      <c r="Y15" s="41"/>
    </row>
    <row r="16" spans="1:25" ht="15" x14ac:dyDescent="0.25">
      <c r="A16">
        <v>1.84</v>
      </c>
      <c r="B16">
        <v>2.04</v>
      </c>
      <c r="C16" s="29">
        <f t="shared" si="0"/>
        <v>3.3674339300937772E-2</v>
      </c>
      <c r="D16" s="30">
        <f>IF(OR($A16="",$B16=""),"",A16*'MPTO_working_2-way'!$G15)</f>
        <v>1.9019607843137256</v>
      </c>
      <c r="E16" s="32">
        <f>IF(OR($A16="",$B16=""),"",B16*'MPTO_working_2-way'!$G15)</f>
        <v>2.1086956521739131</v>
      </c>
      <c r="F16" s="30">
        <f>IF(OR($A16="",$B16=""),"",'MPTO_working_2-way'!D15)</f>
        <v>1.8988263860785108</v>
      </c>
      <c r="G16" s="32">
        <f>IF(OR($A16="",$B16=""),"",'MPTO_working_2-way'!E15)</f>
        <v>2.1125619090499774</v>
      </c>
      <c r="H16" s="30">
        <f>IF(OR($A16="",$B16=""),"",'OddsRatio_working_2-way'!M15)</f>
        <v>1.8987170342729172</v>
      </c>
      <c r="I16" s="30">
        <f>IF(OR($A16="",$B16=""),"",'OddsRatio_working_2-way'!N15)</f>
        <v>2.1126972805283741</v>
      </c>
      <c r="J16" s="30">
        <f>IF('Log_working_2-way'!$D15="","",A16^('Log_working_2-way'!$D15))</f>
        <v>1.8972929050551837</v>
      </c>
      <c r="K16" s="32">
        <f>IF('Log_working_2-way'!$D15="","",B16^('Log_working_2-way'!$D15))</f>
        <v>2.1144632865880677</v>
      </c>
      <c r="L16" s="37">
        <f t="shared" si="9"/>
        <v>0.52577319587628868</v>
      </c>
      <c r="M16" s="37">
        <f t="shared" si="10"/>
        <v>0.47422680412371132</v>
      </c>
      <c r="N16" s="38">
        <v>112</v>
      </c>
      <c r="O16" s="38">
        <f t="shared" si="11"/>
        <v>51.130434782608702</v>
      </c>
      <c r="P16" s="38">
        <f t="shared" si="12"/>
        <v>57.098039215686278</v>
      </c>
      <c r="Q16" s="38">
        <f t="shared" si="13"/>
        <v>54.901960784313722</v>
      </c>
      <c r="R16" s="38">
        <f t="shared" si="14"/>
        <v>60.869565217391298</v>
      </c>
      <c r="S16" s="39">
        <f t="shared" si="15"/>
        <v>-3.7715260017050198</v>
      </c>
      <c r="T16" s="39">
        <f t="shared" si="16"/>
        <v>-3.7715260017050198</v>
      </c>
      <c r="U16" t="s">
        <v>325</v>
      </c>
      <c r="V16" t="s">
        <v>320</v>
      </c>
      <c r="W16" t="s">
        <v>434</v>
      </c>
      <c r="X16" s="48" t="s">
        <v>449</v>
      </c>
      <c r="Y16" s="41"/>
    </row>
    <row r="17" spans="1:25" ht="15" x14ac:dyDescent="0.25">
      <c r="A17">
        <v>2</v>
      </c>
      <c r="B17">
        <v>1.88</v>
      </c>
      <c r="C17" s="29">
        <f t="shared" si="0"/>
        <v>3.1914893617021267E-2</v>
      </c>
      <c r="D17" s="30">
        <f>IF(OR($A17="",$B17=""),"",A17*'MPTO_working_2-way'!$G16)</f>
        <v>2.0638297872340425</v>
      </c>
      <c r="E17" s="32">
        <f>IF(OR($A17="",$B17=""),"",B17*'MPTO_working_2-way'!$G16)</f>
        <v>1.94</v>
      </c>
      <c r="F17" s="30">
        <f>IF(OR($A17="",$B17=""),"",'MPTO_working_2-way'!D16)</f>
        <v>2.0659340659340657</v>
      </c>
      <c r="G17" s="32">
        <f>IF(OR($A17="",$B17=""),"",'MPTO_working_2-way'!E16)</f>
        <v>1.9381443298969072</v>
      </c>
      <c r="H17" s="30">
        <f>IF(OR($A17="",$B17=""),"",'OddsRatio_working_2-way'!M16)</f>
        <v>2.0660035817780522</v>
      </c>
      <c r="I17" s="30">
        <f>IF(OR($A17="",$B17=""),"",'OddsRatio_working_2-way'!N16)</f>
        <v>1.9380831519646857</v>
      </c>
      <c r="J17" s="30">
        <f>IF('Log_working_2-way'!$D16="","",A17^('Log_working_2-way'!$D16))</f>
        <v>2.0669618454035223</v>
      </c>
      <c r="K17" s="32">
        <f>IF('Log_working_2-way'!$D16="","",B17^('Log_working_2-way'!$D16))</f>
        <v>1.9372406373367297</v>
      </c>
      <c r="L17" s="37">
        <f t="shared" si="9"/>
        <v>0.4845360824742268</v>
      </c>
      <c r="M17" s="37">
        <f t="shared" si="10"/>
        <v>0.51546391752577325</v>
      </c>
      <c r="N17" s="38">
        <v>113</v>
      </c>
      <c r="O17" s="38">
        <f t="shared" si="11"/>
        <v>56.5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56.5</v>
      </c>
      <c r="S17" s="39">
        <f t="shared" si="15"/>
        <v>-3.6063829787234027</v>
      </c>
      <c r="T17" s="39">
        <f t="shared" si="16"/>
        <v>-3.6063829787234098</v>
      </c>
      <c r="U17" t="s">
        <v>130</v>
      </c>
      <c r="V17" t="s">
        <v>322</v>
      </c>
      <c r="W17" t="s">
        <v>434</v>
      </c>
      <c r="X17" s="48" t="s">
        <v>449</v>
      </c>
      <c r="Y17" s="41"/>
    </row>
    <row r="18" spans="1:25" ht="15" x14ac:dyDescent="0.25">
      <c r="A18">
        <v>1.48</v>
      </c>
      <c r="B18">
        <v>2.72</v>
      </c>
      <c r="C18" s="29">
        <f t="shared" si="0"/>
        <v>4.3322734499205096E-2</v>
      </c>
      <c r="D18" s="30">
        <f>IF(OR($A18="",$B18=""),"",A18*'MPTO_working_2-way'!$G17)</f>
        <v>1.5441176470588236</v>
      </c>
      <c r="E18" s="32">
        <f>IF(OR($A18="",$B18=""),"",B18*'MPTO_working_2-way'!$G17)</f>
        <v>2.8378378378378382</v>
      </c>
      <c r="F18" s="30">
        <f>IF(OR($A18="",$B18=""),"",'MPTO_working_2-way'!D17)</f>
        <v>1.5290185353995747</v>
      </c>
      <c r="G18" s="32">
        <f>IF(OR($A18="",$B18=""),"",'MPTO_working_2-way'!E17)</f>
        <v>2.8902929350947737</v>
      </c>
      <c r="H18" s="30">
        <f>IF(OR($A18="",$B18=""),"",'OddsRatio_working_2-way'!M17)</f>
        <v>1.5282705437953743</v>
      </c>
      <c r="I18" s="30">
        <f>IF(OR($A18="",$B18=""),"",'OddsRatio_working_2-way'!N17)</f>
        <v>2.8929694486000916</v>
      </c>
      <c r="J18" s="30">
        <f>IF('Log_working_2-way'!$D17="","",A18^('Log_working_2-way'!$D17))</f>
        <v>1.5213387980001232</v>
      </c>
      <c r="K18" s="32">
        <f>IF('Log_working_2-way'!$D17="","",B18^('Log_working_2-way'!$D17))</f>
        <v>2.9181384616579691</v>
      </c>
      <c r="L18" s="37">
        <f t="shared" si="9"/>
        <v>0.64761904761904754</v>
      </c>
      <c r="M18" s="37">
        <f t="shared" si="10"/>
        <v>0.35238095238095235</v>
      </c>
      <c r="N18" s="38">
        <v>114</v>
      </c>
      <c r="O18" s="38">
        <f t="shared" si="11"/>
        <v>36.972972972972968</v>
      </c>
      <c r="P18" s="38">
        <f t="shared" si="12"/>
        <v>72.088235294117652</v>
      </c>
      <c r="Q18" s="38">
        <f t="shared" si="13"/>
        <v>41.911764705882348</v>
      </c>
      <c r="R18" s="38">
        <f t="shared" si="14"/>
        <v>77.027027027027032</v>
      </c>
      <c r="S18" s="39">
        <f t="shared" si="15"/>
        <v>-4.9387917329093796</v>
      </c>
      <c r="T18" s="39">
        <f t="shared" si="16"/>
        <v>-4.9387917329093796</v>
      </c>
      <c r="U18" t="s">
        <v>156</v>
      </c>
      <c r="V18" t="s">
        <v>151</v>
      </c>
      <c r="W18" t="s">
        <v>434</v>
      </c>
      <c r="X18" s="48" t="s">
        <v>449</v>
      </c>
      <c r="Y18" s="41"/>
    </row>
    <row r="19" spans="1:25" ht="15" x14ac:dyDescent="0.25">
      <c r="A19">
        <v>1.68</v>
      </c>
      <c r="B19">
        <v>2.31</v>
      </c>
      <c r="C19" s="29">
        <f t="shared" si="0"/>
        <v>2.813852813852824E-2</v>
      </c>
      <c r="D19" s="30">
        <f>IF(OR($A19="",$B19=""),"",A19*'MPTO_working_2-way'!$G18)</f>
        <v>1.7272727272727273</v>
      </c>
      <c r="E19" s="32">
        <f>IF(OR($A19="",$B19=""),"",B19*'MPTO_working_2-way'!$G18)</f>
        <v>2.3750000000000004</v>
      </c>
      <c r="F19" s="30">
        <f>IF(OR($A19="",$B19=""),"",'MPTO_working_2-way'!D18)</f>
        <v>1.7206703910614525</v>
      </c>
      <c r="G19" s="32">
        <f>IF(OR($A19="",$B19=""),"",'MPTO_working_2-way'!E18)</f>
        <v>2.3875968992248064</v>
      </c>
      <c r="H19" s="30">
        <f>IF(OR($A19="",$B19=""),"",'OddsRatio_working_2-way'!M18)</f>
        <v>1.7204748222288193</v>
      </c>
      <c r="I19" s="30">
        <f>IF(OR($A19="",$B19=""),"",'OddsRatio_working_2-way'!N18)</f>
        <v>2.3879735545878726</v>
      </c>
      <c r="J19" s="30">
        <f>IF('Log_working_2-way'!$D18="","",A19^('Log_working_2-way'!$D18))</f>
        <v>1.7174872145429791</v>
      </c>
      <c r="K19" s="32">
        <f>IF('Log_working_2-way'!$D18="","",B19^('Log_working_2-way'!$D18))</f>
        <v>2.3937530589126359</v>
      </c>
      <c r="L19" s="37">
        <f t="shared" si="9"/>
        <v>0.57894736842105265</v>
      </c>
      <c r="M19" s="37">
        <f t="shared" si="10"/>
        <v>0.42105263157894729</v>
      </c>
      <c r="N19" s="38">
        <v>115</v>
      </c>
      <c r="O19" s="38">
        <f t="shared" si="11"/>
        <v>46.547619047619044</v>
      </c>
      <c r="P19" s="38">
        <f t="shared" si="12"/>
        <v>65.216450216450227</v>
      </c>
      <c r="Q19" s="38">
        <f t="shared" si="13"/>
        <v>49.78354978354978</v>
      </c>
      <c r="R19" s="38">
        <f t="shared" si="14"/>
        <v>68.452380952380949</v>
      </c>
      <c r="S19" s="39">
        <f t="shared" si="15"/>
        <v>-3.2359307359307365</v>
      </c>
      <c r="T19" s="39">
        <f t="shared" si="16"/>
        <v>-3.2359307359307223</v>
      </c>
      <c r="U19" t="s">
        <v>162</v>
      </c>
      <c r="V19" t="s">
        <v>163</v>
      </c>
      <c r="W19" t="s">
        <v>435</v>
      </c>
      <c r="X19" s="48" t="s">
        <v>449</v>
      </c>
      <c r="Y19" s="41"/>
    </row>
    <row r="20" spans="1:25" ht="15" x14ac:dyDescent="0.25">
      <c r="A20">
        <v>1.83</v>
      </c>
      <c r="B20">
        <v>2.0699999999999998</v>
      </c>
      <c r="C20" s="29">
        <f t="shared" si="0"/>
        <v>2.9539874871307603E-2</v>
      </c>
      <c r="D20" s="30">
        <f>IF(OR($A20="",$B20=""),"",A20*'MPTO_working_2-way'!$G19)</f>
        <v>1.8840579710144929</v>
      </c>
      <c r="E20" s="32">
        <f>IF(OR($A20="",$B20=""),"",B20*'MPTO_working_2-way'!$G19)</f>
        <v>2.1311475409836067</v>
      </c>
      <c r="F20" s="30">
        <f>IF(OR($A20="",$B20=""),"",'MPTO_working_2-way'!D19)</f>
        <v>1.8808371192373576</v>
      </c>
      <c r="G20" s="32">
        <f>IF(OR($A20="",$B20=""),"",'MPTO_working_2-way'!E19)</f>
        <v>2.1352836729517204</v>
      </c>
      <c r="H20" s="30">
        <f>IF(OR($A20="",$B20=""),"",'OddsRatio_working_2-way'!M19)</f>
        <v>1.8807388571985679</v>
      </c>
      <c r="I20" s="30">
        <f>IF(OR($A20="",$B20=""),"",'OddsRatio_working_2-way'!N19)</f>
        <v>2.1354103339788768</v>
      </c>
      <c r="J20" s="30">
        <f>IF('Log_working_2-way'!$D19="","",A20^('Log_working_2-way'!$D19))</f>
        <v>1.8792804075818812</v>
      </c>
      <c r="K20" s="32">
        <f>IF('Log_working_2-way'!$D19="","",B20^('Log_working_2-way'!$D19))</f>
        <v>2.137293622577233</v>
      </c>
      <c r="L20" s="37">
        <f t="shared" si="9"/>
        <v>0.53076923076923077</v>
      </c>
      <c r="M20" s="37">
        <f t="shared" si="10"/>
        <v>0.46923076923076917</v>
      </c>
      <c r="N20" s="38">
        <v>116</v>
      </c>
      <c r="O20" s="38">
        <f t="shared" si="11"/>
        <v>52.612021857923494</v>
      </c>
      <c r="P20" s="38">
        <f t="shared" si="12"/>
        <v>59.961352657004824</v>
      </c>
      <c r="Q20" s="38">
        <f t="shared" si="13"/>
        <v>56.038647342995176</v>
      </c>
      <c r="R20" s="38">
        <f t="shared" si="14"/>
        <v>63.387978142076499</v>
      </c>
      <c r="S20" s="39">
        <f t="shared" si="15"/>
        <v>-3.426625485071682</v>
      </c>
      <c r="T20" s="39">
        <f t="shared" si="16"/>
        <v>-3.4266254850716749</v>
      </c>
      <c r="U20" t="s">
        <v>330</v>
      </c>
      <c r="V20" t="s">
        <v>161</v>
      </c>
      <c r="W20" t="s">
        <v>435</v>
      </c>
      <c r="X20" s="48" t="s">
        <v>449</v>
      </c>
      <c r="Y20" s="41"/>
    </row>
    <row r="21" spans="1:25" ht="15" x14ac:dyDescent="0.25">
      <c r="A21">
        <v>1.72</v>
      </c>
      <c r="B21">
        <v>2.2400000000000002</v>
      </c>
      <c r="C21" s="29">
        <f t="shared" si="0"/>
        <v>2.7823920265780622E-2</v>
      </c>
      <c r="D21" s="30">
        <f>IF(OR($A21="",$B21=""),"",A21*'MPTO_working_2-way'!$G20)</f>
        <v>1.7678571428571426</v>
      </c>
      <c r="E21" s="32">
        <f>IF(OR($A21="",$B21=""),"",B21*'MPTO_working_2-way'!$G20)</f>
        <v>2.3023255813953489</v>
      </c>
      <c r="F21" s="30">
        <f>IF(OR($A21="",$B21=""),"",'MPTO_working_2-way'!D20)</f>
        <v>1.762166117819246</v>
      </c>
      <c r="G21" s="32">
        <f>IF(OR($A21="",$B21=""),"",'MPTO_working_2-way'!E20)</f>
        <v>2.3120499279884781</v>
      </c>
      <c r="H21" s="30">
        <f>IF(OR($A21="",$B21=""),"",'OddsRatio_working_2-way'!M20)</f>
        <v>1.7620007620011424</v>
      </c>
      <c r="I21" s="30">
        <f>IF(OR($A21="",$B21=""),"",'OddsRatio_working_2-way'!N20)</f>
        <v>2.3123346456686344</v>
      </c>
      <c r="J21" s="30">
        <f>IF('Log_working_2-way'!$D20="","",A21^('Log_working_2-way'!$D20))</f>
        <v>1.7594273311587105</v>
      </c>
      <c r="K21" s="32">
        <f>IF('Log_working_2-way'!$D20="","",B21^('Log_working_2-way'!$D20))</f>
        <v>2.3167816840015738</v>
      </c>
      <c r="L21" s="37">
        <f t="shared" si="9"/>
        <v>0.56565656565656575</v>
      </c>
      <c r="M21" s="37">
        <f t="shared" si="10"/>
        <v>0.43434343434343431</v>
      </c>
      <c r="N21" s="38">
        <v>117</v>
      </c>
      <c r="O21" s="38">
        <f t="shared" si="11"/>
        <v>48.976744186046517</v>
      </c>
      <c r="P21" s="38">
        <f t="shared" si="12"/>
        <v>64.767857142857153</v>
      </c>
      <c r="Q21" s="38">
        <f t="shared" si="13"/>
        <v>52.232142857142854</v>
      </c>
      <c r="R21" s="38">
        <f t="shared" si="14"/>
        <v>68.023255813953497</v>
      </c>
      <c r="S21" s="39">
        <f t="shared" si="15"/>
        <v>-3.2553986710963372</v>
      </c>
      <c r="T21" s="39">
        <f t="shared" si="16"/>
        <v>-3.2553986710963443</v>
      </c>
      <c r="U21" t="s">
        <v>132</v>
      </c>
      <c r="V21" t="s">
        <v>165</v>
      </c>
      <c r="W21" t="s">
        <v>435</v>
      </c>
      <c r="X21" s="48" t="s">
        <v>449</v>
      </c>
      <c r="Y21" s="41"/>
    </row>
    <row r="22" spans="1:25" ht="15" x14ac:dyDescent="0.25">
      <c r="A22">
        <v>1.67</v>
      </c>
      <c r="B22">
        <v>2.33</v>
      </c>
      <c r="C22" s="29">
        <f t="shared" si="0"/>
        <v>2.7986944565804084E-2</v>
      </c>
      <c r="D22" s="30">
        <f>IF(OR($A22="",$B22=""),"",A22*'MPTO_working_2-way'!$G21)</f>
        <v>1.7167381974248928</v>
      </c>
      <c r="E22" s="32">
        <f>IF(OR($A22="",$B22=""),"",B22*'MPTO_working_2-way'!$G21)</f>
        <v>2.3952095808383236</v>
      </c>
      <c r="F22" s="30">
        <f>IF(OR($A22="",$B22=""),"",'MPTO_working_2-way'!D21)</f>
        <v>1.7099602293950913</v>
      </c>
      <c r="G22" s="32">
        <f>IF(OR($A22="",$B22=""),"",'MPTO_working_2-way'!E21)</f>
        <v>2.4085296029216061</v>
      </c>
      <c r="H22" s="30">
        <f>IF(OR($A22="",$B22=""),"",'OddsRatio_working_2-way'!M21)</f>
        <v>1.7097600992562489</v>
      </c>
      <c r="I22" s="30">
        <f>IF(OR($A22="",$B22=""),"",'OddsRatio_working_2-way'!N21)</f>
        <v>2.408926764195241</v>
      </c>
      <c r="J22" s="30">
        <f>IF('Log_working_2-way'!$D21="","",A22^('Log_working_2-way'!$D21))</f>
        <v>1.7066927473832643</v>
      </c>
      <c r="K22" s="32">
        <f>IF('Log_working_2-way'!$D21="","",B22^('Log_working_2-way'!$D21))</f>
        <v>2.4150421151239718</v>
      </c>
      <c r="L22" s="37">
        <f t="shared" si="9"/>
        <v>0.58250000000000002</v>
      </c>
      <c r="M22" s="37">
        <f t="shared" si="10"/>
        <v>0.41749999999999998</v>
      </c>
      <c r="N22" s="38">
        <v>118</v>
      </c>
      <c r="O22" s="38">
        <f t="shared" si="11"/>
        <v>47.341317365269468</v>
      </c>
      <c r="P22" s="38">
        <f t="shared" si="12"/>
        <v>67.356223175965667</v>
      </c>
      <c r="Q22" s="38">
        <f t="shared" si="13"/>
        <v>50.643776824034333</v>
      </c>
      <c r="R22" s="38">
        <f t="shared" si="14"/>
        <v>70.658682634730539</v>
      </c>
      <c r="S22" s="39">
        <f t="shared" si="15"/>
        <v>-3.302459458764865</v>
      </c>
      <c r="T22" s="39">
        <f t="shared" si="16"/>
        <v>-3.3024594587648721</v>
      </c>
      <c r="U22" t="s">
        <v>160</v>
      </c>
      <c r="V22" t="s">
        <v>326</v>
      </c>
      <c r="W22" t="s">
        <v>435</v>
      </c>
      <c r="X22" s="48" t="s">
        <v>449</v>
      </c>
      <c r="Y22" s="41"/>
    </row>
    <row r="23" spans="1:25" ht="15" x14ac:dyDescent="0.25">
      <c r="A23">
        <v>1.56</v>
      </c>
      <c r="B23">
        <v>2.56</v>
      </c>
      <c r="C23" s="29">
        <f t="shared" si="0"/>
        <v>3.1650641025640969E-2</v>
      </c>
      <c r="D23" s="30">
        <f>IF(OR($A23="",$B23=""),"",A23*'MPTO_working_2-way'!$G22)</f>
        <v>1.609375</v>
      </c>
      <c r="E23" s="32">
        <f>IF(OR($A23="",$B23=""),"",B23*'MPTO_working_2-way'!$G22)</f>
        <v>2.641025641025641</v>
      </c>
      <c r="F23" s="30">
        <f>IF(OR($A23="",$B23=""),"",'MPTO_working_2-way'!D22)</f>
        <v>1.5994873438000641</v>
      </c>
      <c r="G23" s="32">
        <f>IF(OR($A23="",$B23=""),"",'MPTO_working_2-way'!E22)</f>
        <v>2.668091929449492</v>
      </c>
      <c r="H23" s="30">
        <f>IF(OR($A23="",$B23=""),"",'OddsRatio_working_2-way'!M22)</f>
        <v>1.5991446895152783</v>
      </c>
      <c r="I23" s="30">
        <f>IF(OR($A23="",$B23=""),"",'OddsRatio_working_2-way'!N22)</f>
        <v>2.6690459207925601</v>
      </c>
      <c r="J23" s="30">
        <f>IF('Log_working_2-way'!$D22="","",A23^('Log_working_2-way'!$D22))</f>
        <v>1.5946461678813644</v>
      </c>
      <c r="K23" s="32">
        <f>IF('Log_working_2-way'!$D22="","",B23^('Log_working_2-way'!$D22))</f>
        <v>2.6816723187887983</v>
      </c>
      <c r="L23" s="37">
        <f t="shared" si="9"/>
        <v>0.62135922330097082</v>
      </c>
      <c r="M23" s="37">
        <f t="shared" si="10"/>
        <v>0.37864077669902912</v>
      </c>
      <c r="N23" s="38">
        <v>119</v>
      </c>
      <c r="O23" s="38">
        <f t="shared" si="11"/>
        <v>42.717948717948723</v>
      </c>
      <c r="P23" s="38">
        <f t="shared" si="12"/>
        <v>72.515625</v>
      </c>
      <c r="Q23" s="38">
        <f t="shared" si="13"/>
        <v>46.484375</v>
      </c>
      <c r="R23" s="38">
        <f t="shared" si="14"/>
        <v>76.28205128205127</v>
      </c>
      <c r="S23" s="39">
        <f t="shared" si="15"/>
        <v>-3.7664262820512775</v>
      </c>
      <c r="T23" s="39">
        <f t="shared" si="16"/>
        <v>-3.7664262820512704</v>
      </c>
      <c r="U23" t="s">
        <v>166</v>
      </c>
      <c r="V23" t="s">
        <v>328</v>
      </c>
      <c r="W23" t="s">
        <v>435</v>
      </c>
      <c r="X23" s="48" t="s">
        <v>449</v>
      </c>
      <c r="Y23" s="41"/>
    </row>
    <row r="24" spans="1:25" ht="15" x14ac:dyDescent="0.25">
      <c r="A24">
        <v>1.8</v>
      </c>
      <c r="B24">
        <v>2.09</v>
      </c>
      <c r="C24" s="29">
        <f t="shared" si="0"/>
        <v>3.4024455077086735E-2</v>
      </c>
      <c r="D24" s="30">
        <f>IF(OR($A24="",$B24=""),"",A24*'MPTO_working_2-way'!$G23)</f>
        <v>1.8612440191387563</v>
      </c>
      <c r="E24" s="32">
        <f>IF(OR($A24="",$B24=""),"",B24*'MPTO_working_2-way'!$G23)</f>
        <v>2.161111111111111</v>
      </c>
      <c r="F24" s="30">
        <f>IF(OR($A24="",$B24=""),"",'MPTO_working_2-way'!D23)</f>
        <v>1.8568608094768018</v>
      </c>
      <c r="G24" s="32">
        <f>IF(OR($A24="",$B24=""),"",'MPTO_working_2-way'!E23)</f>
        <v>2.1670506912442398</v>
      </c>
      <c r="H24" s="30">
        <f>IF(OR($A24="",$B24=""),"",'OddsRatio_working_2-way'!M23)</f>
        <v>1.8567058737562385</v>
      </c>
      <c r="I24" s="30">
        <f>IF(OR($A24="",$B24=""),"",'OddsRatio_working_2-way'!N23)</f>
        <v>2.1672617529928755</v>
      </c>
      <c r="J24" s="30">
        <f>IF('Log_working_2-way'!$D23="","",A24^('Log_working_2-way'!$D23))</f>
        <v>1.8547149010332622</v>
      </c>
      <c r="K24" s="32">
        <f>IF('Log_working_2-way'!$D23="","",B24^('Log_working_2-way'!$D23))</f>
        <v>2.1699807722915003</v>
      </c>
      <c r="L24" s="37">
        <f t="shared" si="9"/>
        <v>0.53727506426735205</v>
      </c>
      <c r="M24" s="37">
        <f t="shared" si="10"/>
        <v>0.46272493573264784</v>
      </c>
      <c r="N24" s="38">
        <v>120</v>
      </c>
      <c r="O24" s="38">
        <f t="shared" si="11"/>
        <v>53.333333333333336</v>
      </c>
      <c r="P24" s="38">
        <f t="shared" si="12"/>
        <v>62.58373205741627</v>
      </c>
      <c r="Q24" s="38">
        <f t="shared" si="13"/>
        <v>57.416267942583737</v>
      </c>
      <c r="R24" s="38">
        <f t="shared" si="14"/>
        <v>66.666666666666671</v>
      </c>
      <c r="S24" s="39">
        <f t="shared" si="15"/>
        <v>-4.0829346092504011</v>
      </c>
      <c r="T24" s="39">
        <f t="shared" si="16"/>
        <v>-4.0829346092504011</v>
      </c>
      <c r="U24" t="s">
        <v>172</v>
      </c>
      <c r="V24" t="s">
        <v>334</v>
      </c>
      <c r="W24" t="s">
        <v>436</v>
      </c>
      <c r="X24" s="48" t="s">
        <v>449</v>
      </c>
      <c r="Y24" s="41"/>
    </row>
    <row r="25" spans="1:25" ht="15" x14ac:dyDescent="0.25">
      <c r="A25">
        <v>1.65</v>
      </c>
      <c r="B25">
        <v>2.35</v>
      </c>
      <c r="C25" s="29">
        <f t="shared" si="0"/>
        <v>3.1592520954223158E-2</v>
      </c>
      <c r="D25" s="30">
        <f>IF(OR($A25="",$B25=""),"",A25*'MPTO_working_2-way'!$G24)</f>
        <v>1.7021276595744681</v>
      </c>
      <c r="E25" s="32">
        <f>IF(OR($A25="",$B25=""),"",B25*'MPTO_working_2-way'!$G24)</f>
        <v>2.4242424242424243</v>
      </c>
      <c r="F25" s="30">
        <f>IF(OR($A25="",$B25=""),"",'MPTO_working_2-way'!D24)</f>
        <v>1.6941561987984708</v>
      </c>
      <c r="G25" s="32">
        <f>IF(OR($A25="",$B25=""),"",'MPTO_working_2-way'!E24)</f>
        <v>2.4405979543666407</v>
      </c>
      <c r="H25" s="30">
        <f>IF(OR($A25="",$B25=""),"",'OddsRatio_working_2-way'!M24)</f>
        <v>1.6938886664887112</v>
      </c>
      <c r="I25" s="30">
        <f>IF(OR($A25="",$B25=""),"",'OddsRatio_working_2-way'!N24)</f>
        <v>2.4411533842457849</v>
      </c>
      <c r="J25" s="30">
        <f>IF('Log_working_2-way'!$D24="","",A25^('Log_working_2-way'!$D24))</f>
        <v>1.6902722385674813</v>
      </c>
      <c r="K25" s="32">
        <f>IF('Log_working_2-way'!$D24="","",B25^('Log_working_2-way'!$D24))</f>
        <v>2.4487037782009757</v>
      </c>
      <c r="L25" s="37">
        <f t="shared" si="9"/>
        <v>0.58750000000000002</v>
      </c>
      <c r="M25" s="37">
        <f t="shared" si="10"/>
        <v>0.41249999999999998</v>
      </c>
      <c r="N25" s="38">
        <v>121</v>
      </c>
      <c r="O25" s="38">
        <f t="shared" si="11"/>
        <v>47.666666666666657</v>
      </c>
      <c r="P25" s="38">
        <f t="shared" si="12"/>
        <v>69.510638297872347</v>
      </c>
      <c r="Q25" s="38">
        <f t="shared" si="13"/>
        <v>51.48936170212766</v>
      </c>
      <c r="R25" s="38">
        <f t="shared" si="14"/>
        <v>73.333333333333329</v>
      </c>
      <c r="S25" s="39">
        <f t="shared" si="15"/>
        <v>-3.8226950354610025</v>
      </c>
      <c r="T25" s="39">
        <f t="shared" si="16"/>
        <v>-3.8226950354609812</v>
      </c>
      <c r="U25" t="s">
        <v>134</v>
      </c>
      <c r="V25" t="s">
        <v>171</v>
      </c>
      <c r="W25" t="s">
        <v>436</v>
      </c>
      <c r="X25" s="48" t="s">
        <v>449</v>
      </c>
      <c r="Y25" s="41"/>
    </row>
    <row r="26" spans="1:25" ht="15" x14ac:dyDescent="0.25">
      <c r="A26">
        <v>1.6</v>
      </c>
      <c r="B26">
        <v>2.46</v>
      </c>
      <c r="C26" s="29">
        <f t="shared" si="0"/>
        <v>3.1504065040650397E-2</v>
      </c>
      <c r="D26" s="30">
        <f>IF(OR($A26="",$B26=""),"",A26*'MPTO_working_2-way'!$G25)</f>
        <v>1.6504065040650406</v>
      </c>
      <c r="E26" s="32">
        <f>IF(OR($A26="",$B26=""),"",B26*'MPTO_working_2-way'!$G25)</f>
        <v>2.5375000000000001</v>
      </c>
      <c r="F26" s="30">
        <f>IF(OR($A26="",$B26=""),"",'MPTO_working_2-way'!D25)</f>
        <v>1.6413678065054211</v>
      </c>
      <c r="G26" s="32">
        <f>IF(OR($A26="",$B26=""),"",'MPTO_working_2-way'!E25)</f>
        <v>2.5591677503250976</v>
      </c>
      <c r="H26" s="30">
        <f>IF(OR($A26="",$B26=""),"",'OddsRatio_working_2-way'!M25)</f>
        <v>1.6410607647560327</v>
      </c>
      <c r="I26" s="30">
        <f>IF(OR($A26="",$B26=""),"",'OddsRatio_working_2-way'!N25)</f>
        <v>2.5599145275730124</v>
      </c>
      <c r="J26" s="30">
        <f>IF('Log_working_2-way'!$D25="","",A26^('Log_working_2-way'!$D25))</f>
        <v>1.6369550951524368</v>
      </c>
      <c r="K26" s="32">
        <f>IF('Log_working_2-way'!$D25="","",B26^('Log_working_2-way'!$D25))</f>
        <v>2.5699693865556159</v>
      </c>
      <c r="L26" s="37">
        <f t="shared" si="9"/>
        <v>0.60591133004926112</v>
      </c>
      <c r="M26" s="37">
        <f t="shared" si="10"/>
        <v>0.39408866995073888</v>
      </c>
      <c r="N26" s="38">
        <v>122</v>
      </c>
      <c r="O26" s="38">
        <f t="shared" si="11"/>
        <v>45.750000000000014</v>
      </c>
      <c r="P26" s="38">
        <f t="shared" si="12"/>
        <v>72.40650406504065</v>
      </c>
      <c r="Q26" s="38">
        <f t="shared" si="13"/>
        <v>49.59349593495935</v>
      </c>
      <c r="R26" s="38">
        <f t="shared" si="14"/>
        <v>76.25</v>
      </c>
      <c r="S26" s="39">
        <f t="shared" si="15"/>
        <v>-3.8434959349593356</v>
      </c>
      <c r="T26" s="39">
        <f t="shared" si="16"/>
        <v>-3.8434959349593498</v>
      </c>
      <c r="U26" t="s">
        <v>337</v>
      </c>
      <c r="V26" t="s">
        <v>169</v>
      </c>
      <c r="W26" t="s">
        <v>436</v>
      </c>
      <c r="X26" s="48" t="s">
        <v>449</v>
      </c>
      <c r="Y26" s="41"/>
    </row>
    <row r="27" spans="1:25" ht="15" x14ac:dyDescent="0.25">
      <c r="A27">
        <v>1.69</v>
      </c>
      <c r="B27">
        <v>2.2599999999999998</v>
      </c>
      <c r="C27" s="29">
        <f t="shared" si="0"/>
        <v>3.4193852437555794E-2</v>
      </c>
      <c r="D27" s="30">
        <f>IF(OR($A27="",$B27=""),"",A27*'MPTO_working_2-way'!$G26)</f>
        <v>1.7477876106194692</v>
      </c>
      <c r="E27" s="32">
        <f>IF(OR($A27="",$B27=""),"",B27*'MPTO_working_2-way'!$G26)</f>
        <v>2.3372781065088759</v>
      </c>
      <c r="F27" s="30">
        <f>IF(OR($A27="",$B27=""),"",'MPTO_working_2-way'!D26)</f>
        <v>1.740283410033262</v>
      </c>
      <c r="G27" s="32">
        <f>IF(OR($A27="",$B27=""),"",'MPTO_working_2-way'!E26)</f>
        <v>2.3508340001231001</v>
      </c>
      <c r="H27" s="30">
        <f>IF(OR($A27="",$B27=""),"",'OddsRatio_working_2-way'!M26)</f>
        <v>1.7400128699009547</v>
      </c>
      <c r="I27" s="30">
        <f>IF(OR($A27="",$B27=""),"",'OddsRatio_working_2-way'!N26)</f>
        <v>2.351327849384353</v>
      </c>
      <c r="J27" s="30">
        <f>IF('Log_working_2-way'!$D26="","",A27^('Log_working_2-way'!$D26))</f>
        <v>1.7366048392090647</v>
      </c>
      <c r="K27" s="32">
        <f>IF('Log_working_2-way'!$D26="","",B27^('Log_working_2-way'!$D26))</f>
        <v>2.3575800032398484</v>
      </c>
      <c r="L27" s="37">
        <f t="shared" si="9"/>
        <v>0.57215189873417716</v>
      </c>
      <c r="M27" s="37">
        <f t="shared" si="10"/>
        <v>0.42784810126582273</v>
      </c>
      <c r="N27" s="38">
        <v>123</v>
      </c>
      <c r="O27" s="38">
        <f t="shared" si="11"/>
        <v>50.218934911242606</v>
      </c>
      <c r="P27" s="38">
        <f t="shared" si="12"/>
        <v>68.575221238938042</v>
      </c>
      <c r="Q27" s="38">
        <f t="shared" si="13"/>
        <v>54.424778761061951</v>
      </c>
      <c r="R27" s="38">
        <f t="shared" si="14"/>
        <v>72.781065088757401</v>
      </c>
      <c r="S27" s="39">
        <f t="shared" si="15"/>
        <v>-4.2058438498193453</v>
      </c>
      <c r="T27" s="39">
        <f t="shared" si="16"/>
        <v>-4.2058438498193595</v>
      </c>
      <c r="U27" t="s">
        <v>333</v>
      </c>
      <c r="V27" t="s">
        <v>133</v>
      </c>
      <c r="W27" t="s">
        <v>436</v>
      </c>
      <c r="X27" s="48" t="s">
        <v>449</v>
      </c>
      <c r="Y27" s="41"/>
    </row>
    <row r="28" spans="1:25" ht="15" x14ac:dyDescent="0.25">
      <c r="A28">
        <v>1.86</v>
      </c>
      <c r="B28">
        <v>2.0499999999999998</v>
      </c>
      <c r="C28" s="29">
        <f t="shared" si="0"/>
        <v>2.5439286650930981E-2</v>
      </c>
      <c r="D28" s="30">
        <f>IF(OR($A28="",$B28=""),"",A28*'MPTO_working_2-way'!$G27)</f>
        <v>1.9073170731707316</v>
      </c>
      <c r="E28" s="32">
        <f>IF(OR($A28="",$B28=""),"",B28*'MPTO_working_2-way'!$G27)</f>
        <v>2.1021505376344085</v>
      </c>
      <c r="F28" s="30">
        <f>IF(OR($A28="",$B28=""),"",'MPTO_working_2-way'!D27)</f>
        <v>1.905071196602548</v>
      </c>
      <c r="G28" s="32">
        <f>IF(OR($A28="",$B28=""),"",'MPTO_working_2-way'!E27)</f>
        <v>2.1048854540436102</v>
      </c>
      <c r="H28" s="30">
        <f>IF(OR($A28="",$B28=""),"",'OddsRatio_working_2-way'!M27)</f>
        <v>1.9050124966251125</v>
      </c>
      <c r="I28" s="30">
        <f>IF(OR($A28="",$B28=""),"",'OddsRatio_working_2-way'!N27)</f>
        <v>2.1049571179725204</v>
      </c>
      <c r="J28" s="30">
        <f>IF('Log_working_2-way'!$D27="","",A28^('Log_working_2-way'!$D27))</f>
        <v>1.9039984704977753</v>
      </c>
      <c r="K28" s="32">
        <f>IF('Log_working_2-way'!$D27="","",B28^('Log_working_2-way'!$D27))</f>
        <v>2.1061965618695773</v>
      </c>
      <c r="L28" s="37">
        <f t="shared" si="9"/>
        <v>0.52429667519181589</v>
      </c>
      <c r="M28" s="37">
        <f t="shared" si="10"/>
        <v>0.47570332480818417</v>
      </c>
      <c r="N28" s="38">
        <v>124</v>
      </c>
      <c r="O28" s="38">
        <f t="shared" si="11"/>
        <v>57.333333333333336</v>
      </c>
      <c r="P28" s="38">
        <f t="shared" si="12"/>
        <v>63.512195121951223</v>
      </c>
      <c r="Q28" s="38">
        <f t="shared" si="13"/>
        <v>60.487804878048784</v>
      </c>
      <c r="R28" s="38">
        <f t="shared" si="14"/>
        <v>66.666666666666657</v>
      </c>
      <c r="S28" s="39">
        <f t="shared" si="15"/>
        <v>-3.1544715447154488</v>
      </c>
      <c r="T28" s="39">
        <f t="shared" si="16"/>
        <v>-3.1544715447154346</v>
      </c>
      <c r="U28" t="s">
        <v>178</v>
      </c>
      <c r="V28" t="s">
        <v>338</v>
      </c>
      <c r="W28" t="s">
        <v>443</v>
      </c>
      <c r="X28" s="48" t="s">
        <v>449</v>
      </c>
      <c r="Y28" s="41"/>
    </row>
    <row r="29" spans="1:25" ht="15" x14ac:dyDescent="0.25">
      <c r="A29">
        <v>1.99</v>
      </c>
      <c r="B29">
        <v>1.92</v>
      </c>
      <c r="C29" s="29">
        <f t="shared" si="0"/>
        <v>2.3345896147403788E-2</v>
      </c>
      <c r="D29" s="30">
        <f>IF(OR($A29="",$B29=""),"",A29*'MPTO_working_2-way'!$G28)</f>
        <v>2.0364583333333335</v>
      </c>
      <c r="E29" s="32">
        <f>IF(OR($A29="",$B29=""),"",B29*'MPTO_working_2-way'!$G28)</f>
        <v>1.9648241206030153</v>
      </c>
      <c r="F29" s="30">
        <f>IF(OR($A29="",$B29=""),"",'MPTO_working_2-way'!D28)</f>
        <v>2.0373253705876082</v>
      </c>
      <c r="G29" s="32">
        <f>IF(OR($A29="",$B29=""),"",'MPTO_working_2-way'!E28)</f>
        <v>1.9640176827387685</v>
      </c>
      <c r="H29" s="30">
        <f>IF(OR($A29="",$B29=""),"",'OddsRatio_working_2-way'!M28)</f>
        <v>2.0373461122121879</v>
      </c>
      <c r="I29" s="30">
        <f>IF(OR($A29="",$B29=""),"",'OddsRatio_working_2-way'!N28)</f>
        <v>1.9639984073082948</v>
      </c>
      <c r="J29" s="30">
        <f>IF('Log_working_2-way'!$D28="","",A29^('Log_working_2-way'!$D28))</f>
        <v>2.0377376988644484</v>
      </c>
      <c r="K29" s="32">
        <f>IF('Log_working_2-way'!$D28="","",B29^('Log_working_2-way'!$D28))</f>
        <v>1.9636346459170313</v>
      </c>
      <c r="L29" s="37">
        <f t="shared" si="9"/>
        <v>0.49104859335038359</v>
      </c>
      <c r="M29" s="37">
        <f t="shared" si="10"/>
        <v>0.50895140664961636</v>
      </c>
      <c r="N29" s="38">
        <v>125</v>
      </c>
      <c r="O29" s="38">
        <f t="shared" si="11"/>
        <v>62.185929648241199</v>
      </c>
      <c r="P29" s="38">
        <f t="shared" si="12"/>
        <v>59.895833333333336</v>
      </c>
      <c r="Q29" s="38">
        <f t="shared" si="13"/>
        <v>65.104166666666671</v>
      </c>
      <c r="R29" s="38">
        <f t="shared" si="14"/>
        <v>62.814070351758787</v>
      </c>
      <c r="S29" s="39">
        <f t="shared" si="15"/>
        <v>-2.9182370184254722</v>
      </c>
      <c r="T29" s="39">
        <f t="shared" si="16"/>
        <v>-2.9182370184254509</v>
      </c>
      <c r="U29" t="s">
        <v>341</v>
      </c>
      <c r="V29" t="s">
        <v>177</v>
      </c>
      <c r="W29" t="s">
        <v>443</v>
      </c>
      <c r="X29" s="48" t="s">
        <v>449</v>
      </c>
      <c r="Y29" s="41"/>
    </row>
    <row r="30" spans="1:25" s="35" customFormat="1" ht="15" x14ac:dyDescent="0.25">
      <c r="A30">
        <v>2.09</v>
      </c>
      <c r="B30">
        <v>1.83</v>
      </c>
      <c r="C30" s="29">
        <f t="shared" si="0"/>
        <v>2.4916986953225084E-2</v>
      </c>
      <c r="D30" s="30">
        <f>IF(OR($A30="",$B30=""),"",A30*'MPTO_working_2-way'!$G29)</f>
        <v>2.1420765027322402</v>
      </c>
      <c r="E30" s="32">
        <f>IF(OR($A30="",$B30=""),"",B30*'MPTO_working_2-way'!$G29)</f>
        <v>1.8755980861244019</v>
      </c>
      <c r="F30" s="30">
        <f>IF(OR($A30="",$B30=""),"",'MPTO_working_2-way'!D29)</f>
        <v>2.1458748281762841</v>
      </c>
      <c r="G30" s="32">
        <f>IF(OR($A30="",$B30=""),"",'MPTO_working_2-way'!E29)</f>
        <v>1.8726956692045928</v>
      </c>
      <c r="H30" s="30">
        <f>IF(OR($A30="",$B30=""),"",'OddsRatio_working_2-way'!M29)</f>
        <v>2.145972518016114</v>
      </c>
      <c r="I30" s="30">
        <f>IF(OR($A30="",$B30=""),"",'OddsRatio_working_2-way'!N29)</f>
        <v>1.8726212751865827</v>
      </c>
      <c r="J30" s="30">
        <f>IF('Log_working_2-way'!$D29="","",A30^('Log_working_2-way'!$D29))</f>
        <v>2.1476949656411697</v>
      </c>
      <c r="K30" s="32">
        <f>IF('Log_working_2-way'!$D29="","",B30^('Log_working_2-way'!$D29))</f>
        <v>1.8713116550453253</v>
      </c>
      <c r="L30" s="37">
        <f t="shared" si="9"/>
        <v>0.4668367346938776</v>
      </c>
      <c r="M30" s="37">
        <f t="shared" si="10"/>
        <v>0.53316326530612246</v>
      </c>
      <c r="N30" s="38">
        <v>126</v>
      </c>
      <c r="O30" s="38">
        <f t="shared" si="11"/>
        <v>65.712918660287073</v>
      </c>
      <c r="P30" s="38">
        <f t="shared" si="12"/>
        <v>57.147540983606561</v>
      </c>
      <c r="Q30" s="38">
        <f t="shared" si="13"/>
        <v>68.852459016393439</v>
      </c>
      <c r="R30" s="38">
        <f t="shared" si="14"/>
        <v>60.287081339712927</v>
      </c>
      <c r="S30" s="39">
        <f t="shared" si="15"/>
        <v>-3.1395403561063659</v>
      </c>
      <c r="T30" s="39">
        <f t="shared" si="16"/>
        <v>-3.1395403561063659</v>
      </c>
      <c r="U30" t="s">
        <v>180</v>
      </c>
      <c r="V30" t="s">
        <v>418</v>
      </c>
      <c r="W30" t="s">
        <v>443</v>
      </c>
      <c r="X30" s="48" t="s">
        <v>449</v>
      </c>
      <c r="Y30" s="41"/>
    </row>
    <row r="31" spans="1:25" ht="15" x14ac:dyDescent="0.25">
      <c r="A31">
        <v>1.78</v>
      </c>
      <c r="B31">
        <v>2.15</v>
      </c>
      <c r="C31" s="29">
        <f t="shared" si="0"/>
        <v>2.6914031878756184E-2</v>
      </c>
      <c r="D31" s="30">
        <f>IF(OR($A31="",$B31=""),"",A31*'MPTO_working_2-way'!$G30)</f>
        <v>1.827906976744186</v>
      </c>
      <c r="E31" s="32">
        <f>IF(OR($A31="",$B31=""),"",B31*'MPTO_working_2-way'!$G30)</f>
        <v>2.2078651685393256</v>
      </c>
      <c r="F31" s="30">
        <f>IF(OR($A31="",$B31=""),"",'MPTO_working_2-way'!D30)</f>
        <v>1.8236835835120324</v>
      </c>
      <c r="G31" s="32">
        <f>IF(OR($A31="",$B31=""),"",'MPTO_working_2-way'!E30)</f>
        <v>2.2140584321666186</v>
      </c>
      <c r="H31" s="30">
        <f>IF(OR($A31="",$B31=""),"",'OddsRatio_working_2-way'!M30)</f>
        <v>1.8235659473079355</v>
      </c>
      <c r="I31" s="30">
        <f>IF(OR($A31="",$B31=""),"",'OddsRatio_working_2-way'!N30)</f>
        <v>2.214231845389905</v>
      </c>
      <c r="J31" s="30">
        <f>IF('Log_working_2-way'!$D30="","",A31^('Log_working_2-way'!$D30))</f>
        <v>1.821657795971604</v>
      </c>
      <c r="K31" s="32">
        <f>IF('Log_working_2-way'!$D30="","",B31^('Log_working_2-way'!$D30))</f>
        <v>2.2170516788166044</v>
      </c>
      <c r="L31" s="37">
        <f t="shared" si="9"/>
        <v>0.54707379134860057</v>
      </c>
      <c r="M31" s="37">
        <f t="shared" si="10"/>
        <v>0.45292620865139954</v>
      </c>
      <c r="N31" s="38">
        <v>127</v>
      </c>
      <c r="O31" s="38">
        <f t="shared" si="11"/>
        <v>55.651685393258433</v>
      </c>
      <c r="P31" s="38">
        <f t="shared" si="12"/>
        <v>67.930232558139537</v>
      </c>
      <c r="Q31" s="38">
        <f t="shared" si="13"/>
        <v>59.069767441860463</v>
      </c>
      <c r="R31" s="38">
        <f t="shared" si="14"/>
        <v>71.348314606741582</v>
      </c>
      <c r="S31" s="39">
        <f t="shared" si="15"/>
        <v>-3.4180820486020309</v>
      </c>
      <c r="T31" s="39">
        <f t="shared" si="16"/>
        <v>-3.4180820486020451</v>
      </c>
      <c r="U31" t="s">
        <v>186</v>
      </c>
      <c r="V31" t="s">
        <v>344</v>
      </c>
      <c r="W31" t="s">
        <v>443</v>
      </c>
      <c r="X31" s="48" t="s">
        <v>449</v>
      </c>
      <c r="Y31" s="41"/>
    </row>
    <row r="32" spans="1:25" ht="15" x14ac:dyDescent="0.25">
      <c r="A32">
        <v>2.09</v>
      </c>
      <c r="B32">
        <v>1.83</v>
      </c>
      <c r="C32" s="29">
        <f t="shared" si="0"/>
        <v>2.4916986953225084E-2</v>
      </c>
      <c r="D32" s="30">
        <f>IF(OR($A32="",$B32=""),"",A32*'MPTO_working_2-way'!$G31)</f>
        <v>2.1420765027322402</v>
      </c>
      <c r="E32" s="32">
        <f>IF(OR($A32="",$B32=""),"",B32*'MPTO_working_2-way'!$G31)</f>
        <v>1.8755980861244019</v>
      </c>
      <c r="F32" s="30">
        <f>IF(OR($A32="",$B32=""),"",'MPTO_working_2-way'!D31)</f>
        <v>2.1458748281762841</v>
      </c>
      <c r="G32" s="32">
        <f>IF(OR($A32="",$B32=""),"",'MPTO_working_2-way'!E31)</f>
        <v>1.8726956692045928</v>
      </c>
      <c r="H32" s="30">
        <f>IF(OR($A32="",$B32=""),"",'OddsRatio_working_2-way'!M31)</f>
        <v>2.145972518016114</v>
      </c>
      <c r="I32" s="30">
        <f>IF(OR($A32="",$B32=""),"",'OddsRatio_working_2-way'!N31)</f>
        <v>1.8726212751865827</v>
      </c>
      <c r="J32" s="30">
        <f>IF('Log_working_2-way'!$D31="","",A32^('Log_working_2-way'!$D31))</f>
        <v>2.1476949656411697</v>
      </c>
      <c r="K32" s="32">
        <f>IF('Log_working_2-way'!$D31="","",B32^('Log_working_2-way'!$D31))</f>
        <v>1.8713116550453253</v>
      </c>
      <c r="L32" s="37">
        <f t="shared" si="9"/>
        <v>0.4668367346938776</v>
      </c>
      <c r="M32" s="37">
        <f t="shared" si="10"/>
        <v>0.53316326530612246</v>
      </c>
      <c r="N32" s="38">
        <v>128</v>
      </c>
      <c r="O32" s="38">
        <f t="shared" si="11"/>
        <v>66.755980861244012</v>
      </c>
      <c r="P32" s="38">
        <f t="shared" si="12"/>
        <v>58.05464480874317</v>
      </c>
      <c r="Q32" s="38">
        <f t="shared" si="13"/>
        <v>69.945355191256823</v>
      </c>
      <c r="R32" s="38">
        <f t="shared" si="14"/>
        <v>61.244019138755988</v>
      </c>
      <c r="S32" s="39">
        <f t="shared" si="15"/>
        <v>-3.1893743300128108</v>
      </c>
      <c r="T32" s="39">
        <f t="shared" si="16"/>
        <v>-3.1893743300128179</v>
      </c>
      <c r="U32" t="s">
        <v>123</v>
      </c>
      <c r="V32" t="s">
        <v>88</v>
      </c>
      <c r="W32" t="s">
        <v>124</v>
      </c>
      <c r="X32" s="48" t="s">
        <v>449</v>
      </c>
      <c r="Y32" s="41"/>
    </row>
    <row r="33" spans="1:25" ht="15" x14ac:dyDescent="0.25">
      <c r="A33">
        <v>2.16</v>
      </c>
      <c r="B33">
        <v>1.76</v>
      </c>
      <c r="C33" s="29">
        <f t="shared" si="0"/>
        <v>3.1144781144781142E-2</v>
      </c>
      <c r="D33" s="30">
        <f>IF(OR($A33="",$B33=""),"",A33*'MPTO_working_2-way'!$G32)</f>
        <v>2.2272727272727275</v>
      </c>
      <c r="E33" s="32">
        <f>IF(OR($A33="",$B33=""),"",B33*'MPTO_working_2-way'!$G32)</f>
        <v>1.8148148148148149</v>
      </c>
      <c r="F33" s="30">
        <f>IF(OR($A33="",$B33=""),"",'MPTO_working_2-way'!D32)</f>
        <v>2.235183443085607</v>
      </c>
      <c r="G33" s="32">
        <f>IF(OR($A33="",$B33=""),"",'MPTO_working_2-way'!E32)</f>
        <v>1.8095963442498098</v>
      </c>
      <c r="H33" s="30">
        <f>IF(OR($A33="",$B33=""),"",'OddsRatio_working_2-way'!M32)</f>
        <v>2.2354415362426847</v>
      </c>
      <c r="I33" s="30">
        <f>IF(OR($A33="",$B33=""),"",'OddsRatio_working_2-way'!N32)</f>
        <v>1.8094272134003797</v>
      </c>
      <c r="J33" s="30">
        <f>IF('Log_working_2-way'!$D32="","",A33^('Log_working_2-way'!$D32))</f>
        <v>2.2390614409549543</v>
      </c>
      <c r="K33" s="32">
        <f>IF('Log_working_2-way'!$D32="","",B33^('Log_working_2-way'!$D32))</f>
        <v>1.8070624804765649</v>
      </c>
      <c r="L33" s="37">
        <f t="shared" si="9"/>
        <v>0.44897959183673464</v>
      </c>
      <c r="M33" s="37">
        <f t="shared" si="10"/>
        <v>0.55102040816326525</v>
      </c>
      <c r="N33" s="38">
        <v>129</v>
      </c>
      <c r="O33" s="38">
        <f t="shared" si="11"/>
        <v>69.277777777777786</v>
      </c>
      <c r="P33" s="38">
        <f t="shared" si="12"/>
        <v>55.704545454545453</v>
      </c>
      <c r="Q33" s="38">
        <f t="shared" si="13"/>
        <v>73.295454545454547</v>
      </c>
      <c r="R33" s="38">
        <f t="shared" si="14"/>
        <v>59.722222222222214</v>
      </c>
      <c r="S33" s="39">
        <f t="shared" si="15"/>
        <v>-4.0176767676767611</v>
      </c>
      <c r="T33" s="39">
        <f t="shared" si="16"/>
        <v>-4.0176767676767611</v>
      </c>
      <c r="U33" t="s">
        <v>95</v>
      </c>
      <c r="V33" t="s">
        <v>94</v>
      </c>
      <c r="W33" t="s">
        <v>124</v>
      </c>
      <c r="X33" s="48" t="s">
        <v>449</v>
      </c>
      <c r="Y33" s="41"/>
    </row>
    <row r="34" spans="1:25" ht="15" x14ac:dyDescent="0.25">
      <c r="A34">
        <v>2.09</v>
      </c>
      <c r="B34">
        <v>1.83</v>
      </c>
      <c r="C34" s="29">
        <f t="shared" si="0"/>
        <v>2.4916986953225084E-2</v>
      </c>
      <c r="D34" s="30">
        <f>IF(OR($A34="",$B34=""),"",A34*'MPTO_working_2-way'!$G33)</f>
        <v>2.1420765027322402</v>
      </c>
      <c r="E34" s="32">
        <f>IF(OR($A34="",$B34=""),"",B34*'MPTO_working_2-way'!$G33)</f>
        <v>1.8755980861244019</v>
      </c>
      <c r="F34" s="30">
        <f>IF(OR($A34="",$B34=""),"",'MPTO_working_2-way'!D33)</f>
        <v>2.1458748281762841</v>
      </c>
      <c r="G34" s="32">
        <f>IF(OR($A34="",$B34=""),"",'MPTO_working_2-way'!E33)</f>
        <v>1.8726956692045928</v>
      </c>
      <c r="H34" s="30">
        <f>IF(OR($A34="",$B34=""),"",'OddsRatio_working_2-way'!M33)</f>
        <v>2.145972518016114</v>
      </c>
      <c r="I34" s="30">
        <f>IF(OR($A34="",$B34=""),"",'OddsRatio_working_2-way'!N33)</f>
        <v>1.8726212751865827</v>
      </c>
      <c r="J34" s="30">
        <f>IF('Log_working_2-way'!$D33="","",A34^('Log_working_2-way'!$D33))</f>
        <v>2.1476949656411697</v>
      </c>
      <c r="K34" s="32">
        <f>IF('Log_working_2-way'!$D33="","",B34^('Log_working_2-way'!$D33))</f>
        <v>1.8713116550453253</v>
      </c>
      <c r="L34" s="37">
        <f t="shared" si="9"/>
        <v>0.4668367346938776</v>
      </c>
      <c r="M34" s="37">
        <f t="shared" si="10"/>
        <v>0.53316326530612246</v>
      </c>
      <c r="N34" s="38">
        <v>130</v>
      </c>
      <c r="O34" s="38">
        <f t="shared" si="11"/>
        <v>67.799043062200965</v>
      </c>
      <c r="P34" s="38">
        <f t="shared" si="12"/>
        <v>58.961748633879779</v>
      </c>
      <c r="Q34" s="38">
        <f t="shared" si="13"/>
        <v>71.038251366120207</v>
      </c>
      <c r="R34" s="38">
        <f t="shared" si="14"/>
        <v>62.200956937799049</v>
      </c>
      <c r="S34" s="39">
        <f t="shared" si="15"/>
        <v>-3.2392083039192414</v>
      </c>
      <c r="T34" s="39">
        <f t="shared" si="16"/>
        <v>-3.2392083039192698</v>
      </c>
      <c r="U34" t="s">
        <v>87</v>
      </c>
      <c r="V34" t="s">
        <v>84</v>
      </c>
      <c r="W34" t="s">
        <v>124</v>
      </c>
      <c r="X34" s="48" t="s">
        <v>449</v>
      </c>
      <c r="Y34" s="41"/>
    </row>
    <row r="35" spans="1:25" ht="15" x14ac:dyDescent="0.25">
      <c r="A35">
        <v>1.97</v>
      </c>
      <c r="B35">
        <v>1.93</v>
      </c>
      <c r="C35" s="29">
        <f t="shared" si="0"/>
        <v>2.5748928223876311E-2</v>
      </c>
      <c r="D35" s="30">
        <f>IF(OR($A35="",$B35=""),"",A35*'MPTO_working_2-way'!$G34)</f>
        <v>2.0207253886010363</v>
      </c>
      <c r="E35" s="32">
        <f>IF(OR($A35="",$B35=""),"",B35*'MPTO_working_2-way'!$G34)</f>
        <v>1.9796954314720812</v>
      </c>
      <c r="F35" s="30">
        <f>IF(OR($A35="",$B35=""),"",'MPTO_working_2-way'!D34)</f>
        <v>2.0212647191728026</v>
      </c>
      <c r="G35" s="32">
        <f>IF(OR($A35="",$B35=""),"",'MPTO_working_2-way'!E34)</f>
        <v>1.9791780536685666</v>
      </c>
      <c r="H35" s="30">
        <f>IF(OR($A35="",$B35=""),"",'OddsRatio_working_2-way'!M34)</f>
        <v>2.021278978873144</v>
      </c>
      <c r="I35" s="30">
        <f>IF(OR($A35="",$B35=""),"",'OddsRatio_working_2-way'!N34)</f>
        <v>1.9791643818062103</v>
      </c>
      <c r="J35" s="30">
        <f>IF('Log_working_2-way'!$D34="","",A35^('Log_working_2-way'!$D34))</f>
        <v>2.0215229873993761</v>
      </c>
      <c r="K35" s="32">
        <f>IF('Log_working_2-way'!$D34="","",B35^('Log_working_2-way'!$D34))</f>
        <v>1.9789304913693861</v>
      </c>
      <c r="L35" s="37">
        <f t="shared" si="9"/>
        <v>0.49487179487179483</v>
      </c>
      <c r="M35" s="37">
        <f t="shared" si="10"/>
        <v>0.50512820512820511</v>
      </c>
      <c r="N35" s="38">
        <v>131</v>
      </c>
      <c r="O35" s="38">
        <f t="shared" si="11"/>
        <v>64.502538071065985</v>
      </c>
      <c r="P35" s="38">
        <f t="shared" si="12"/>
        <v>63.124352331606218</v>
      </c>
      <c r="Q35" s="38">
        <f t="shared" si="13"/>
        <v>67.875647668393796</v>
      </c>
      <c r="R35" s="38">
        <f t="shared" si="14"/>
        <v>66.497461928934001</v>
      </c>
      <c r="S35" s="39">
        <f t="shared" si="15"/>
        <v>-3.3731095973278116</v>
      </c>
      <c r="T35" s="39">
        <f t="shared" si="16"/>
        <v>-3.3731095973277831</v>
      </c>
      <c r="U35" t="s">
        <v>90</v>
      </c>
      <c r="V35" t="s">
        <v>102</v>
      </c>
      <c r="W35" t="s">
        <v>124</v>
      </c>
      <c r="X35" s="48" t="s">
        <v>449</v>
      </c>
      <c r="Y35" s="41"/>
    </row>
    <row r="36" spans="1:25" ht="15" x14ac:dyDescent="0.25">
      <c r="A36">
        <v>2.2200000000000002</v>
      </c>
      <c r="B36">
        <v>1.73</v>
      </c>
      <c r="C36" s="29">
        <f t="shared" si="0"/>
        <v>2.8485132531375301E-2</v>
      </c>
      <c r="D36" s="30">
        <f>IF(OR($A36="",$B36=""),"",A36*'MPTO_working_2-way'!$G35)</f>
        <v>2.2832369942196533</v>
      </c>
      <c r="E36" s="32">
        <f>IF(OR($A36="",$B36=""),"",B36*'MPTO_working_2-way'!$G35)</f>
        <v>1.7792792792792793</v>
      </c>
      <c r="F36" s="30">
        <f>IF(OR($A36="",$B36=""),"",'MPTO_working_2-way'!D35)</f>
        <v>2.2924849280725841</v>
      </c>
      <c r="G36" s="32">
        <f>IF(OR($A36="",$B36=""),"",'MPTO_working_2-way'!E35)</f>
        <v>1.7737034129219971</v>
      </c>
      <c r="H36" s="30">
        <f>IF(OR($A36="",$B36=""),"",'OddsRatio_working_2-way'!M35)</f>
        <v>2.2927617246470167</v>
      </c>
      <c r="I36" s="30">
        <f>IF(OR($A36="",$B36=""),"",'OddsRatio_working_2-way'!N35)</f>
        <v>1.7735377532723946</v>
      </c>
      <c r="J36" s="30">
        <f>IF('Log_working_2-way'!$D35="","",A36^('Log_working_2-way'!$D35))</f>
        <v>2.2969907932831721</v>
      </c>
      <c r="K36" s="32">
        <f>IF('Log_working_2-way'!$D35="","",B36^('Log_working_2-way'!$D35))</f>
        <v>1.771015496161394</v>
      </c>
      <c r="L36" s="37">
        <f t="shared" si="9"/>
        <v>0.43797468354430374</v>
      </c>
      <c r="M36" s="37">
        <f t="shared" si="10"/>
        <v>0.5620253164556962</v>
      </c>
      <c r="N36" s="38">
        <v>132</v>
      </c>
      <c r="O36" s="38">
        <f t="shared" si="11"/>
        <v>72.540540540540547</v>
      </c>
      <c r="P36" s="38">
        <f t="shared" si="12"/>
        <v>55.699421965317917</v>
      </c>
      <c r="Q36" s="38">
        <f t="shared" si="13"/>
        <v>76.30057803468209</v>
      </c>
      <c r="R36" s="38">
        <f t="shared" si="14"/>
        <v>59.459459459459453</v>
      </c>
      <c r="S36" s="39">
        <f t="shared" si="15"/>
        <v>-3.7600374941415424</v>
      </c>
      <c r="T36" s="39">
        <f t="shared" si="16"/>
        <v>-3.7600374941415353</v>
      </c>
      <c r="U36" t="s">
        <v>89</v>
      </c>
      <c r="V36" t="s">
        <v>91</v>
      </c>
      <c r="W36" t="s">
        <v>124</v>
      </c>
      <c r="X36" s="48" t="s">
        <v>449</v>
      </c>
      <c r="Y36" s="41"/>
    </row>
    <row r="37" spans="1:25" ht="15" x14ac:dyDescent="0.25">
      <c r="A37">
        <v>2.2000000000000002</v>
      </c>
      <c r="B37">
        <v>1.74</v>
      </c>
      <c r="C37" s="29">
        <f t="shared" si="0"/>
        <v>2.925809822361547E-2</v>
      </c>
      <c r="D37" s="30">
        <f>IF(OR($A37="",$B37=""),"",A37*'MPTO_working_2-way'!$G36)</f>
        <v>2.264367816091954</v>
      </c>
      <c r="E37" s="32">
        <f>IF(OR($A37="",$B37=""),"",B37*'MPTO_working_2-way'!$G36)</f>
        <v>1.790909090909091</v>
      </c>
      <c r="F37" s="30">
        <f>IF(OR($A37="",$B37=""),"",'MPTO_working_2-way'!D36)</f>
        <v>2.2731591448931119</v>
      </c>
      <c r="G37" s="32">
        <f>IF(OR($A37="",$B37=""),"",'MPTO_working_2-way'!E36)</f>
        <v>1.78544776119403</v>
      </c>
      <c r="H37" s="30">
        <f>IF(OR($A37="",$B37=""),"",'OddsRatio_working_2-way'!M36)</f>
        <v>2.2734290799340271</v>
      </c>
      <c r="I37" s="30">
        <f>IF(OR($A37="",$B37=""),"",'OddsRatio_working_2-way'!N36)</f>
        <v>1.7852812659593167</v>
      </c>
      <c r="J37" s="30">
        <f>IF('Log_working_2-way'!$D36="","",A37^('Log_working_2-way'!$D36))</f>
        <v>2.2774497365044657</v>
      </c>
      <c r="K37" s="32">
        <f>IF('Log_working_2-way'!$D36="","",B37^('Log_working_2-way'!$D36))</f>
        <v>1.7828096647750074</v>
      </c>
      <c r="L37" s="37">
        <f t="shared" si="9"/>
        <v>0.44162436548223349</v>
      </c>
      <c r="M37" s="37">
        <f t="shared" si="10"/>
        <v>0.55837563451776651</v>
      </c>
      <c r="N37" s="38">
        <v>133</v>
      </c>
      <c r="O37" s="38">
        <f t="shared" si="11"/>
        <v>72.545454545454547</v>
      </c>
      <c r="P37" s="38">
        <f t="shared" si="12"/>
        <v>56.563218390804586</v>
      </c>
      <c r="Q37" s="38">
        <f t="shared" si="13"/>
        <v>76.436781609195393</v>
      </c>
      <c r="R37" s="38">
        <f t="shared" si="14"/>
        <v>60.454545454545453</v>
      </c>
      <c r="S37" s="39">
        <f t="shared" si="15"/>
        <v>-3.8913270637408459</v>
      </c>
      <c r="T37" s="39">
        <f t="shared" si="16"/>
        <v>-3.8913270637408672</v>
      </c>
      <c r="U37" t="s">
        <v>92</v>
      </c>
      <c r="V37" t="s">
        <v>83</v>
      </c>
      <c r="W37" t="s">
        <v>124</v>
      </c>
      <c r="X37" s="48" t="s">
        <v>449</v>
      </c>
      <c r="Y37" s="41"/>
    </row>
    <row r="38" spans="1:25" ht="15" x14ac:dyDescent="0.25">
      <c r="A38">
        <v>2.34</v>
      </c>
      <c r="B38">
        <v>1.66</v>
      </c>
      <c r="C38" s="29">
        <f t="shared" si="0"/>
        <v>2.9760065904644417E-2</v>
      </c>
      <c r="D38" s="30">
        <f>IF(OR($A38="",$B38=""),"",A38*'MPTO_working_2-way'!$G37)</f>
        <v>2.4096385542168677</v>
      </c>
      <c r="E38" s="32">
        <f>IF(OR($A38="",$B38=""),"",B38*'MPTO_working_2-way'!$G37)</f>
        <v>1.7094017094017095</v>
      </c>
      <c r="F38" s="30">
        <f>IF(OR($A38="",$B38=""),"",'MPTO_working_2-way'!D37)</f>
        <v>2.4244164274123086</v>
      </c>
      <c r="G38" s="32">
        <f>IF(OR($A38="",$B38=""),"",'MPTO_working_2-way'!E37)</f>
        <v>1.7020418894049603</v>
      </c>
      <c r="H38" s="30">
        <f>IF(OR($A38="",$B38=""),"",'OddsRatio_working_2-way'!M37)</f>
        <v>2.4248870236980302</v>
      </c>
      <c r="I38" s="30">
        <f>IF(OR($A38="",$B38=""),"",'OddsRatio_working_2-way'!N37)</f>
        <v>1.7018100265975373</v>
      </c>
      <c r="J38" s="30">
        <f>IF('Log_working_2-way'!$D37="","",A38^('Log_working_2-way'!$D37))</f>
        <v>2.4316899199135542</v>
      </c>
      <c r="K38" s="32">
        <f>IF('Log_working_2-way'!$D37="","",B38^('Log_working_2-way'!$D37))</f>
        <v>1.6984752676475883</v>
      </c>
      <c r="L38" s="37">
        <f t="shared" si="9"/>
        <v>0.41499999999999998</v>
      </c>
      <c r="M38" s="37">
        <f t="shared" si="10"/>
        <v>0.58499999999999996</v>
      </c>
      <c r="N38" s="38">
        <v>134</v>
      </c>
      <c r="O38" s="38">
        <f t="shared" si="11"/>
        <v>76.73504273504274</v>
      </c>
      <c r="P38" s="38">
        <f t="shared" si="12"/>
        <v>53.277108433734945</v>
      </c>
      <c r="Q38" s="38">
        <f t="shared" si="13"/>
        <v>80.722891566265062</v>
      </c>
      <c r="R38" s="38">
        <f t="shared" si="14"/>
        <v>57.264957264957268</v>
      </c>
      <c r="S38" s="39">
        <f t="shared" si="15"/>
        <v>-3.9878488312223226</v>
      </c>
      <c r="T38" s="39">
        <f t="shared" si="16"/>
        <v>-3.9878488312223226</v>
      </c>
      <c r="U38" t="s">
        <v>100</v>
      </c>
      <c r="V38" t="s">
        <v>120</v>
      </c>
      <c r="W38" t="s">
        <v>124</v>
      </c>
      <c r="X38" s="48" t="s">
        <v>449</v>
      </c>
      <c r="Y38" s="41"/>
    </row>
    <row r="39" spans="1:25" ht="15" x14ac:dyDescent="0.25">
      <c r="A39">
        <v>2.13</v>
      </c>
      <c r="B39">
        <v>1.79</v>
      </c>
      <c r="C39" s="29">
        <f t="shared" si="0"/>
        <v>2.8142785952212312E-2</v>
      </c>
      <c r="D39" s="30">
        <f>IF(OR($A39="",$B39=""),"",A39*'MPTO_working_2-way'!$G38)</f>
        <v>2.1899441340782122</v>
      </c>
      <c r="E39" s="32">
        <f>IF(OR($A39="",$B39=""),"",B39*'MPTO_working_2-way'!$G38)</f>
        <v>1.84037558685446</v>
      </c>
      <c r="F39" s="30">
        <f>IF(OR($A39="",$B39=""),"",'MPTO_working_2-way'!D38)</f>
        <v>2.1958130561234772</v>
      </c>
      <c r="G39" s="32">
        <f>IF(OR($A39="",$B39=""),"",'MPTO_working_2-way'!E38)</f>
        <v>1.8362511137332338</v>
      </c>
      <c r="H39" s="30">
        <f>IF(OR($A39="",$B39=""),"",'OddsRatio_working_2-way'!M38)</f>
        <v>2.1959848438987186</v>
      </c>
      <c r="I39" s="30">
        <f>IF(OR($A39="",$B39=""),"",'OddsRatio_working_2-way'!N38)</f>
        <v>1.8361309970619364</v>
      </c>
      <c r="J39" s="30">
        <f>IF('Log_working_2-way'!$D38="","",A39^('Log_working_2-way'!$D38))</f>
        <v>2.1986586658056355</v>
      </c>
      <c r="K39" s="32">
        <f>IF('Log_working_2-way'!$D38="","",B39^('Log_working_2-way'!$D38))</f>
        <v>1.8342658577685029</v>
      </c>
      <c r="L39" s="37">
        <f t="shared" si="9"/>
        <v>0.45663265306122452</v>
      </c>
      <c r="M39" s="37">
        <f t="shared" si="10"/>
        <v>0.54336734693877553</v>
      </c>
      <c r="N39" s="38">
        <v>135</v>
      </c>
      <c r="O39" s="38">
        <f t="shared" si="11"/>
        <v>71.619718309859167</v>
      </c>
      <c r="P39" s="38">
        <f t="shared" si="12"/>
        <v>59.581005586592177</v>
      </c>
      <c r="Q39" s="38">
        <f t="shared" si="13"/>
        <v>75.418994413407816</v>
      </c>
      <c r="R39" s="38">
        <f t="shared" si="14"/>
        <v>63.380281690140848</v>
      </c>
      <c r="S39" s="39">
        <f t="shared" si="15"/>
        <v>-3.7992761035486495</v>
      </c>
      <c r="T39" s="39">
        <f t="shared" si="16"/>
        <v>-3.7992761035486708</v>
      </c>
      <c r="U39" t="s">
        <v>93</v>
      </c>
      <c r="V39" t="s">
        <v>101</v>
      </c>
      <c r="W39" t="s">
        <v>124</v>
      </c>
      <c r="X39" s="48" t="s">
        <v>449</v>
      </c>
      <c r="Y39" s="41"/>
    </row>
    <row r="40" spans="1:25" ht="15" x14ac:dyDescent="0.25">
      <c r="A40">
        <v>1.88</v>
      </c>
      <c r="B40">
        <v>2.0299999999999998</v>
      </c>
      <c r="C40" s="29">
        <f t="shared" si="0"/>
        <v>2.4525731055444977E-2</v>
      </c>
      <c r="D40" s="30">
        <f>IF(OR($A40="",$B40=""),"",A40*'MPTO_working_2-way'!$G39)</f>
        <v>1.9261083743842364</v>
      </c>
      <c r="E40" s="32">
        <f>IF(OR($A40="",$B40=""),"",B40*'MPTO_working_2-way'!$G39)</f>
        <v>2.0797872340425529</v>
      </c>
      <c r="F40" s="30">
        <f>IF(OR($A40="",$B40=""),"",'MPTO_working_2-way'!D39)</f>
        <v>1.9243646631706333</v>
      </c>
      <c r="G40" s="32">
        <f>IF(OR($A40="",$B40=""),"",'MPTO_working_2-way'!E39)</f>
        <v>2.0818241326641935</v>
      </c>
      <c r="H40" s="30">
        <f>IF(OR($A40="",$B40=""),"",'OddsRatio_working_2-way'!M39)</f>
        <v>1.9243207949834495</v>
      </c>
      <c r="I40" s="30">
        <f>IF(OR($A40="",$B40=""),"",'OddsRatio_working_2-way'!N39)</f>
        <v>2.081875475946537</v>
      </c>
      <c r="J40" s="30">
        <f>IF('Log_working_2-way'!$D39="","",A40^('Log_working_2-way'!$D39))</f>
        <v>1.9235339030630429</v>
      </c>
      <c r="K40" s="32">
        <f>IF('Log_working_2-way'!$D39="","",B40^('Log_working_2-way'!$D39))</f>
        <v>2.0827972819225606</v>
      </c>
      <c r="L40" s="37">
        <f t="shared" si="9"/>
        <v>0.51918158567774941</v>
      </c>
      <c r="M40" s="37">
        <f t="shared" si="10"/>
        <v>0.4808184143222507</v>
      </c>
      <c r="N40" s="38">
        <v>136</v>
      </c>
      <c r="O40" s="38">
        <f t="shared" si="11"/>
        <v>63.659574468085097</v>
      </c>
      <c r="P40" s="38">
        <f t="shared" si="12"/>
        <v>69.004926108374391</v>
      </c>
      <c r="Q40" s="38">
        <f t="shared" si="13"/>
        <v>66.995073891625623</v>
      </c>
      <c r="R40" s="38">
        <f t="shared" si="14"/>
        <v>72.340425531914889</v>
      </c>
      <c r="S40" s="39">
        <f t="shared" si="15"/>
        <v>-3.3354994235405258</v>
      </c>
      <c r="T40" s="39">
        <f t="shared" si="16"/>
        <v>-3.3354994235404973</v>
      </c>
      <c r="U40" t="s">
        <v>97</v>
      </c>
      <c r="V40" t="s">
        <v>85</v>
      </c>
      <c r="W40" t="s">
        <v>124</v>
      </c>
      <c r="X40" s="48" t="s">
        <v>449</v>
      </c>
      <c r="Y40" s="41"/>
    </row>
    <row r="41" spans="1:25" s="35" customFormat="1" ht="15" x14ac:dyDescent="0.25">
      <c r="A41">
        <v>2.34</v>
      </c>
      <c r="B41">
        <v>1.66</v>
      </c>
      <c r="C41" s="29">
        <f t="shared" si="0"/>
        <v>2.9760065904644417E-2</v>
      </c>
      <c r="D41" s="30">
        <f>IF(OR($A41="",$B41=""),"",A41*'MPTO_working_2-way'!$G40)</f>
        <v>2.4096385542168677</v>
      </c>
      <c r="E41" s="32">
        <f>IF(OR($A41="",$B41=""),"",B41*'MPTO_working_2-way'!$G40)</f>
        <v>1.7094017094017095</v>
      </c>
      <c r="F41" s="30">
        <f>IF(OR($A41="",$B41=""),"",'MPTO_working_2-way'!D40)</f>
        <v>2.4244164274123086</v>
      </c>
      <c r="G41" s="32">
        <f>IF(OR($A41="",$B41=""),"",'MPTO_working_2-way'!E40)</f>
        <v>1.7020418894049603</v>
      </c>
      <c r="H41" s="30">
        <f>IF(OR($A41="",$B41=""),"",'OddsRatio_working_2-way'!M40)</f>
        <v>2.4248870236980302</v>
      </c>
      <c r="I41" s="30">
        <f>IF(OR($A41="",$B41=""),"",'OddsRatio_working_2-way'!N40)</f>
        <v>1.7018100265975373</v>
      </c>
      <c r="J41" s="30">
        <f>IF('Log_working_2-way'!$D40="","",A41^('Log_working_2-way'!$D40))</f>
        <v>2.4316899199135542</v>
      </c>
      <c r="K41" s="32">
        <f>IF('Log_working_2-way'!$D40="","",B41^('Log_working_2-way'!$D40))</f>
        <v>1.6984752676475883</v>
      </c>
      <c r="L41" s="37">
        <f t="shared" si="9"/>
        <v>0.41499999999999998</v>
      </c>
      <c r="M41" s="37">
        <f t="shared" si="10"/>
        <v>0.58499999999999996</v>
      </c>
      <c r="N41" s="38">
        <v>137</v>
      </c>
      <c r="O41" s="38">
        <f t="shared" si="11"/>
        <v>78.452991452991455</v>
      </c>
      <c r="P41" s="38">
        <f t="shared" si="12"/>
        <v>54.46987951807229</v>
      </c>
      <c r="Q41" s="38">
        <f t="shared" si="13"/>
        <v>82.530120481927725</v>
      </c>
      <c r="R41" s="38">
        <f t="shared" si="14"/>
        <v>58.547008547008552</v>
      </c>
      <c r="S41" s="39">
        <f t="shared" si="15"/>
        <v>-4.0771290289362696</v>
      </c>
      <c r="T41" s="39">
        <f t="shared" si="16"/>
        <v>-4.0771290289362625</v>
      </c>
      <c r="U41" t="s">
        <v>99</v>
      </c>
      <c r="V41" t="s">
        <v>96</v>
      </c>
      <c r="W41" t="s">
        <v>124</v>
      </c>
      <c r="X41" s="48" t="s">
        <v>449</v>
      </c>
      <c r="Y41" s="41"/>
    </row>
    <row r="42" spans="1:25" ht="15" x14ac:dyDescent="0.25">
      <c r="A42">
        <v>2.0299999999999998</v>
      </c>
      <c r="B42">
        <v>1.88</v>
      </c>
      <c r="C42" s="29">
        <f t="shared" si="0"/>
        <v>2.4525731055444977E-2</v>
      </c>
      <c r="D42" s="30">
        <f>IF(OR($A42="",$B42=""),"",A42*'MPTO_working_2-way'!$G41)</f>
        <v>2.0797872340425529</v>
      </c>
      <c r="E42" s="32">
        <f>IF(OR($A42="",$B42=""),"",B42*'MPTO_working_2-way'!$G41)</f>
        <v>1.9261083743842364</v>
      </c>
      <c r="F42" s="30">
        <f>IF(OR($A42="",$B42=""),"",'MPTO_working_2-way'!D41)</f>
        <v>2.0818241326641935</v>
      </c>
      <c r="G42" s="32">
        <f>IF(OR($A42="",$B42=""),"",'MPTO_working_2-way'!E41)</f>
        <v>1.9243646631706333</v>
      </c>
      <c r="H42" s="30">
        <f>IF(OR($A42="",$B42=""),"",'OddsRatio_working_2-way'!M41)</f>
        <v>2.081875475946537</v>
      </c>
      <c r="I42" s="30">
        <f>IF(OR($A42="",$B42=""),"",'OddsRatio_working_2-way'!N41)</f>
        <v>1.9243207949834495</v>
      </c>
      <c r="J42" s="30">
        <f>IF('Log_working_2-way'!$D41="","",A42^('Log_working_2-way'!$D41))</f>
        <v>2.0827972819225606</v>
      </c>
      <c r="K42" s="32">
        <f>IF('Log_working_2-way'!$D41="","",B42^('Log_working_2-way'!$D41))</f>
        <v>1.9235339030630429</v>
      </c>
      <c r="L42" s="37">
        <f t="shared" si="9"/>
        <v>0.4808184143222507</v>
      </c>
      <c r="M42" s="37">
        <f t="shared" si="10"/>
        <v>0.51918158567774941</v>
      </c>
      <c r="N42" s="38">
        <v>138</v>
      </c>
      <c r="O42" s="38">
        <f t="shared" si="11"/>
        <v>70.019704433497537</v>
      </c>
      <c r="P42" s="38">
        <f t="shared" si="12"/>
        <v>64.595744680851055</v>
      </c>
      <c r="Q42" s="38">
        <f t="shared" si="13"/>
        <v>73.40425531914893</v>
      </c>
      <c r="R42" s="38">
        <f t="shared" si="14"/>
        <v>67.980295566502477</v>
      </c>
      <c r="S42" s="39">
        <f t="shared" si="15"/>
        <v>-3.3845508856513931</v>
      </c>
      <c r="T42" s="39">
        <f t="shared" si="16"/>
        <v>-3.3845508856514215</v>
      </c>
      <c r="U42" t="s">
        <v>121</v>
      </c>
      <c r="V42" t="s">
        <v>86</v>
      </c>
      <c r="W42" t="s">
        <v>124</v>
      </c>
      <c r="X42" s="48" t="s">
        <v>449</v>
      </c>
      <c r="Y42" s="41"/>
    </row>
    <row r="43" spans="1:25" ht="15" x14ac:dyDescent="0.25">
      <c r="A43">
        <v>1.9</v>
      </c>
      <c r="B43">
        <v>1.97</v>
      </c>
      <c r="C43" s="29">
        <f t="shared" si="0"/>
        <v>3.3930002671653803E-2</v>
      </c>
      <c r="D43" s="30">
        <f>IF(OR($A43="",$B43=""),"",A43*'MPTO_working_2-way'!$G42)</f>
        <v>1.9644670050761421</v>
      </c>
      <c r="E43" s="32">
        <f>IF(OR($A43="",$B43=""),"",B43*'MPTO_working_2-way'!$G42)</f>
        <v>2.0368421052631578</v>
      </c>
      <c r="F43" s="30">
        <f>IF(OR($A43="",$B43=""),"",'MPTO_working_2-way'!D42)</f>
        <v>1.9632835038027801</v>
      </c>
      <c r="G43" s="32">
        <f>IF(OR($A43="",$B43=""),"",'MPTO_working_2-way'!E42)</f>
        <v>2.0381159814865235</v>
      </c>
      <c r="H43" s="30">
        <f>IF(OR($A43="",$B43=""),"",'OddsRatio_working_2-way'!M42)</f>
        <v>1.963241948601903</v>
      </c>
      <c r="I43" s="30">
        <f>IF(OR($A43="",$B43=""),"",'OddsRatio_working_2-way'!N42)</f>
        <v>2.0381607668264961</v>
      </c>
      <c r="J43" s="30">
        <f>IF('Log_working_2-way'!$D42="","",A43^('Log_working_2-way'!$D42))</f>
        <v>1.9627034600020314</v>
      </c>
      <c r="K43" s="32">
        <f>IF('Log_working_2-way'!$D42="","",B43^('Log_working_2-way'!$D42))</f>
        <v>2.0387414625037734</v>
      </c>
      <c r="L43" s="37">
        <f t="shared" si="9"/>
        <v>0.50904392764857886</v>
      </c>
      <c r="M43" s="37">
        <f t="shared" si="10"/>
        <v>0.49095607235142119</v>
      </c>
      <c r="N43" s="38">
        <v>139</v>
      </c>
      <c r="O43" s="38">
        <f t="shared" si="11"/>
        <v>65.842105263157876</v>
      </c>
      <c r="P43" s="38">
        <f t="shared" si="12"/>
        <v>68.441624365482227</v>
      </c>
      <c r="Q43" s="38">
        <f t="shared" si="13"/>
        <v>70.558375634517759</v>
      </c>
      <c r="R43" s="38">
        <f t="shared" si="14"/>
        <v>73.157894736842096</v>
      </c>
      <c r="S43" s="39">
        <f t="shared" si="15"/>
        <v>-4.716270371359883</v>
      </c>
      <c r="T43" s="39">
        <f t="shared" si="16"/>
        <v>-4.7162703713598688</v>
      </c>
      <c r="U43" t="s">
        <v>199</v>
      </c>
      <c r="V43" t="s">
        <v>190</v>
      </c>
      <c r="W43" t="s">
        <v>81</v>
      </c>
      <c r="X43" s="48" t="s">
        <v>449</v>
      </c>
      <c r="Y43" s="41"/>
    </row>
    <row r="44" spans="1:25" ht="15" x14ac:dyDescent="0.25">
      <c r="A44">
        <v>2.1</v>
      </c>
      <c r="B44">
        <v>1.78</v>
      </c>
      <c r="C44" s="29">
        <f t="shared" si="0"/>
        <v>3.7988228999465079E-2</v>
      </c>
      <c r="D44" s="30">
        <f>IF(OR($A44="",$B44=""),"",A44*'MPTO_working_2-way'!$G43)</f>
        <v>2.1797752808988768</v>
      </c>
      <c r="E44" s="32">
        <f>IF(OR($A44="",$B44=""),"",B44*'MPTO_working_2-way'!$G43)</f>
        <v>1.8476190476190479</v>
      </c>
      <c r="F44" s="30">
        <f>IF(OR($A44="",$B44=""),"",'MPTO_working_2-way'!D43)</f>
        <v>2.1872440023405506</v>
      </c>
      <c r="G44" s="32">
        <f>IF(OR($A44="",$B44=""),"",'MPTO_working_2-way'!E43)</f>
        <v>1.8422868408082802</v>
      </c>
      <c r="H44" s="30">
        <f>IF(OR($A44="",$B44=""),"",'OddsRatio_working_2-way'!M43)</f>
        <v>2.1875421719907089</v>
      </c>
      <c r="I44" s="30">
        <f>IF(OR($A44="",$B44=""),"",'OddsRatio_working_2-way'!N43)</f>
        <v>1.8420753583206844</v>
      </c>
      <c r="J44" s="30">
        <f>IF('Log_working_2-way'!$D43="","",A44^('Log_working_2-way'!$D43))</f>
        <v>2.1909772182449698</v>
      </c>
      <c r="K44" s="32">
        <f>IF('Log_working_2-way'!$D43="","",B44^('Log_working_2-way'!$D43))</f>
        <v>1.8396466235294411</v>
      </c>
      <c r="L44" s="37">
        <f t="shared" si="9"/>
        <v>0.45876288659793807</v>
      </c>
      <c r="M44" s="37">
        <f t="shared" si="10"/>
        <v>0.54123711340206171</v>
      </c>
      <c r="N44" s="38">
        <v>140</v>
      </c>
      <c r="O44" s="38">
        <f t="shared" si="11"/>
        <v>73.333333333333329</v>
      </c>
      <c r="P44" s="38">
        <f t="shared" si="12"/>
        <v>61.348314606741589</v>
      </c>
      <c r="Q44" s="38">
        <f t="shared" si="13"/>
        <v>78.651685393258433</v>
      </c>
      <c r="R44" s="38">
        <f t="shared" si="14"/>
        <v>66.666666666666657</v>
      </c>
      <c r="S44" s="39">
        <f t="shared" si="15"/>
        <v>-5.318352059925104</v>
      </c>
      <c r="T44" s="39">
        <f t="shared" si="16"/>
        <v>-5.3183520599250684</v>
      </c>
      <c r="U44" t="s">
        <v>103</v>
      </c>
      <c r="V44" t="s">
        <v>187</v>
      </c>
      <c r="W44" t="s">
        <v>81</v>
      </c>
      <c r="X44" s="48" t="s">
        <v>449</v>
      </c>
      <c r="Y44" s="41"/>
    </row>
    <row r="45" spans="1:25" ht="15" x14ac:dyDescent="0.25">
      <c r="A45">
        <v>1.82</v>
      </c>
      <c r="B45">
        <v>2.0499999999999998</v>
      </c>
      <c r="C45" s="29">
        <f t="shared" si="0"/>
        <v>3.7255427499329974E-2</v>
      </c>
      <c r="D45" s="30">
        <f>IF(OR($A45="",$B45=""),"",A45*'MPTO_working_2-way'!$G44)</f>
        <v>1.8878048780487806</v>
      </c>
      <c r="E45" s="32">
        <f>IF(OR($A45="",$B45=""),"",B45*'MPTO_working_2-way'!$G44)</f>
        <v>2.1263736263736264</v>
      </c>
      <c r="F45" s="30">
        <f>IF(OR($A45="",$B45=""),"",'MPTO_working_2-way'!D44)</f>
        <v>1.8838677101741985</v>
      </c>
      <c r="G45" s="32">
        <f>IF(OR($A45="",$B45=""),"",'MPTO_working_2-way'!E44)</f>
        <v>2.1313910311339619</v>
      </c>
      <c r="H45" s="30">
        <f>IF(OR($A45="",$B45=""),"",'OddsRatio_working_2-way'!M44)</f>
        <v>1.883715101688537</v>
      </c>
      <c r="I45" s="30">
        <f>IF(OR($A45="",$B45=""),"",'OddsRatio_working_2-way'!N44)</f>
        <v>2.1315864106987359</v>
      </c>
      <c r="J45" s="30">
        <f>IF('Log_working_2-way'!$D44="","",A45^('Log_working_2-way'!$D44))</f>
        <v>1.8819217068707428</v>
      </c>
      <c r="K45" s="32">
        <f>IF('Log_working_2-way'!$D44="","",B45^('Log_working_2-way'!$D44))</f>
        <v>2.1338875006808986</v>
      </c>
      <c r="L45" s="37">
        <f t="shared" si="9"/>
        <v>0.52971576227390182</v>
      </c>
      <c r="M45" s="37">
        <f t="shared" si="10"/>
        <v>0.47028423772609818</v>
      </c>
      <c r="N45" s="38">
        <v>141</v>
      </c>
      <c r="O45" s="38">
        <f t="shared" si="11"/>
        <v>63.527472527472526</v>
      </c>
      <c r="P45" s="38">
        <f t="shared" si="12"/>
        <v>72.219512195121936</v>
      </c>
      <c r="Q45" s="38">
        <f t="shared" si="13"/>
        <v>68.780487804878049</v>
      </c>
      <c r="R45" s="38">
        <f t="shared" si="14"/>
        <v>77.47252747252746</v>
      </c>
      <c r="S45" s="39">
        <f t="shared" si="15"/>
        <v>-5.2530152774055239</v>
      </c>
      <c r="T45" s="39">
        <f t="shared" si="16"/>
        <v>-5.2530152774055239</v>
      </c>
      <c r="U45" t="s">
        <v>71</v>
      </c>
      <c r="V45" t="s">
        <v>195</v>
      </c>
      <c r="W45" t="s">
        <v>81</v>
      </c>
      <c r="X45" s="48" t="s">
        <v>449</v>
      </c>
      <c r="Y45" s="41"/>
    </row>
    <row r="46" spans="1:25" s="35" customFormat="1" ht="15" x14ac:dyDescent="0.25">
      <c r="A46">
        <v>1.89</v>
      </c>
      <c r="B46">
        <v>1.97</v>
      </c>
      <c r="C46" s="29">
        <f t="shared" si="0"/>
        <v>3.6714742298498582E-2</v>
      </c>
      <c r="D46" s="30">
        <f>IF(OR($A46="",$B46=""),"",A46*'MPTO_working_2-way'!$G45)</f>
        <v>1.9593908629441623</v>
      </c>
      <c r="E46" s="32">
        <f>IF(OR($A46="",$B46=""),"",B46*'MPTO_working_2-way'!$G45)</f>
        <v>2.0423280423280423</v>
      </c>
      <c r="F46" s="30">
        <f>IF(OR($A46="",$B46=""),"",'MPTO_working_2-way'!D45)</f>
        <v>1.9579312702127099</v>
      </c>
      <c r="G46" s="32">
        <f>IF(OR($A46="",$B46=""),"",'MPTO_working_2-way'!E45)</f>
        <v>2.0439162297916722</v>
      </c>
      <c r="H46" s="30">
        <f>IF(OR($A46="",$B46=""),"",'OddsRatio_working_2-way'!M45)</f>
        <v>1.9578756564376583</v>
      </c>
      <c r="I46" s="30">
        <f>IF(OR($A46="",$B46=""),"",'OddsRatio_working_2-way'!N45)</f>
        <v>2.0439768390387969</v>
      </c>
      <c r="J46" s="30">
        <f>IF('Log_working_2-way'!$D45="","",A46^('Log_working_2-way'!$D45))</f>
        <v>1.9572101003603855</v>
      </c>
      <c r="K46" s="32">
        <f>IF('Log_working_2-way'!$D45="","",B46^('Log_working_2-way'!$D45))</f>
        <v>2.0447027247449845</v>
      </c>
      <c r="L46" s="37">
        <f t="shared" si="9"/>
        <v>0.51036269430051817</v>
      </c>
      <c r="M46" s="37">
        <f t="shared" si="10"/>
        <v>0.48963730569948188</v>
      </c>
      <c r="N46" s="38">
        <v>142</v>
      </c>
      <c r="O46" s="38">
        <f t="shared" si="11"/>
        <v>66.867724867724874</v>
      </c>
      <c r="P46" s="38">
        <f t="shared" si="12"/>
        <v>69.918781725888323</v>
      </c>
      <c r="Q46" s="38">
        <f t="shared" si="13"/>
        <v>72.081218274111677</v>
      </c>
      <c r="R46" s="38">
        <f t="shared" si="14"/>
        <v>75.13227513227514</v>
      </c>
      <c r="S46" s="39">
        <f t="shared" si="15"/>
        <v>-5.213493406386803</v>
      </c>
      <c r="T46" s="39">
        <f t="shared" si="16"/>
        <v>-5.2134934063868172</v>
      </c>
      <c r="U46" t="s">
        <v>69</v>
      </c>
      <c r="V46" t="s">
        <v>72</v>
      </c>
      <c r="W46" t="s">
        <v>81</v>
      </c>
      <c r="X46" s="48" t="s">
        <v>449</v>
      </c>
      <c r="Y46" s="41"/>
    </row>
    <row r="47" spans="1:25" ht="15" x14ac:dyDescent="0.25">
      <c r="A47">
        <v>2.0299999999999998</v>
      </c>
      <c r="B47">
        <v>1.85</v>
      </c>
      <c r="C47" s="29">
        <f t="shared" si="0"/>
        <v>3.315137797896428E-2</v>
      </c>
      <c r="D47" s="30">
        <f>IF(OR($A47="",$B47=""),"",A47*'MPTO_working_2-way'!$G46)</f>
        <v>2.0972972972972972</v>
      </c>
      <c r="E47" s="32">
        <f>IF(OR($A47="",$B47=""),"",B47*'MPTO_working_2-way'!$G46)</f>
        <v>1.9113300492610841</v>
      </c>
      <c r="F47" s="30">
        <f>IF(OR($A47="",$B47=""),"",'MPTO_working_2-way'!D46)</f>
        <v>2.1006852188505105</v>
      </c>
      <c r="G47" s="32">
        <f>IF(OR($A47="",$B47=""),"",'MPTO_working_2-way'!E46)</f>
        <v>1.9085249650616189</v>
      </c>
      <c r="H47" s="30">
        <f>IF(OR($A47="",$B47=""),"",'OddsRatio_working_2-way'!M46)</f>
        <v>2.1008018467836762</v>
      </c>
      <c r="I47" s="30">
        <f>IF(OR($A47="",$B47=""),"",'OddsRatio_working_2-way'!N46)</f>
        <v>1.9084287085108012</v>
      </c>
      <c r="J47" s="30">
        <f>IF('Log_working_2-way'!$D46="","",A47^('Log_working_2-way'!$D46))</f>
        <v>2.1023480190539692</v>
      </c>
      <c r="K47" s="32">
        <f>IF('Log_working_2-way'!$D46="","",B47^('Log_working_2-way'!$D46))</f>
        <v>1.9071545307970494</v>
      </c>
      <c r="L47" s="37">
        <f t="shared" si="9"/>
        <v>0.47680412371134023</v>
      </c>
      <c r="M47" s="37">
        <f t="shared" si="10"/>
        <v>0.52319587628865971</v>
      </c>
      <c r="N47" s="38">
        <v>143</v>
      </c>
      <c r="O47" s="38">
        <f t="shared" si="11"/>
        <v>72.556650246305409</v>
      </c>
      <c r="P47" s="38">
        <f t="shared" si="12"/>
        <v>65.702702702702695</v>
      </c>
      <c r="Q47" s="38">
        <f t="shared" si="13"/>
        <v>77.297297297297291</v>
      </c>
      <c r="R47" s="38">
        <f t="shared" si="14"/>
        <v>70.443349753694591</v>
      </c>
      <c r="S47" s="39">
        <f t="shared" si="15"/>
        <v>-4.7406470509918819</v>
      </c>
      <c r="T47" s="39">
        <f t="shared" si="16"/>
        <v>-4.7406470509918961</v>
      </c>
      <c r="U47" t="s">
        <v>104</v>
      </c>
      <c r="V47" t="s">
        <v>189</v>
      </c>
      <c r="W47" t="s">
        <v>81</v>
      </c>
      <c r="X47" s="48" t="s">
        <v>449</v>
      </c>
      <c r="Y47" s="41"/>
    </row>
    <row r="48" spans="1:25" ht="15" x14ac:dyDescent="0.25">
      <c r="A48">
        <v>1.98</v>
      </c>
      <c r="B48">
        <v>1.89</v>
      </c>
      <c r="C48" s="29">
        <f t="shared" si="0"/>
        <v>3.4151034151034265E-2</v>
      </c>
      <c r="D48" s="30">
        <f>IF(OR($A48="",$B48=""),"",A48*'MPTO_working_2-way'!$G47)</f>
        <v>2.0476190476190479</v>
      </c>
      <c r="E48" s="32">
        <f>IF(OR($A48="",$B48=""),"",B48*'MPTO_working_2-way'!$G47)</f>
        <v>1.9545454545454546</v>
      </c>
      <c r="F48" s="30">
        <f>IF(OR($A48="",$B48=""),"",'MPTO_working_2-way'!D47)</f>
        <v>2.0492853622474128</v>
      </c>
      <c r="G48" s="32">
        <f>IF(OR($A48="",$B48=""),"",'MPTO_working_2-way'!E47)</f>
        <v>1.9530295913574449</v>
      </c>
      <c r="H48" s="30">
        <f>IF(OR($A48="",$B48=""),"",'OddsRatio_working_2-way'!M47)</f>
        <v>2.0493443645942064</v>
      </c>
      <c r="I48" s="30">
        <f>IF(OR($A48="",$B48=""),"",'OddsRatio_working_2-way'!N47)</f>
        <v>1.9529760045804527</v>
      </c>
      <c r="J48" s="30">
        <f>IF('Log_working_2-way'!$D47="","",A48^('Log_working_2-way'!$D47))</f>
        <v>2.0501043431252364</v>
      </c>
      <c r="K48" s="32">
        <f>IF('Log_working_2-way'!$D47="","",B48^('Log_working_2-way'!$D47))</f>
        <v>1.9522863194945297</v>
      </c>
      <c r="L48" s="37">
        <f t="shared" si="9"/>
        <v>0.48837209302325574</v>
      </c>
      <c r="M48" s="37">
        <f t="shared" si="10"/>
        <v>0.51162790697674421</v>
      </c>
      <c r="N48" s="38">
        <v>144</v>
      </c>
      <c r="O48" s="38">
        <f t="shared" si="11"/>
        <v>71.27272727272728</v>
      </c>
      <c r="P48" s="38">
        <f t="shared" si="12"/>
        <v>67.80952380952381</v>
      </c>
      <c r="Q48" s="38">
        <f t="shared" si="13"/>
        <v>76.190476190476204</v>
      </c>
      <c r="R48" s="38">
        <f t="shared" si="14"/>
        <v>72.727272727272734</v>
      </c>
      <c r="S48" s="39">
        <f t="shared" si="15"/>
        <v>-4.9177489177489235</v>
      </c>
      <c r="T48" s="39">
        <f t="shared" si="16"/>
        <v>-4.9177489177489235</v>
      </c>
      <c r="U48" t="s">
        <v>188</v>
      </c>
      <c r="V48" t="s">
        <v>196</v>
      </c>
      <c r="W48" t="s">
        <v>81</v>
      </c>
      <c r="X48" s="48" t="s">
        <v>449</v>
      </c>
      <c r="Y48" s="41"/>
    </row>
    <row r="49" spans="1:25" ht="15" x14ac:dyDescent="0.25">
      <c r="A49">
        <v>2.35</v>
      </c>
      <c r="B49">
        <v>1.63</v>
      </c>
      <c r="C49" s="29">
        <f t="shared" si="0"/>
        <v>3.9028847408954404E-2</v>
      </c>
      <c r="D49" s="30">
        <f>IF(OR($A49="",$B49=""),"",A49*'MPTO_working_2-way'!$G48)</f>
        <v>2.4417177914110431</v>
      </c>
      <c r="E49" s="32">
        <f>IF(OR($A49="",$B49=""),"",B49*'MPTO_working_2-way'!$G48)</f>
        <v>1.6936170212765955</v>
      </c>
      <c r="F49" s="30">
        <f>IF(OR($A49="",$B49=""),"",'MPTO_working_2-way'!D48)</f>
        <v>2.4629480790869636</v>
      </c>
      <c r="G49" s="32">
        <f>IF(OR($A49="",$B49=""),"",'MPTO_working_2-way'!E48)</f>
        <v>1.6835512581035048</v>
      </c>
      <c r="H49" s="30">
        <f>IF(OR($A49="",$B49=""),"",'OddsRatio_working_2-way'!M48)</f>
        <v>2.4638501094227996</v>
      </c>
      <c r="I49" s="30">
        <f>IF(OR($A49="",$B49=""),"",'OddsRatio_working_2-way'!N48)</f>
        <v>1.6831300510639733</v>
      </c>
      <c r="J49" s="30">
        <f>IF('Log_working_2-way'!$D48="","",A49^('Log_working_2-way'!$D48))</f>
        <v>2.4737476176576996</v>
      </c>
      <c r="K49" s="32">
        <f>IF('Log_working_2-way'!$D48="","",B49^('Log_working_2-way'!$D48))</f>
        <v>1.6785422334314666</v>
      </c>
      <c r="L49" s="37">
        <f t="shared" si="9"/>
        <v>0.40954773869346733</v>
      </c>
      <c r="M49" s="37">
        <f t="shared" si="10"/>
        <v>0.59045226130653272</v>
      </c>
      <c r="N49" s="38">
        <v>145</v>
      </c>
      <c r="O49" s="38">
        <f t="shared" si="11"/>
        <v>83.297872340425528</v>
      </c>
      <c r="P49" s="38">
        <f t="shared" si="12"/>
        <v>56.04294478527607</v>
      </c>
      <c r="Q49" s="38">
        <f t="shared" si="13"/>
        <v>88.957055214723923</v>
      </c>
      <c r="R49" s="38">
        <f t="shared" si="14"/>
        <v>61.702127659574465</v>
      </c>
      <c r="S49" s="39">
        <f t="shared" si="15"/>
        <v>-5.6591828742983949</v>
      </c>
      <c r="T49" s="39">
        <f t="shared" si="16"/>
        <v>-5.6591828742983949</v>
      </c>
      <c r="U49" t="s">
        <v>105</v>
      </c>
      <c r="V49" t="s">
        <v>201</v>
      </c>
      <c r="W49" t="s">
        <v>81</v>
      </c>
      <c r="X49" s="48" t="s">
        <v>449</v>
      </c>
      <c r="Y49" s="41"/>
    </row>
    <row r="50" spans="1:25" ht="15" x14ac:dyDescent="0.25">
      <c r="A50">
        <v>1.91</v>
      </c>
      <c r="B50">
        <v>1.96</v>
      </c>
      <c r="C50" s="29">
        <f t="shared" si="0"/>
        <v>3.3764291056736839E-2</v>
      </c>
      <c r="D50" s="30">
        <f>IF(OR($A50="",$B50=""),"",A50*'MPTO_working_2-way'!$G49)</f>
        <v>1.9744897959183674</v>
      </c>
      <c r="E50" s="32">
        <f>IF(OR($A50="",$B50=""),"",B50*'MPTO_working_2-way'!$G49)</f>
        <v>2.0261780104712042</v>
      </c>
      <c r="F50" s="30">
        <f>IF(OR($A50="",$B50=""),"",'MPTO_working_2-way'!D49)</f>
        <v>1.9736398144242935</v>
      </c>
      <c r="G50" s="32">
        <f>IF(OR($A50="",$B50=""),"",'MPTO_working_2-way'!E49)</f>
        <v>2.0270738574832143</v>
      </c>
      <c r="H50" s="30">
        <f>IF(OR($A50="",$B50=""),"",'OddsRatio_working_2-way'!M49)</f>
        <v>1.9736101204623264</v>
      </c>
      <c r="I50" s="30">
        <f>IF(OR($A50="",$B50=""),"",'OddsRatio_working_2-way'!N49)</f>
        <v>2.0271051820261912</v>
      </c>
      <c r="J50" s="30">
        <f>IF('Log_working_2-way'!$D49="","",A50^('Log_working_2-way'!$D49))</f>
        <v>1.9732233459331785</v>
      </c>
      <c r="K50" s="32">
        <f>IF('Log_working_2-way'!$D49="","",B50^('Log_working_2-way'!$D49))</f>
        <v>2.0275133700590602</v>
      </c>
      <c r="L50" s="37">
        <f t="shared" si="9"/>
        <v>0.50645994832041341</v>
      </c>
      <c r="M50" s="37">
        <f t="shared" si="10"/>
        <v>0.49354005167958659</v>
      </c>
      <c r="N50" s="38">
        <v>146</v>
      </c>
      <c r="O50" s="38">
        <f t="shared" si="11"/>
        <v>69.56020942408378</v>
      </c>
      <c r="P50" s="38">
        <f t="shared" si="12"/>
        <v>71.510204081632637</v>
      </c>
      <c r="Q50" s="38">
        <f t="shared" si="13"/>
        <v>74.489795918367349</v>
      </c>
      <c r="R50" s="38">
        <f t="shared" si="14"/>
        <v>76.439790575916234</v>
      </c>
      <c r="S50" s="39">
        <f t="shared" si="15"/>
        <v>-4.9295864942835692</v>
      </c>
      <c r="T50" s="39">
        <f t="shared" si="16"/>
        <v>-4.9295864942835976</v>
      </c>
      <c r="U50" t="s">
        <v>68</v>
      </c>
      <c r="V50" t="s">
        <v>193</v>
      </c>
      <c r="W50" t="s">
        <v>81</v>
      </c>
      <c r="X50" s="48" t="s">
        <v>449</v>
      </c>
      <c r="Y50" s="41"/>
    </row>
    <row r="51" spans="1:25" ht="15" x14ac:dyDescent="0.25">
      <c r="A51">
        <v>1.95</v>
      </c>
      <c r="B51">
        <v>1.92</v>
      </c>
      <c r="C51" s="29">
        <f t="shared" si="0"/>
        <v>3.3653846153846256E-2</v>
      </c>
      <c r="D51" s="30">
        <f>IF(OR($A51="",$B51=""),"",A51*'MPTO_working_2-way'!$G50)</f>
        <v>2.015625</v>
      </c>
      <c r="E51" s="32">
        <f>IF(OR($A51="",$B51=""),"",B51*'MPTO_working_2-way'!$G50)</f>
        <v>1.9846153846153847</v>
      </c>
      <c r="F51" s="30">
        <f>IF(OR($A51="",$B51=""),"",'MPTO_working_2-way'!D50)</f>
        <v>2.0161550888529889</v>
      </c>
      <c r="G51" s="32">
        <f>IF(OR($A51="",$B51=""),"",'MPTO_working_2-way'!E50)</f>
        <v>1.9841017488076311</v>
      </c>
      <c r="H51" s="30">
        <f>IF(OR($A51="",$B51=""),"",'OddsRatio_working_2-way'!M50)</f>
        <v>2.0161735558713256</v>
      </c>
      <c r="I51" s="30">
        <f>IF(OR($A51="",$B51=""),"",'OddsRatio_working_2-way'!N50)</f>
        <v>1.9840838646332837</v>
      </c>
      <c r="J51" s="30">
        <f>IF('Log_working_2-way'!$D50="","",A51^('Log_working_2-way'!$D50))</f>
        <v>2.0164149948926431</v>
      </c>
      <c r="K51" s="32">
        <f>IF('Log_working_2-way'!$D50="","",B51^('Log_working_2-way'!$D50))</f>
        <v>1.9838501055423525</v>
      </c>
      <c r="L51" s="37">
        <f t="shared" si="9"/>
        <v>0.49612403100775193</v>
      </c>
      <c r="M51" s="37">
        <f t="shared" si="10"/>
        <v>0.50387596899224807</v>
      </c>
      <c r="N51" s="38">
        <v>147</v>
      </c>
      <c r="O51" s="38">
        <f t="shared" si="11"/>
        <v>71.615384615384613</v>
      </c>
      <c r="P51" s="38">
        <f t="shared" si="12"/>
        <v>70.437500000000014</v>
      </c>
      <c r="Q51" s="38">
        <f t="shared" si="13"/>
        <v>76.5625</v>
      </c>
      <c r="R51" s="38">
        <f t="shared" si="14"/>
        <v>75.384615384615401</v>
      </c>
      <c r="S51" s="39">
        <f t="shared" si="15"/>
        <v>-4.9471153846153868</v>
      </c>
      <c r="T51" s="39">
        <f t="shared" si="16"/>
        <v>-4.9471153846153868</v>
      </c>
      <c r="U51" t="s">
        <v>202</v>
      </c>
      <c r="V51" t="s">
        <v>70</v>
      </c>
      <c r="W51" t="s">
        <v>81</v>
      </c>
      <c r="X51" s="48" t="s">
        <v>449</v>
      </c>
      <c r="Y51" s="41"/>
    </row>
    <row r="52" spans="1:25" ht="15" x14ac:dyDescent="0.25">
      <c r="A52">
        <v>2.02</v>
      </c>
      <c r="B52">
        <v>1.86</v>
      </c>
      <c r="C52" s="29">
        <f t="shared" si="0"/>
        <v>3.2683913552645549E-2</v>
      </c>
      <c r="D52" s="30">
        <f>IF(OR($A52="",$B52=""),"",A52*'MPTO_working_2-way'!$G51)</f>
        <v>2.086021505376344</v>
      </c>
      <c r="E52" s="32">
        <f>IF(OR($A52="",$B52=""),"",B52*'MPTO_working_2-way'!$G51)</f>
        <v>1.9207920792079207</v>
      </c>
      <c r="F52" s="30">
        <f>IF(OR($A52="",$B52=""),"",'MPTO_working_2-way'!D51)</f>
        <v>2.0889580785055042</v>
      </c>
      <c r="G52" s="32">
        <f>IF(OR($A52="",$B52=""),"",'MPTO_working_2-way'!E51)</f>
        <v>1.918308996221791</v>
      </c>
      <c r="H52" s="30">
        <f>IF(OR($A52="",$B52=""),"",'OddsRatio_working_2-way'!M51)</f>
        <v>2.0890576254854043</v>
      </c>
      <c r="I52" s="30">
        <f>IF(OR($A52="",$B52=""),"",'OddsRatio_working_2-way'!N51)</f>
        <v>1.9182250567818113</v>
      </c>
      <c r="J52" s="30">
        <f>IF('Log_working_2-way'!$D51="","",A52^('Log_working_2-way'!$D51))</f>
        <v>2.0903967480076013</v>
      </c>
      <c r="K52" s="32">
        <f>IF('Log_working_2-way'!$D51="","",B52^('Log_working_2-way'!$D51))</f>
        <v>1.9170973793045412</v>
      </c>
      <c r="L52" s="37">
        <f t="shared" si="9"/>
        <v>0.47938144329896909</v>
      </c>
      <c r="M52" s="37">
        <f t="shared" si="10"/>
        <v>0.52061855670103097</v>
      </c>
      <c r="N52" s="38">
        <v>148</v>
      </c>
      <c r="O52" s="38">
        <f t="shared" si="11"/>
        <v>74.732673267326717</v>
      </c>
      <c r="P52" s="38">
        <f t="shared" si="12"/>
        <v>68.430107526881727</v>
      </c>
      <c r="Q52" s="38">
        <f t="shared" si="13"/>
        <v>79.569892473118273</v>
      </c>
      <c r="R52" s="38">
        <f t="shared" si="14"/>
        <v>73.267326732673268</v>
      </c>
      <c r="S52" s="39">
        <f t="shared" si="15"/>
        <v>-4.8372192057915555</v>
      </c>
      <c r="T52" s="39">
        <f t="shared" si="16"/>
        <v>-4.8372192057915413</v>
      </c>
      <c r="U52" t="s">
        <v>191</v>
      </c>
      <c r="V52" t="s">
        <v>192</v>
      </c>
      <c r="W52" t="s">
        <v>81</v>
      </c>
      <c r="X52" s="48" t="s">
        <v>449</v>
      </c>
      <c r="Y52" s="41"/>
    </row>
    <row r="53" spans="1:25" s="35" customFormat="1" ht="15" x14ac:dyDescent="0.25">
      <c r="A53">
        <v>1.78</v>
      </c>
      <c r="B53">
        <v>2.09</v>
      </c>
      <c r="C53" s="29">
        <f t="shared" si="0"/>
        <v>4.0266652330519959E-2</v>
      </c>
      <c r="D53" s="30">
        <f>IF(OR($A53="",$B53=""),"",A53*'MPTO_working_2-way'!$G52)</f>
        <v>1.8516746411483256</v>
      </c>
      <c r="E53" s="32">
        <f>IF(OR($A53="",$B53=""),"",B53*'MPTO_working_2-way'!$G52)</f>
        <v>2.1741573033707864</v>
      </c>
      <c r="F53" s="30">
        <f>IF(OR($A53="",$B53=""),"",'MPTO_working_2-way'!D52)</f>
        <v>1.8461614808198106</v>
      </c>
      <c r="G53" s="32">
        <f>IF(OR($A53="",$B53=""),"",'MPTO_working_2-way'!E52)</f>
        <v>2.1818075186206087</v>
      </c>
      <c r="H53" s="30">
        <f>IF(OR($A53="",$B53=""),"",'OddsRatio_working_2-way'!M52)</f>
        <v>1.8459292702556338</v>
      </c>
      <c r="I53" s="30">
        <f>IF(OR($A53="",$B53=""),"",'OddsRatio_working_2-way'!N52)</f>
        <v>2.1821319289469754</v>
      </c>
      <c r="J53" s="30">
        <f>IF('Log_working_2-way'!$D52="","",A53^('Log_working_2-way'!$D52))</f>
        <v>1.8434137605840082</v>
      </c>
      <c r="K53" s="32">
        <f>IF('Log_working_2-way'!$D52="","",B53^('Log_working_2-way'!$D52))</f>
        <v>2.1856576768529026</v>
      </c>
      <c r="L53" s="37">
        <f t="shared" si="9"/>
        <v>0.54005167958656319</v>
      </c>
      <c r="M53" s="37">
        <f t="shared" si="10"/>
        <v>0.4599483204134367</v>
      </c>
      <c r="N53" s="38">
        <v>149</v>
      </c>
      <c r="O53" s="38">
        <f t="shared" si="11"/>
        <v>65.2921348314607</v>
      </c>
      <c r="P53" s="38">
        <f t="shared" si="12"/>
        <v>77.708133971291858</v>
      </c>
      <c r="Q53" s="38">
        <f t="shared" si="13"/>
        <v>71.291866028708142</v>
      </c>
      <c r="R53" s="38">
        <f t="shared" si="14"/>
        <v>83.707865168539328</v>
      </c>
      <c r="S53" s="39">
        <f t="shared" si="15"/>
        <v>-5.9997311972474421</v>
      </c>
      <c r="T53" s="39">
        <f t="shared" si="16"/>
        <v>-5.9997311972474705</v>
      </c>
      <c r="U53" t="s">
        <v>197</v>
      </c>
      <c r="V53" t="s">
        <v>198</v>
      </c>
      <c r="W53" t="s">
        <v>81</v>
      </c>
      <c r="X53" s="48" t="s">
        <v>449</v>
      </c>
      <c r="Y53" s="41"/>
    </row>
    <row r="54" spans="1:25" ht="15" x14ac:dyDescent="0.25">
      <c r="A54">
        <v>2.06</v>
      </c>
      <c r="B54">
        <v>1.81</v>
      </c>
      <c r="C54" s="29">
        <f t="shared" si="0"/>
        <v>3.7923081049187513E-2</v>
      </c>
      <c r="D54" s="30">
        <f>IF(OR($A54="",$B54=""),"",A54*'MPTO_working_2-way'!$G53)</f>
        <v>2.1381215469613264</v>
      </c>
      <c r="E54" s="32">
        <f>IF(OR($A54="",$B54=""),"",B54*'MPTO_working_2-way'!$G53)</f>
        <v>1.8786407766990294</v>
      </c>
      <c r="F54" s="30">
        <f>IF(OR($A54="",$B54=""),"",'MPTO_working_2-way'!D53)</f>
        <v>2.1437359857413907</v>
      </c>
      <c r="G54" s="32">
        <f>IF(OR($A54="",$B54=""),"",'MPTO_working_2-way'!E53)</f>
        <v>1.8743276529432467</v>
      </c>
      <c r="H54" s="30">
        <f>IF(OR($A54="",$B54=""),"",'OddsRatio_working_2-way'!M53)</f>
        <v>2.1439589045541121</v>
      </c>
      <c r="I54" s="30">
        <f>IF(OR($A54="",$B54=""),"",'OddsRatio_working_2-way'!N53)</f>
        <v>1.8741572761215382</v>
      </c>
      <c r="J54" s="30">
        <f>IF('Log_working_2-way'!$D53="","",A54^('Log_working_2-way'!$D53))</f>
        <v>2.1465366309290381</v>
      </c>
      <c r="K54" s="32">
        <f>IF('Log_working_2-way'!$D53="","",B54^('Log_working_2-way'!$D53))</f>
        <v>1.8721919326638379</v>
      </c>
      <c r="L54" s="37">
        <f t="shared" si="9"/>
        <v>0.46770025839793272</v>
      </c>
      <c r="M54" s="37">
        <f t="shared" si="10"/>
        <v>0.53229974160206706</v>
      </c>
      <c r="N54" s="38">
        <v>150</v>
      </c>
      <c r="O54" s="38">
        <f t="shared" si="11"/>
        <v>77.184466019417471</v>
      </c>
      <c r="P54" s="38">
        <f t="shared" si="12"/>
        <v>67.127071823204417</v>
      </c>
      <c r="Q54" s="38">
        <f t="shared" si="13"/>
        <v>82.872928176795583</v>
      </c>
      <c r="R54" s="38">
        <f t="shared" si="14"/>
        <v>72.815533980582529</v>
      </c>
      <c r="S54" s="39">
        <f t="shared" si="15"/>
        <v>-5.6884621573781118</v>
      </c>
      <c r="T54" s="39">
        <f t="shared" si="16"/>
        <v>-5.6884621573781118</v>
      </c>
      <c r="U54" t="s">
        <v>208</v>
      </c>
      <c r="V54" t="s">
        <v>74</v>
      </c>
      <c r="W54" t="s">
        <v>82</v>
      </c>
      <c r="X54" s="48" t="s">
        <v>449</v>
      </c>
      <c r="Y54" s="41"/>
    </row>
    <row r="55" spans="1:25" ht="15" x14ac:dyDescent="0.25">
      <c r="A55">
        <v>2.15</v>
      </c>
      <c r="B55">
        <v>1.75</v>
      </c>
      <c r="C55" s="29">
        <f t="shared" si="0"/>
        <v>3.6544850498338777E-2</v>
      </c>
      <c r="D55" s="30">
        <f>IF(OR($A55="",$B55=""),"",A55*'MPTO_working_2-way'!$G54)</f>
        <v>2.2285714285714282</v>
      </c>
      <c r="E55" s="32">
        <f>IF(OR($A55="",$B55=""),"",B55*'MPTO_working_2-way'!$G54)</f>
        <v>1.8139534883720929</v>
      </c>
      <c r="F55" s="30">
        <f>IF(OR($A55="",$B55=""),"",'MPTO_working_2-way'!D54)</f>
        <v>2.2379182156133823</v>
      </c>
      <c r="G55" s="32">
        <f>IF(OR($A55="",$B55=""),"",'MPTO_working_2-way'!E54)</f>
        <v>1.8078078078078077</v>
      </c>
      <c r="H55" s="30">
        <f>IF(OR($A55="",$B55=""),"",'OddsRatio_working_2-way'!M54)</f>
        <v>2.2382783747337802</v>
      </c>
      <c r="I55" s="30">
        <f>IF(OR($A55="",$B55=""),"",'OddsRatio_working_2-way'!N54)</f>
        <v>1.8075728530872484</v>
      </c>
      <c r="J55" s="30">
        <f>IF('Log_working_2-way'!$D54="","",A55^('Log_working_2-way'!$D54))</f>
        <v>2.2425796542182517</v>
      </c>
      <c r="K55" s="32">
        <f>IF('Log_working_2-way'!$D54="","",B55^('Log_working_2-way'!$D54))</f>
        <v>1.8047773811563292</v>
      </c>
      <c r="L55" s="37">
        <f t="shared" si="9"/>
        <v>0.44871794871794879</v>
      </c>
      <c r="M55" s="37">
        <f t="shared" si="10"/>
        <v>0.55128205128205132</v>
      </c>
      <c r="N55" s="38">
        <v>151</v>
      </c>
      <c r="O55" s="38">
        <f t="shared" si="11"/>
        <v>80.767441860465098</v>
      </c>
      <c r="P55" s="38">
        <f t="shared" si="12"/>
        <v>64.714285714285708</v>
      </c>
      <c r="Q55" s="38">
        <f t="shared" si="13"/>
        <v>86.285714285714278</v>
      </c>
      <c r="R55" s="38">
        <f t="shared" si="14"/>
        <v>70.232558139534888</v>
      </c>
      <c r="S55" s="39">
        <f t="shared" si="15"/>
        <v>-5.5182724252491795</v>
      </c>
      <c r="T55" s="39">
        <f t="shared" si="16"/>
        <v>-5.5182724252491795</v>
      </c>
      <c r="U55" t="s">
        <v>204</v>
      </c>
      <c r="V55" t="s">
        <v>73</v>
      </c>
      <c r="W55" t="s">
        <v>82</v>
      </c>
      <c r="X55" s="48" t="s">
        <v>449</v>
      </c>
      <c r="Y55" s="41"/>
    </row>
    <row r="56" spans="1:25" ht="15" x14ac:dyDescent="0.25">
      <c r="A56">
        <v>2.2400000000000002</v>
      </c>
      <c r="B56">
        <v>1.69</v>
      </c>
      <c r="C56" s="29">
        <f t="shared" si="0"/>
        <v>3.8144547759932479E-2</v>
      </c>
      <c r="D56" s="30">
        <f>IF(OR($A56="",$B56=""),"",A56*'MPTO_working_2-way'!$G55)</f>
        <v>2.3254437869822491</v>
      </c>
      <c r="E56" s="32">
        <f>IF(OR($A56="",$B56=""),"",B56*'MPTO_working_2-way'!$G55)</f>
        <v>1.7544642857142858</v>
      </c>
      <c r="F56" s="30">
        <f>IF(OR($A56="",$B56=""),"",'MPTO_working_2-way'!D55)</f>
        <v>2.3399678575843743</v>
      </c>
      <c r="G56" s="32">
        <f>IF(OR($A56="",$B56=""),"",'MPTO_working_2-way'!E55)</f>
        <v>1.7462865578005351</v>
      </c>
      <c r="H56" s="30">
        <f>IF(OR($A56="",$B56=""),"",'OddsRatio_working_2-way'!M55)</f>
        <v>2.3405601251996737</v>
      </c>
      <c r="I56" s="30">
        <f>IF(OR($A56="",$B56=""),"",'OddsRatio_working_2-way'!N55)</f>
        <v>1.7459568438611086</v>
      </c>
      <c r="J56" s="30">
        <f>IF('Log_working_2-way'!$D55="","",A56^('Log_working_2-way'!$D55))</f>
        <v>2.347284961783934</v>
      </c>
      <c r="K56" s="32">
        <f>IF('Log_working_2-way'!$D55="","",B56^('Log_working_2-way'!$D55))</f>
        <v>1.7422334757420166</v>
      </c>
      <c r="L56" s="37">
        <f t="shared" si="9"/>
        <v>0.43002544529262077</v>
      </c>
      <c r="M56" s="37">
        <f t="shared" si="10"/>
        <v>0.56997455470737912</v>
      </c>
      <c r="N56" s="38">
        <v>152</v>
      </c>
      <c r="O56" s="38">
        <f t="shared" si="11"/>
        <v>84.142857142857139</v>
      </c>
      <c r="P56" s="38">
        <f t="shared" si="12"/>
        <v>62.059171597633139</v>
      </c>
      <c r="Q56" s="38">
        <f t="shared" si="13"/>
        <v>89.940828402366861</v>
      </c>
      <c r="R56" s="38">
        <f t="shared" si="14"/>
        <v>67.857142857142847</v>
      </c>
      <c r="S56" s="39">
        <f t="shared" si="15"/>
        <v>-5.7979712595097226</v>
      </c>
      <c r="T56" s="39">
        <f t="shared" si="16"/>
        <v>-5.7979712595097084</v>
      </c>
      <c r="U56" t="s">
        <v>218</v>
      </c>
      <c r="V56" t="s">
        <v>80</v>
      </c>
      <c r="W56" t="s">
        <v>82</v>
      </c>
      <c r="X56" s="48" t="s">
        <v>449</v>
      </c>
      <c r="Y56" s="41"/>
    </row>
    <row r="57" spans="1:25" ht="15" x14ac:dyDescent="0.25">
      <c r="A57">
        <v>2.13</v>
      </c>
      <c r="B57">
        <v>1.76</v>
      </c>
      <c r="C57" s="29">
        <f t="shared" si="0"/>
        <v>3.7665386256935607E-2</v>
      </c>
      <c r="D57" s="30">
        <f>IF(OR($A57="",$B57=""),"",A57*'MPTO_working_2-way'!$G56)</f>
        <v>2.2102272727272729</v>
      </c>
      <c r="E57" s="32">
        <f>IF(OR($A57="",$B57=""),"",B57*'MPTO_working_2-way'!$G56)</f>
        <v>1.8262910798122067</v>
      </c>
      <c r="F57" s="30">
        <f>IF(OR($A57="",$B57=""),"",'MPTO_working_2-way'!D56)</f>
        <v>2.2190126672191313</v>
      </c>
      <c r="G57" s="32">
        <f>IF(OR($A57="",$B57=""),"",'MPTO_working_2-way'!E56)</f>
        <v>1.8203360202000585</v>
      </c>
      <c r="H57" s="30">
        <f>IF(OR($A57="",$B57=""),"",'OddsRatio_working_2-way'!M56)</f>
        <v>2.2193613513897996</v>
      </c>
      <c r="I57" s="30">
        <f>IF(OR($A57="",$B57=""),"",'OddsRatio_working_2-way'!N56)</f>
        <v>1.8201014398727853</v>
      </c>
      <c r="J57" s="30">
        <f>IF('Log_working_2-way'!$D56="","",A57^('Log_working_2-way'!$D56))</f>
        <v>2.2234058151600675</v>
      </c>
      <c r="K57" s="32">
        <f>IF('Log_working_2-way'!$D56="","",B57^('Log_working_2-way'!$D56))</f>
        <v>1.8173902621748135</v>
      </c>
      <c r="L57" s="37">
        <f t="shared" si="9"/>
        <v>0.45244215938303339</v>
      </c>
      <c r="M57" s="37">
        <f t="shared" si="10"/>
        <v>0.54755784061696655</v>
      </c>
      <c r="N57" s="38">
        <v>153</v>
      </c>
      <c r="O57" s="38">
        <f t="shared" si="11"/>
        <v>81.16901408450704</v>
      </c>
      <c r="P57" s="38">
        <f t="shared" si="12"/>
        <v>66.068181818181841</v>
      </c>
      <c r="Q57" s="38">
        <f t="shared" si="13"/>
        <v>86.931818181818187</v>
      </c>
      <c r="R57" s="38">
        <f t="shared" si="14"/>
        <v>71.83098591549296</v>
      </c>
      <c r="S57" s="39">
        <f t="shared" si="15"/>
        <v>-5.7628040973111467</v>
      </c>
      <c r="T57" s="39">
        <f t="shared" si="16"/>
        <v>-5.7628040973111183</v>
      </c>
      <c r="U57" t="s">
        <v>214</v>
      </c>
      <c r="V57" t="s">
        <v>76</v>
      </c>
      <c r="W57" t="s">
        <v>82</v>
      </c>
      <c r="X57" s="48" t="s">
        <v>449</v>
      </c>
      <c r="Y57" s="41"/>
    </row>
    <row r="58" spans="1:25" ht="15" x14ac:dyDescent="0.25">
      <c r="A58">
        <v>2.09</v>
      </c>
      <c r="B58">
        <v>1.78</v>
      </c>
      <c r="C58" s="29">
        <f t="shared" si="0"/>
        <v>4.0266652330519959E-2</v>
      </c>
      <c r="D58" s="30">
        <f>IF(OR($A58="",$B58=""),"",A58*'MPTO_working_2-way'!$G57)</f>
        <v>2.1741573033707864</v>
      </c>
      <c r="E58" s="32">
        <f>IF(OR($A58="",$B58=""),"",B58*'MPTO_working_2-way'!$G57)</f>
        <v>1.8516746411483256</v>
      </c>
      <c r="F58" s="30">
        <f>IF(OR($A58="",$B58=""),"",'MPTO_working_2-way'!D57)</f>
        <v>2.1818075186206087</v>
      </c>
      <c r="G58" s="32">
        <f>IF(OR($A58="",$B58=""),"",'MPTO_working_2-way'!E57)</f>
        <v>1.8461614808198106</v>
      </c>
      <c r="H58" s="30">
        <f>IF(OR($A58="",$B58=""),"",'OddsRatio_working_2-way'!M57)</f>
        <v>2.1821319289469754</v>
      </c>
      <c r="I58" s="30">
        <f>IF(OR($A58="",$B58=""),"",'OddsRatio_working_2-way'!N57)</f>
        <v>1.8459292702556338</v>
      </c>
      <c r="J58" s="30">
        <f>IF('Log_working_2-way'!$D57="","",A58^('Log_working_2-way'!$D57))</f>
        <v>2.1856576768529026</v>
      </c>
      <c r="K58" s="32">
        <f>IF('Log_working_2-way'!$D57="","",B58^('Log_working_2-way'!$D57))</f>
        <v>1.8434137605840082</v>
      </c>
      <c r="L58" s="37">
        <f t="shared" si="9"/>
        <v>0.4599483204134367</v>
      </c>
      <c r="M58" s="37">
        <f t="shared" si="10"/>
        <v>0.54005167958656319</v>
      </c>
      <c r="N58" s="38">
        <v>154</v>
      </c>
      <c r="O58" s="38">
        <f t="shared" si="11"/>
        <v>80.315789473684205</v>
      </c>
      <c r="P58" s="38">
        <f t="shared" si="12"/>
        <v>67.483146067415731</v>
      </c>
      <c r="Q58" s="38">
        <f t="shared" si="13"/>
        <v>86.516853932584269</v>
      </c>
      <c r="R58" s="38">
        <f t="shared" si="14"/>
        <v>73.684210526315795</v>
      </c>
      <c r="S58" s="39">
        <f t="shared" si="15"/>
        <v>-6.2010644589000634</v>
      </c>
      <c r="T58" s="39">
        <f t="shared" si="16"/>
        <v>-6.2010644589000634</v>
      </c>
      <c r="U58" t="s">
        <v>213</v>
      </c>
      <c r="V58" t="s">
        <v>78</v>
      </c>
      <c r="W58" t="s">
        <v>82</v>
      </c>
      <c r="X58" s="48" t="s">
        <v>449</v>
      </c>
      <c r="Y58" s="41"/>
    </row>
    <row r="59" spans="1:25" ht="15" x14ac:dyDescent="0.25">
      <c r="A59">
        <v>2.2799999999999998</v>
      </c>
      <c r="B59">
        <v>1.67</v>
      </c>
      <c r="C59" s="29">
        <f t="shared" si="0"/>
        <v>3.7398886437651102E-2</v>
      </c>
      <c r="D59" s="30">
        <f>IF(OR($A59="",$B59=""),"",A59*'MPTO_working_2-way'!$G58)</f>
        <v>2.3652694610778444</v>
      </c>
      <c r="E59" s="32">
        <f>IF(OR($A59="",$B59=""),"",B59*'MPTO_working_2-way'!$G58)</f>
        <v>1.7324561403508774</v>
      </c>
      <c r="F59" s="30">
        <f>IF(OR($A59="",$B59=""),"",'MPTO_working_2-way'!D58)</f>
        <v>2.3815361521140859</v>
      </c>
      <c r="G59" s="32">
        <f>IF(OR($A59="",$B59=""),"",'MPTO_working_2-way'!E58)</f>
        <v>1.723831944947483</v>
      </c>
      <c r="H59" s="30">
        <f>IF(OR($A59="",$B59=""),"",'OddsRatio_working_2-way'!M58)</f>
        <v>2.382189480930176</v>
      </c>
      <c r="I59" s="30">
        <f>IF(OR($A59="",$B59=""),"",'OddsRatio_working_2-way'!N58)</f>
        <v>1.7234898064243891</v>
      </c>
      <c r="J59" s="30">
        <f>IF('Log_working_2-way'!$D58="","",A59^('Log_working_2-way'!$D58))</f>
        <v>2.3897292266228689</v>
      </c>
      <c r="K59" s="32">
        <f>IF('Log_working_2-way'!$D58="","",B59^('Log_working_2-way'!$D58))</f>
        <v>1.7195646323348297</v>
      </c>
      <c r="L59" s="37">
        <f t="shared" si="9"/>
        <v>0.42278481012658226</v>
      </c>
      <c r="M59" s="37">
        <f t="shared" si="10"/>
        <v>0.57721518987341769</v>
      </c>
      <c r="N59" s="38">
        <v>155</v>
      </c>
      <c r="O59" s="38">
        <f t="shared" si="11"/>
        <v>87.017543859649123</v>
      </c>
      <c r="P59" s="38">
        <f t="shared" si="12"/>
        <v>62.185628742514957</v>
      </c>
      <c r="Q59" s="38">
        <f t="shared" si="13"/>
        <v>92.814371257485035</v>
      </c>
      <c r="R59" s="38">
        <f t="shared" si="14"/>
        <v>67.982456140350877</v>
      </c>
      <c r="S59" s="39">
        <f t="shared" si="15"/>
        <v>-5.7968273978359122</v>
      </c>
      <c r="T59" s="39">
        <f t="shared" si="16"/>
        <v>-5.7968273978359193</v>
      </c>
      <c r="U59" t="s">
        <v>210</v>
      </c>
      <c r="V59" t="s">
        <v>75</v>
      </c>
      <c r="W59" t="s">
        <v>82</v>
      </c>
      <c r="X59" s="48" t="s">
        <v>449</v>
      </c>
      <c r="Y59" s="41"/>
    </row>
    <row r="60" spans="1:25" s="35" customFormat="1" ht="15" x14ac:dyDescent="0.25">
      <c r="A60">
        <v>2.21</v>
      </c>
      <c r="B60">
        <v>1.7</v>
      </c>
      <c r="C60" s="29">
        <f t="shared" si="0"/>
        <v>4.0723981900452566E-2</v>
      </c>
      <c r="D60" s="30">
        <f>IF(OR($A60="",$B60=""),"",A60*'MPTO_working_2-way'!$G59)</f>
        <v>2.3000000000000003</v>
      </c>
      <c r="E60" s="32">
        <f>IF(OR($A60="",$B60=""),"",B60*'MPTO_working_2-way'!$G59)</f>
        <v>1.7692307692307694</v>
      </c>
      <c r="F60" s="30">
        <f>IF(OR($A60="",$B60=""),"",'MPTO_working_2-way'!D59)</f>
        <v>2.3141361256544504</v>
      </c>
      <c r="G60" s="32">
        <f>IF(OR($A60="",$B60=""),"",'MPTO_working_2-way'!E59)</f>
        <v>1.760956175298805</v>
      </c>
      <c r="H60" s="30">
        <f>IF(OR($A60="",$B60=""),"",'OddsRatio_working_2-way'!M59)</f>
        <v>2.3147514702678329</v>
      </c>
      <c r="I60" s="30">
        <f>IF(OR($A60="",$B60=""),"",'OddsRatio_working_2-way'!N59)</f>
        <v>1.7606000241218864</v>
      </c>
      <c r="J60" s="30">
        <f>IF('Log_working_2-way'!$D59="","",A60^('Log_working_2-way'!$D59))</f>
        <v>2.3213074858188989</v>
      </c>
      <c r="K60" s="32">
        <f>IF('Log_working_2-way'!$D59="","",B60^('Log_working_2-way'!$D59))</f>
        <v>1.7568261065137158</v>
      </c>
      <c r="L60" s="37">
        <f t="shared" si="9"/>
        <v>0.43478260869565211</v>
      </c>
      <c r="M60" s="37">
        <f t="shared" si="10"/>
        <v>0.56521739130434778</v>
      </c>
      <c r="N60" s="38">
        <v>156</v>
      </c>
      <c r="O60" s="38">
        <f t="shared" si="11"/>
        <v>85.411764705882348</v>
      </c>
      <c r="P60" s="38">
        <f t="shared" si="12"/>
        <v>64.235294117647058</v>
      </c>
      <c r="Q60" s="38">
        <f t="shared" si="13"/>
        <v>91.764705882352942</v>
      </c>
      <c r="R60" s="38">
        <f t="shared" si="14"/>
        <v>70.588235294117652</v>
      </c>
      <c r="S60" s="39">
        <f t="shared" si="15"/>
        <v>-6.3529411764705941</v>
      </c>
      <c r="T60" s="39">
        <f t="shared" si="16"/>
        <v>-6.3529411764705941</v>
      </c>
      <c r="U60" t="s">
        <v>211</v>
      </c>
      <c r="V60" t="s">
        <v>79</v>
      </c>
      <c r="W60" t="s">
        <v>82</v>
      </c>
      <c r="X60" s="48" t="s">
        <v>449</v>
      </c>
      <c r="Y60" s="41"/>
    </row>
    <row r="61" spans="1:25" ht="15" x14ac:dyDescent="0.25">
      <c r="A61">
        <v>2.27</v>
      </c>
      <c r="B61">
        <v>1.67</v>
      </c>
      <c r="C61" s="29">
        <f t="shared" si="0"/>
        <v>3.9331029570814469E-2</v>
      </c>
      <c r="D61" s="30">
        <f>IF(OR($A61="",$B61=""),"",A61*'MPTO_working_2-way'!$G60)</f>
        <v>2.3592814371257487</v>
      </c>
      <c r="E61" s="32">
        <f>IF(OR($A61="",$B61=""),"",B61*'MPTO_working_2-way'!$G60)</f>
        <v>1.7356828193832601</v>
      </c>
      <c r="F61" s="30">
        <f>IF(OR($A61="",$B61=""),"",'MPTO_working_2-way'!D60)</f>
        <v>2.3760694474913038</v>
      </c>
      <c r="G61" s="32">
        <f>IF(OR($A61="",$B61=""),"",'MPTO_working_2-way'!E60)</f>
        <v>1.7267075087111983</v>
      </c>
      <c r="H61" s="30">
        <f>IF(OR($A61="",$B61=""),"",'OddsRatio_working_2-way'!M60)</f>
        <v>2.376779716606729</v>
      </c>
      <c r="I61" s="30">
        <f>IF(OR($A61="",$B61=""),"",'OddsRatio_working_2-way'!N60)</f>
        <v>1.7263326063988251</v>
      </c>
      <c r="J61" s="30">
        <f>IF('Log_working_2-way'!$D60="","",A61^('Log_working_2-way'!$D60))</f>
        <v>2.3845761893383783</v>
      </c>
      <c r="K61" s="32">
        <f>IF('Log_working_2-way'!$D60="","",B61^('Log_working_2-way'!$D60))</f>
        <v>1.7222426672508611</v>
      </c>
      <c r="L61" s="37">
        <f t="shared" si="9"/>
        <v>0.42385786802030456</v>
      </c>
      <c r="M61" s="37">
        <f t="shared" si="10"/>
        <v>0.57614213197969533</v>
      </c>
      <c r="N61" s="38">
        <v>157</v>
      </c>
      <c r="O61" s="38">
        <f t="shared" si="11"/>
        <v>87.837004405286336</v>
      </c>
      <c r="P61" s="38">
        <f t="shared" si="12"/>
        <v>62.988023952095816</v>
      </c>
      <c r="Q61" s="38">
        <f t="shared" si="13"/>
        <v>94.011976047904199</v>
      </c>
      <c r="R61" s="38">
        <f t="shared" si="14"/>
        <v>69.162995594713649</v>
      </c>
      <c r="S61" s="39">
        <f t="shared" si="15"/>
        <v>-6.1749716426178622</v>
      </c>
      <c r="T61" s="39">
        <f t="shared" si="16"/>
        <v>-6.1749716426178338</v>
      </c>
      <c r="U61" t="s">
        <v>215</v>
      </c>
      <c r="V61" t="s">
        <v>203</v>
      </c>
      <c r="W61" t="s">
        <v>82</v>
      </c>
      <c r="X61" s="48" t="s">
        <v>449</v>
      </c>
      <c r="Y61" s="41"/>
    </row>
    <row r="62" spans="1:25" ht="15" x14ac:dyDescent="0.25">
      <c r="A62">
        <v>2.0699999999999998</v>
      </c>
      <c r="B62">
        <v>1.82</v>
      </c>
      <c r="C62" s="29">
        <f t="shared" si="0"/>
        <v>3.2542336890162948E-2</v>
      </c>
      <c r="D62" s="30">
        <f>IF(OR($A62="",$B62=""),"",A62*'MPTO_working_2-way'!$G61)</f>
        <v>2.1373626373626373</v>
      </c>
      <c r="E62" s="32">
        <f>IF(OR($A62="",$B62=""),"",B62*'MPTO_working_2-way'!$G61)</f>
        <v>1.8792270531400965</v>
      </c>
      <c r="F62" s="30">
        <f>IF(OR($A62="",$B62=""),"",'MPTO_working_2-way'!D61)</f>
        <v>2.1421504520384373</v>
      </c>
      <c r="G62" s="32">
        <f>IF(OR($A62="",$B62=""),"",'MPTO_working_2-way'!E61)</f>
        <v>1.8755413949320454</v>
      </c>
      <c r="H62" s="30">
        <f>IF(OR($A62="",$B62=""),"",'OddsRatio_working_2-way'!M61)</f>
        <v>2.1423125880338039</v>
      </c>
      <c r="I62" s="30">
        <f>IF(OR($A62="",$B62=""),"",'OddsRatio_working_2-way'!N61)</f>
        <v>1.8754171235399244</v>
      </c>
      <c r="J62" s="30">
        <f>IF('Log_working_2-way'!$D61="","",A62^('Log_working_2-way'!$D61))</f>
        <v>2.1444993293304022</v>
      </c>
      <c r="K62" s="32">
        <f>IF('Log_working_2-way'!$D61="","",B62^('Log_working_2-way'!$D61))</f>
        <v>1.8737445050186454</v>
      </c>
      <c r="L62" s="37">
        <f t="shared" si="9"/>
        <v>0.46786632390745503</v>
      </c>
      <c r="M62" s="37">
        <f t="shared" si="10"/>
        <v>0.53213367609254503</v>
      </c>
      <c r="N62" s="38">
        <v>158</v>
      </c>
      <c r="O62" s="38">
        <f t="shared" si="11"/>
        <v>81.671497584541072</v>
      </c>
      <c r="P62" s="38">
        <f t="shared" si="12"/>
        <v>71.186813186813183</v>
      </c>
      <c r="Q62" s="38">
        <f t="shared" si="13"/>
        <v>86.813186813186803</v>
      </c>
      <c r="R62" s="38">
        <f t="shared" si="14"/>
        <v>76.328502415458942</v>
      </c>
      <c r="S62" s="39">
        <f t="shared" si="15"/>
        <v>-5.1416892286457312</v>
      </c>
      <c r="T62" s="39">
        <f t="shared" si="16"/>
        <v>-5.1416892286457596</v>
      </c>
      <c r="U62" t="s">
        <v>216</v>
      </c>
      <c r="V62" t="s">
        <v>205</v>
      </c>
      <c r="W62" t="s">
        <v>82</v>
      </c>
      <c r="X62" s="48" t="s">
        <v>449</v>
      </c>
      <c r="Y62" s="41"/>
    </row>
    <row r="63" spans="1:25" s="50" customFormat="1" ht="15" x14ac:dyDescent="0.25">
      <c r="A63">
        <v>2.14</v>
      </c>
      <c r="B63">
        <v>1.75</v>
      </c>
      <c r="C63" s="29">
        <f t="shared" si="0"/>
        <v>3.8718291054739673E-2</v>
      </c>
      <c r="D63" s="30">
        <f>IF(OR($A63="",$B63=""),"",A63*'MPTO_working_2-way'!$G62)</f>
        <v>2.2228571428571429</v>
      </c>
      <c r="E63" s="32">
        <f>IF(OR($A63="",$B63=""),"",B63*'MPTO_working_2-way'!$G62)</f>
        <v>1.8177570093457944</v>
      </c>
      <c r="F63" s="30">
        <f>IF(OR($A63="",$B63=""),"",'MPTO_working_2-way'!D62)</f>
        <v>2.2324888226527575</v>
      </c>
      <c r="G63" s="32">
        <f>IF(OR($A63="",$B63=""),"",'MPTO_working_2-way'!E62)</f>
        <v>1.81136638452237</v>
      </c>
      <c r="H63" s="30">
        <f>IF(OR($A63="",$B63=""),"",'OddsRatio_working_2-way'!M62)</f>
        <v>2.2328828005937953</v>
      </c>
      <c r="I63" s="30">
        <f>IF(OR($A63="",$B63=""),"",'OddsRatio_working_2-way'!N62)</f>
        <v>1.8111071056538131</v>
      </c>
      <c r="J63" s="30">
        <f>IF('Log_working_2-way'!$D62="","",A63^('Log_working_2-way'!$D62))</f>
        <v>2.2373241322265098</v>
      </c>
      <c r="K63" s="32">
        <f>IF('Log_working_2-way'!$D62="","",B63^('Log_working_2-way'!$D62))</f>
        <v>1.8081956651086979</v>
      </c>
      <c r="L63" s="37">
        <f t="shared" si="9"/>
        <v>0.44987146529562982</v>
      </c>
      <c r="M63" s="37">
        <f t="shared" si="10"/>
        <v>0.55012853470437018</v>
      </c>
      <c r="N63" s="38">
        <v>159</v>
      </c>
      <c r="O63" s="38">
        <f t="shared" si="11"/>
        <v>84.700934579439277</v>
      </c>
      <c r="P63" s="38">
        <f t="shared" si="12"/>
        <v>68.142857142857139</v>
      </c>
      <c r="Q63" s="38">
        <f t="shared" si="13"/>
        <v>90.857142857142847</v>
      </c>
      <c r="R63" s="38">
        <f t="shared" si="14"/>
        <v>74.299065420560751</v>
      </c>
      <c r="S63" s="39">
        <f t="shared" si="15"/>
        <v>-6.1562082777035698</v>
      </c>
      <c r="T63" s="39">
        <f t="shared" si="16"/>
        <v>-6.1562082777036125</v>
      </c>
      <c r="U63" t="s">
        <v>206</v>
      </c>
      <c r="V63" t="s">
        <v>212</v>
      </c>
      <c r="W63" t="s">
        <v>82</v>
      </c>
      <c r="X63" s="48" t="s">
        <v>449</v>
      </c>
      <c r="Y63" s="51"/>
    </row>
    <row r="64" spans="1:25" ht="15" x14ac:dyDescent="0.25">
      <c r="A64">
        <v>1.94</v>
      </c>
      <c r="B64">
        <v>1.93</v>
      </c>
      <c r="C64" s="29">
        <f t="shared" si="0"/>
        <v>3.3598632551679941E-2</v>
      </c>
      <c r="D64" s="30">
        <f>IF(OR($A64="",$B64=""),"",A64*'MPTO_working_2-way'!$G63)</f>
        <v>2.0051813471502591</v>
      </c>
      <c r="E64" s="32">
        <f>IF(OR($A64="",$B64=""),"",B64*'MPTO_working_2-way'!$G63)</f>
        <v>1.9948453608247423</v>
      </c>
      <c r="F64" s="30">
        <f>IF(OR($A64="",$B64=""),"",'MPTO_working_2-way'!D63)</f>
        <v>2.0053558995233249</v>
      </c>
      <c r="G64" s="32">
        <f>IF(OR($A64="",$B64=""),"",'MPTO_working_2-way'!E63)</f>
        <v>1.9946726333173512</v>
      </c>
      <c r="H64" s="30">
        <f>IF(OR($A64="",$B64=""),"",'OddsRatio_working_2-way'!M63)</f>
        <v>2.0053619687316817</v>
      </c>
      <c r="I64" s="30">
        <f>IF(OR($A64="",$B64=""),"",'OddsRatio_working_2-way'!N63)</f>
        <v>1.9946666286387909</v>
      </c>
      <c r="J64" s="30">
        <f>IF('Log_working_2-way'!$D63="","",A64^('Log_working_2-way'!$D63))</f>
        <v>2.0054414461156225</v>
      </c>
      <c r="K64" s="32">
        <f>IF('Log_working_2-way'!$D63="","",B64^('Log_working_2-way'!$D63))</f>
        <v>1.9945880029745278</v>
      </c>
      <c r="L64" s="37">
        <f t="shared" si="9"/>
        <v>0.49870801033591733</v>
      </c>
      <c r="M64" s="37">
        <f t="shared" si="10"/>
        <v>0.50129198966408273</v>
      </c>
      <c r="N64" s="38">
        <v>160</v>
      </c>
      <c r="O64" s="38">
        <f t="shared" si="11"/>
        <v>77.525773195876283</v>
      </c>
      <c r="P64" s="38">
        <f t="shared" si="12"/>
        <v>77.09844559585494</v>
      </c>
      <c r="Q64" s="38">
        <f t="shared" si="13"/>
        <v>82.901554404145088</v>
      </c>
      <c r="R64" s="38">
        <f t="shared" si="14"/>
        <v>82.474226804123717</v>
      </c>
      <c r="S64" s="39">
        <f t="shared" si="15"/>
        <v>-5.3757812082688048</v>
      </c>
      <c r="T64" s="39">
        <f t="shared" si="16"/>
        <v>-5.3757812082687764</v>
      </c>
      <c r="U64" t="s">
        <v>77</v>
      </c>
      <c r="V64" t="s">
        <v>207</v>
      </c>
      <c r="W64" t="s">
        <v>82</v>
      </c>
      <c r="X64" s="48" t="s">
        <v>449</v>
      </c>
      <c r="Y64" s="41"/>
    </row>
    <row r="65" spans="1:25" ht="15" x14ac:dyDescent="0.25">
      <c r="A65">
        <v>1.89</v>
      </c>
      <c r="B65">
        <v>2.0099999999999998</v>
      </c>
      <c r="C65" s="29">
        <f t="shared" si="0"/>
        <v>2.6612966911474523E-2</v>
      </c>
      <c r="D65" s="30">
        <f>IF(OR($A65="",$B65=""),"",A65*'MPTO_working_2-way'!$G64)</f>
        <v>1.9402985074626868</v>
      </c>
      <c r="E65" s="32">
        <f>IF(OR($A65="",$B65=""),"",B65*'MPTO_working_2-way'!$G64)</f>
        <v>2.0634920634920637</v>
      </c>
      <c r="F65" s="30">
        <f>IF(OR($A65="",$B65=""),"",'MPTO_working_2-way'!D64)</f>
        <v>1.9387583250401901</v>
      </c>
      <c r="G65" s="32">
        <f>IF(OR($A65="",$B65=""),"",'MPTO_working_2-way'!E64)</f>
        <v>2.065236891462122</v>
      </c>
      <c r="H65" s="30">
        <f>IF(OR($A65="",$B65=""),"",'OddsRatio_working_2-way'!M64)</f>
        <v>1.9387162078135651</v>
      </c>
      <c r="I65" s="30">
        <f>IF(OR($A65="",$B65=""),"",'OddsRatio_working_2-way'!N64)</f>
        <v>2.0652846852715743</v>
      </c>
      <c r="J65" s="30">
        <f>IF('Log_working_2-way'!$D64="","",A65^('Log_working_2-way'!$D64))</f>
        <v>1.9380198887252209</v>
      </c>
      <c r="K65" s="32">
        <f>IF('Log_working_2-way'!$D64="","",B65^('Log_working_2-way'!$D64))</f>
        <v>2.0660754766713998</v>
      </c>
      <c r="L65" s="37">
        <f t="shared" si="9"/>
        <v>0.51538461538461533</v>
      </c>
      <c r="M65" s="37">
        <f t="shared" si="10"/>
        <v>0.48461538461538456</v>
      </c>
      <c r="N65" s="38">
        <v>161</v>
      </c>
      <c r="O65" s="38">
        <f t="shared" si="11"/>
        <v>75.81481481481481</v>
      </c>
      <c r="P65" s="38">
        <f t="shared" si="12"/>
        <v>80.900497512437795</v>
      </c>
      <c r="Q65" s="38">
        <f t="shared" si="13"/>
        <v>80.099502487562205</v>
      </c>
      <c r="R65" s="38">
        <f t="shared" si="14"/>
        <v>85.185185185185205</v>
      </c>
      <c r="S65" s="39">
        <f t="shared" si="15"/>
        <v>-4.2846876727473955</v>
      </c>
      <c r="T65" s="39">
        <f t="shared" si="16"/>
        <v>-4.2846876727474097</v>
      </c>
      <c r="U65" t="s">
        <v>351</v>
      </c>
      <c r="V65" t="s">
        <v>221</v>
      </c>
      <c r="W65" t="s">
        <v>437</v>
      </c>
      <c r="X65" s="48" t="s">
        <v>449</v>
      </c>
      <c r="Y65" s="41"/>
    </row>
    <row r="66" spans="1:25" ht="15" x14ac:dyDescent="0.25">
      <c r="A66">
        <v>1.6</v>
      </c>
      <c r="B66">
        <v>2.48</v>
      </c>
      <c r="C66" s="29">
        <f t="shared" si="0"/>
        <v>2.8225806451612989E-2</v>
      </c>
      <c r="D66" s="30">
        <f>IF(OR($A66="",$B66=""),"",A66*'MPTO_working_2-way'!$G65)</f>
        <v>1.645161290322581</v>
      </c>
      <c r="E66" s="32">
        <f>IF(OR($A66="",$B66=""),"",B66*'MPTO_working_2-way'!$G65)</f>
        <v>2.5500000000000003</v>
      </c>
      <c r="F66" s="30">
        <f>IF(OR($A66="",$B66=""),"",'MPTO_working_2-way'!D65)</f>
        <v>1.6369636963696372</v>
      </c>
      <c r="G66" s="32">
        <f>IF(OR($A66="",$B66=""),"",'MPTO_working_2-way'!E65)</f>
        <v>2.5699481865284977</v>
      </c>
      <c r="H66" s="30">
        <f>IF(OR($A66="",$B66=""),"",'OddsRatio_working_2-way'!M65)</f>
        <v>1.6367145399670135</v>
      </c>
      <c r="I66" s="30">
        <f>IF(OR($A66="",$B66=""),"",'OddsRatio_working_2-way'!N65)</f>
        <v>2.5705625319186329</v>
      </c>
      <c r="J66" s="30">
        <f>IF('Log_working_2-way'!$D65="","",A66^('Log_working_2-way'!$D65))</f>
        <v>1.6329971102948844</v>
      </c>
      <c r="K66" s="32">
        <f>IF('Log_working_2-way'!$D65="","",B66^('Log_working_2-way'!$D65))</f>
        <v>2.5797860428369455</v>
      </c>
      <c r="L66" s="37">
        <f t="shared" si="9"/>
        <v>0.6078431372549018</v>
      </c>
      <c r="M66" s="37">
        <f t="shared" si="10"/>
        <v>0.39215686274509798</v>
      </c>
      <c r="N66" s="38">
        <v>162</v>
      </c>
      <c r="O66" s="38">
        <f t="shared" si="11"/>
        <v>60.749999999999993</v>
      </c>
      <c r="P66" s="38">
        <f t="shared" si="12"/>
        <v>96.677419354838719</v>
      </c>
      <c r="Q66" s="38">
        <f t="shared" si="13"/>
        <v>65.322580645161295</v>
      </c>
      <c r="R66" s="38">
        <f t="shared" si="14"/>
        <v>101.25</v>
      </c>
      <c r="S66" s="39">
        <f t="shared" si="15"/>
        <v>-4.5725806451613025</v>
      </c>
      <c r="T66" s="39">
        <f t="shared" si="16"/>
        <v>-4.5725806451612812</v>
      </c>
      <c r="U66" t="s">
        <v>359</v>
      </c>
      <c r="V66" t="s">
        <v>346</v>
      </c>
      <c r="W66" t="s">
        <v>437</v>
      </c>
      <c r="X66" s="48" t="s">
        <v>449</v>
      </c>
      <c r="Y66" s="41"/>
    </row>
    <row r="67" spans="1:25" ht="15" x14ac:dyDescent="0.25">
      <c r="A67">
        <v>2.02</v>
      </c>
      <c r="B67">
        <v>1.85</v>
      </c>
      <c r="C67" s="29">
        <f t="shared" ref="C67:C130" si="17">IF(OR($A67="",$B67=""),"",(1/A67)+(1/B67)-1)</f>
        <v>3.5590045491035394E-2</v>
      </c>
      <c r="D67" s="30">
        <f>IF(OR($A67="",$B67=""),"",A67*'MPTO_working_2-way'!$G66)</f>
        <v>2.0918918918918914</v>
      </c>
      <c r="E67" s="32">
        <f>IF(OR($A67="",$B67=""),"",B67*'MPTO_working_2-way'!$G66)</f>
        <v>1.9158415841584155</v>
      </c>
      <c r="F67" s="30">
        <f>IF(OR($A67="",$B67=""),"",'MPTO_working_2-way'!D66)</f>
        <v>2.0953181945612553</v>
      </c>
      <c r="G67" s="32">
        <f>IF(OR($A67="",$B67=""),"",'MPTO_working_2-way'!E66)</f>
        <v>1.9129767084719731</v>
      </c>
      <c r="H67" s="30">
        <f>IF(OR($A67="",$B67=""),"",'OddsRatio_working_2-way'!M66)</f>
        <v>2.0954451150103317</v>
      </c>
      <c r="I67" s="30">
        <f>IF(OR($A67="",$B67=""),"",'OddsRatio_working_2-way'!N66)</f>
        <v>1.9128709291752766</v>
      </c>
      <c r="J67" s="30">
        <f>IF('Log_working_2-way'!$D66="","",A67^('Log_working_2-way'!$D66))</f>
        <v>2.0970120716987148</v>
      </c>
      <c r="K67" s="32">
        <f>IF('Log_working_2-way'!$D66="","",B67^('Log_working_2-way'!$D66))</f>
        <v>1.9115669971173959</v>
      </c>
      <c r="L67" s="37">
        <f t="shared" si="9"/>
        <v>0.47803617571059442</v>
      </c>
      <c r="M67" s="37">
        <f t="shared" si="10"/>
        <v>0.5219638242894058</v>
      </c>
      <c r="N67" s="38">
        <v>163</v>
      </c>
      <c r="O67" s="38">
        <f t="shared" si="11"/>
        <v>82.306930693069305</v>
      </c>
      <c r="P67" s="38">
        <f t="shared" si="12"/>
        <v>74.891891891891888</v>
      </c>
      <c r="Q67" s="38">
        <f t="shared" si="13"/>
        <v>88.108108108108098</v>
      </c>
      <c r="R67" s="38">
        <f t="shared" si="14"/>
        <v>80.693069306930695</v>
      </c>
      <c r="S67" s="39">
        <f t="shared" si="15"/>
        <v>-5.8011774150387936</v>
      </c>
      <c r="T67" s="39">
        <f t="shared" si="16"/>
        <v>-5.8011774150388078</v>
      </c>
      <c r="U67" t="s">
        <v>421</v>
      </c>
      <c r="V67" t="s">
        <v>234</v>
      </c>
      <c r="W67" t="s">
        <v>125</v>
      </c>
      <c r="X67" s="48" t="s">
        <v>449</v>
      </c>
      <c r="Y67" s="41"/>
    </row>
    <row r="68" spans="1:25" ht="15" x14ac:dyDescent="0.25">
      <c r="A68">
        <v>2.5499999999999998</v>
      </c>
      <c r="B68">
        <v>1.55</v>
      </c>
      <c r="C68" s="29">
        <f t="shared" si="17"/>
        <v>3.7318153067678717E-2</v>
      </c>
      <c r="D68" s="30">
        <f>IF(OR($A68="",$B68=""),"",A68*'MPTO_working_2-way'!$G67)</f>
        <v>2.6451612903225805</v>
      </c>
      <c r="E68" s="32">
        <f>IF(OR($A68="",$B68=""),"",B68*'MPTO_working_2-way'!$G67)</f>
        <v>1.607843137254902</v>
      </c>
      <c r="F68" s="30">
        <f>IF(OR($A68="",$B68=""),"",'MPTO_working_2-way'!D67)</f>
        <v>2.6773920406435225</v>
      </c>
      <c r="G68" s="32">
        <f>IF(OR($A68="",$B68=""),"",'MPTO_working_2-way'!E67)</f>
        <v>1.596163553760727</v>
      </c>
      <c r="H68" s="30">
        <f>IF(OR($A68="",$B68=""),"",'OddsRatio_working_2-way'!M67)</f>
        <v>2.6787441193290351</v>
      </c>
      <c r="I68" s="30">
        <f>IF(OR($A68="",$B68=""),"",'OddsRatio_working_2-way'!N67)</f>
        <v>1.5956833971812705</v>
      </c>
      <c r="J68" s="30">
        <f>IF('Log_working_2-way'!$D67="","",A68^('Log_working_2-way'!$D67))</f>
        <v>2.693900720344212</v>
      </c>
      <c r="K68" s="32">
        <f>IF('Log_working_2-way'!$D67="","",B68^('Log_working_2-way'!$D67))</f>
        <v>1.5903533707669273</v>
      </c>
      <c r="L68" s="37">
        <f t="shared" si="9"/>
        <v>0.37804878048780488</v>
      </c>
      <c r="M68" s="37">
        <f t="shared" si="10"/>
        <v>0.62195121951219512</v>
      </c>
      <c r="N68" s="38">
        <v>164</v>
      </c>
      <c r="O68" s="38">
        <f t="shared" si="11"/>
        <v>99.686274509803937</v>
      </c>
      <c r="P68" s="38">
        <f t="shared" si="12"/>
        <v>58.193548387096783</v>
      </c>
      <c r="Q68" s="38">
        <f t="shared" si="13"/>
        <v>105.80645161290322</v>
      </c>
      <c r="R68" s="38">
        <f t="shared" si="14"/>
        <v>64.313725490196092</v>
      </c>
      <c r="S68" s="39">
        <f t="shared" si="15"/>
        <v>-6.1201771030992802</v>
      </c>
      <c r="T68" s="39">
        <f t="shared" si="16"/>
        <v>-6.1201771030993086</v>
      </c>
      <c r="U68" t="s">
        <v>231</v>
      </c>
      <c r="V68" t="s">
        <v>236</v>
      </c>
      <c r="W68" t="s">
        <v>125</v>
      </c>
      <c r="X68" s="48" t="s">
        <v>449</v>
      </c>
      <c r="Y68" s="41"/>
    </row>
    <row r="69" spans="1:25" ht="15" x14ac:dyDescent="0.25">
      <c r="A69">
        <v>2.16</v>
      </c>
      <c r="B69">
        <v>1.74</v>
      </c>
      <c r="C69" s="29">
        <f t="shared" si="17"/>
        <v>3.7675606641123682E-2</v>
      </c>
      <c r="D69" s="30">
        <f>IF(OR($A69="",$B69=""),"",A69*'MPTO_working_2-way'!$G68)</f>
        <v>2.2413793103448274</v>
      </c>
      <c r="E69" s="32">
        <f>IF(OR($A69="",$B69=""),"",B69*'MPTO_working_2-way'!$G68)</f>
        <v>1.8055555555555551</v>
      </c>
      <c r="F69" s="30">
        <f>IF(OR($A69="",$B69=""),"",'MPTO_working_2-way'!D68)</f>
        <v>2.2516175413371671</v>
      </c>
      <c r="G69" s="32">
        <f>IF(OR($A69="",$B69=""),"",'MPTO_working_2-way'!E68)</f>
        <v>1.7989661114302122</v>
      </c>
      <c r="H69" s="30">
        <f>IF(OR($A69="",$B69=""),"",'OddsRatio_working_2-way'!M68)</f>
        <v>2.2520253861514017</v>
      </c>
      <c r="I69" s="30">
        <f>IF(OR($A69="",$B69=""),"",'OddsRatio_working_2-way'!N68)</f>
        <v>1.7987058497862392</v>
      </c>
      <c r="J69" s="30">
        <f>IF('Log_working_2-way'!$D68="","",A69^('Log_working_2-way'!$D68))</f>
        <v>2.2567451068476951</v>
      </c>
      <c r="K69" s="32">
        <f>IF('Log_working_2-way'!$D68="","",B69^('Log_working_2-way'!$D68))</f>
        <v>1.7957063007853538</v>
      </c>
      <c r="L69" s="37">
        <f t="shared" ref="L69:L132" si="18">(1/D69)</f>
        <v>0.44615384615384618</v>
      </c>
      <c r="M69" s="37">
        <f t="shared" ref="M69:M132" si="19">(1/E69)</f>
        <v>0.55384615384615399</v>
      </c>
      <c r="N69" s="38">
        <v>165</v>
      </c>
      <c r="O69" s="38">
        <f t="shared" ref="O69:O132" si="20">(1/A69)*((N69*A69)-N69)</f>
        <v>88.611111111111114</v>
      </c>
      <c r="P69" s="38">
        <f t="shared" ref="P69:P132" si="21">(1/B69)*((N69*B69)-N69)</f>
        <v>70.172413793103459</v>
      </c>
      <c r="Q69" s="38">
        <f t="shared" ref="Q69:Q132" si="22">(1/B69)*N69</f>
        <v>94.827586206896541</v>
      </c>
      <c r="R69" s="38">
        <f t="shared" ref="R69:R132" si="23">(1/A69)*N69</f>
        <v>76.388888888888886</v>
      </c>
      <c r="S69" s="39">
        <f t="shared" ref="S69:S132" si="24">O69-Q69</f>
        <v>-6.2164750957854267</v>
      </c>
      <c r="T69" s="39">
        <f t="shared" ref="T69:T132" si="25">P69-R69</f>
        <v>-6.2164750957854267</v>
      </c>
      <c r="U69" t="s">
        <v>226</v>
      </c>
      <c r="V69" t="s">
        <v>237</v>
      </c>
      <c r="W69" t="s">
        <v>125</v>
      </c>
      <c r="X69" s="48" t="s">
        <v>449</v>
      </c>
      <c r="Y69" s="41"/>
    </row>
    <row r="70" spans="1:25" ht="15" x14ac:dyDescent="0.25">
      <c r="A70">
        <v>2.12</v>
      </c>
      <c r="B70">
        <v>1.76</v>
      </c>
      <c r="C70" s="29">
        <f t="shared" si="17"/>
        <v>3.9879931389365408E-2</v>
      </c>
      <c r="D70" s="30">
        <f>IF(OR($A70="",$B70=""),"",A70*'MPTO_working_2-way'!$G69)</f>
        <v>2.2045454545454546</v>
      </c>
      <c r="E70" s="32">
        <f>IF(OR($A70="",$B70=""),"",B70*'MPTO_working_2-way'!$G69)</f>
        <v>1.8301886792452831</v>
      </c>
      <c r="F70" s="30">
        <f>IF(OR($A70="",$B70=""),"",'MPTO_working_2-way'!D69)</f>
        <v>2.213573801613669</v>
      </c>
      <c r="G70" s="32">
        <f>IF(OR($A70="",$B70=""),"",'MPTO_working_2-way'!E69)</f>
        <v>1.8240125146656239</v>
      </c>
      <c r="H70" s="30">
        <f>IF(OR($A70="",$B70=""),"",'OddsRatio_working_2-way'!M69)</f>
        <v>2.2139539573337679</v>
      </c>
      <c r="I70" s="30">
        <f>IF(OR($A70="",$B70=""),"",'OddsRatio_working_2-way'!N69)</f>
        <v>1.8237544710479137</v>
      </c>
      <c r="J70" s="30">
        <f>IF('Log_working_2-way'!$D69="","",A70^('Log_working_2-way'!$D69))</f>
        <v>2.2181187217362539</v>
      </c>
      <c r="K70" s="32">
        <f>IF('Log_working_2-way'!$D69="","",B70^('Log_working_2-way'!$D69))</f>
        <v>1.8209380433579214</v>
      </c>
      <c r="L70" s="37">
        <f t="shared" si="18"/>
        <v>0.45360824742268041</v>
      </c>
      <c r="M70" s="37">
        <f t="shared" si="19"/>
        <v>0.54639175257731953</v>
      </c>
      <c r="N70" s="38">
        <v>166</v>
      </c>
      <c r="O70" s="38">
        <f t="shared" si="20"/>
        <v>87.698113207547166</v>
      </c>
      <c r="P70" s="38">
        <f t="shared" si="21"/>
        <v>71.681818181818201</v>
      </c>
      <c r="Q70" s="38">
        <f t="shared" si="22"/>
        <v>94.318181818181827</v>
      </c>
      <c r="R70" s="38">
        <f t="shared" si="23"/>
        <v>78.301886792452819</v>
      </c>
      <c r="S70" s="39">
        <f t="shared" si="24"/>
        <v>-6.6200686106346609</v>
      </c>
      <c r="T70" s="39">
        <f t="shared" si="25"/>
        <v>-6.6200686106346183</v>
      </c>
      <c r="U70" t="s">
        <v>230</v>
      </c>
      <c r="V70" t="s">
        <v>227</v>
      </c>
      <c r="W70" t="s">
        <v>125</v>
      </c>
      <c r="X70" s="48" t="s">
        <v>449</v>
      </c>
      <c r="Y70" s="41"/>
    </row>
    <row r="71" spans="1:25" ht="15" x14ac:dyDescent="0.25">
      <c r="A71">
        <v>2.11</v>
      </c>
      <c r="B71">
        <v>1.77</v>
      </c>
      <c r="C71" s="29">
        <f t="shared" si="17"/>
        <v>3.8905400701529036E-2</v>
      </c>
      <c r="D71" s="30">
        <f>IF(OR($A71="",$B71=""),"",A71*'MPTO_working_2-way'!$G70)</f>
        <v>2.1920903954802262</v>
      </c>
      <c r="E71" s="32">
        <f>IF(OR($A71="",$B71=""),"",B71*'MPTO_working_2-way'!$G70)</f>
        <v>1.8388625592417065</v>
      </c>
      <c r="F71" s="30">
        <f>IF(OR($A71="",$B71=""),"",'MPTO_working_2-way'!D70)</f>
        <v>2.2003122514507911</v>
      </c>
      <c r="G71" s="32">
        <f>IF(OR($A71="",$B71=""),"",'MPTO_working_2-way'!E70)</f>
        <v>1.8331165484575556</v>
      </c>
      <c r="H71" s="30">
        <f>IF(OR($A71="",$B71=""),"",'OddsRatio_working_2-way'!M70)</f>
        <v>2.2006491750542465</v>
      </c>
      <c r="I71" s="30">
        <f>IF(OR($A71="",$B71=""),"",'OddsRatio_working_2-way'!N70)</f>
        <v>1.8328827610736662</v>
      </c>
      <c r="J71" s="30">
        <f>IF('Log_working_2-way'!$D70="","",A71^('Log_working_2-way'!$D70))</f>
        <v>2.2044360761738599</v>
      </c>
      <c r="K71" s="32">
        <f>IF('Log_working_2-way'!$D70="","",B71^('Log_working_2-way'!$D70))</f>
        <v>1.8302640711133078</v>
      </c>
      <c r="L71" s="37">
        <f t="shared" si="18"/>
        <v>0.45618556701030921</v>
      </c>
      <c r="M71" s="37">
        <f t="shared" si="19"/>
        <v>0.54381443298969068</v>
      </c>
      <c r="N71" s="38">
        <v>167</v>
      </c>
      <c r="O71" s="38">
        <f t="shared" si="20"/>
        <v>87.853080568720387</v>
      </c>
      <c r="P71" s="38">
        <f t="shared" si="21"/>
        <v>72.649717514124276</v>
      </c>
      <c r="Q71" s="38">
        <f t="shared" si="22"/>
        <v>94.350282485875709</v>
      </c>
      <c r="R71" s="38">
        <f t="shared" si="23"/>
        <v>79.146919431279628</v>
      </c>
      <c r="S71" s="39">
        <f t="shared" si="24"/>
        <v>-6.4972019171553228</v>
      </c>
      <c r="T71" s="39">
        <f t="shared" si="25"/>
        <v>-6.4972019171553512</v>
      </c>
      <c r="U71" t="s">
        <v>224</v>
      </c>
      <c r="V71" t="s">
        <v>420</v>
      </c>
      <c r="W71" t="s">
        <v>125</v>
      </c>
      <c r="X71" s="48" t="s">
        <v>449</v>
      </c>
      <c r="Y71" s="41"/>
    </row>
    <row r="72" spans="1:25" ht="15" x14ac:dyDescent="0.25">
      <c r="A72">
        <v>2.2200000000000002</v>
      </c>
      <c r="B72">
        <v>1.7</v>
      </c>
      <c r="C72" s="29">
        <f t="shared" si="17"/>
        <v>3.868574456809748E-2</v>
      </c>
      <c r="D72" s="30">
        <f>IF(OR($A72="",$B72=""),"",A72*'MPTO_working_2-way'!$G71)</f>
        <v>2.3058823529411767</v>
      </c>
      <c r="E72" s="32">
        <f>IF(OR($A72="",$B72=""),"",B72*'MPTO_working_2-way'!$G71)</f>
        <v>1.7657657657657657</v>
      </c>
      <c r="F72" s="30">
        <f>IF(OR($A72="",$B72=""),"",'MPTO_working_2-way'!D71)</f>
        <v>2.3196066379840201</v>
      </c>
      <c r="G72" s="32">
        <f>IF(OR($A72="",$B72=""),"",'MPTO_working_2-way'!E71)</f>
        <v>1.7578015836050302</v>
      </c>
      <c r="H72" s="30">
        <f>IF(OR($A72="",$B72=""),"",'OddsRatio_working_2-way'!M71)</f>
        <v>2.3201731488169055</v>
      </c>
      <c r="I72" s="30">
        <f>IF(OR($A72="",$B72=""),"",'OddsRatio_working_2-way'!N71)</f>
        <v>1.7574763968621581</v>
      </c>
      <c r="J72" s="30">
        <f>IF('Log_working_2-way'!$D71="","",A72^('Log_working_2-way'!$D71))</f>
        <v>2.3265255894258647</v>
      </c>
      <c r="K72" s="32">
        <f>IF('Log_working_2-way'!$D71="","",B72^('Log_working_2-way'!$D71))</f>
        <v>1.7538490082446418</v>
      </c>
      <c r="L72" s="37">
        <f t="shared" si="18"/>
        <v>0.43367346938775503</v>
      </c>
      <c r="M72" s="37">
        <f t="shared" si="19"/>
        <v>0.56632653061224492</v>
      </c>
      <c r="N72" s="38">
        <v>168</v>
      </c>
      <c r="O72" s="38">
        <f t="shared" si="20"/>
        <v>92.324324324324337</v>
      </c>
      <c r="P72" s="38">
        <f t="shared" si="21"/>
        <v>69.176470588235276</v>
      </c>
      <c r="Q72" s="38">
        <f t="shared" si="22"/>
        <v>98.82352941176471</v>
      </c>
      <c r="R72" s="38">
        <f t="shared" si="23"/>
        <v>75.675675675675663</v>
      </c>
      <c r="S72" s="39">
        <f t="shared" si="24"/>
        <v>-6.4992050874403731</v>
      </c>
      <c r="T72" s="39">
        <f t="shared" si="25"/>
        <v>-6.4992050874403873</v>
      </c>
      <c r="U72" t="s">
        <v>238</v>
      </c>
      <c r="V72" t="s">
        <v>225</v>
      </c>
      <c r="W72" t="s">
        <v>125</v>
      </c>
      <c r="X72" s="48" t="s">
        <v>449</v>
      </c>
      <c r="Y72" s="41"/>
    </row>
    <row r="73" spans="1:25" ht="15" x14ac:dyDescent="0.25">
      <c r="A73">
        <v>2.58</v>
      </c>
      <c r="B73">
        <v>1.54</v>
      </c>
      <c r="C73" s="29">
        <f t="shared" si="17"/>
        <v>3.6947548575455569E-2</v>
      </c>
      <c r="D73" s="30">
        <f>IF(OR($A73="",$B73=""),"",A73*'MPTO_working_2-way'!$G72)</f>
        <v>2.6753246753246755</v>
      </c>
      <c r="E73" s="32">
        <f>IF(OR($A73="",$B73=""),"",B73*'MPTO_working_2-way'!$G72)</f>
        <v>1.5968992248062017</v>
      </c>
      <c r="F73" s="30">
        <f>IF(OR($A73="",$B73=""),"",'MPTO_working_2-way'!D72)</f>
        <v>2.7091231419609985</v>
      </c>
      <c r="G73" s="32">
        <f>IF(OR($A73="",$B73=""),"",'MPTO_working_2-way'!E72)</f>
        <v>1.5850953482805394</v>
      </c>
      <c r="H73" s="30">
        <f>IF(OR($A73="",$B73=""),"",'OddsRatio_working_2-way'!M72)</f>
        <v>2.7105338131489622</v>
      </c>
      <c r="I73" s="30">
        <f>IF(OR($A73="",$B73=""),"",'OddsRatio_working_2-way'!N72)</f>
        <v>1.5846128222154678</v>
      </c>
      <c r="J73" s="30">
        <f>IF('Log_working_2-way'!$D72="","",A73^('Log_working_2-way'!$D72))</f>
        <v>2.7264456405419453</v>
      </c>
      <c r="K73" s="32">
        <f>IF('Log_working_2-way'!$D72="","",B73^('Log_working_2-way'!$D72))</f>
        <v>1.5792247242061004</v>
      </c>
      <c r="L73" s="37">
        <f t="shared" si="18"/>
        <v>0.37378640776699024</v>
      </c>
      <c r="M73" s="37">
        <f t="shared" si="19"/>
        <v>0.62621359223300965</v>
      </c>
      <c r="N73" s="38">
        <v>169</v>
      </c>
      <c r="O73" s="38">
        <f t="shared" si="20"/>
        <v>103.49612403100775</v>
      </c>
      <c r="P73" s="38">
        <f t="shared" si="21"/>
        <v>59.259740259740255</v>
      </c>
      <c r="Q73" s="38">
        <f t="shared" si="22"/>
        <v>109.74025974025975</v>
      </c>
      <c r="R73" s="38">
        <f t="shared" si="23"/>
        <v>65.503875968992247</v>
      </c>
      <c r="S73" s="39">
        <f t="shared" si="24"/>
        <v>-6.2441357092519922</v>
      </c>
      <c r="T73" s="39">
        <f t="shared" si="25"/>
        <v>-6.2441357092519922</v>
      </c>
      <c r="U73" t="s">
        <v>228</v>
      </c>
      <c r="V73" t="s">
        <v>229</v>
      </c>
      <c r="W73" t="s">
        <v>125</v>
      </c>
      <c r="X73" s="48" t="s">
        <v>449</v>
      </c>
      <c r="Y73" s="41"/>
    </row>
    <row r="74" spans="1:25" ht="15" x14ac:dyDescent="0.25">
      <c r="A74">
        <v>2.4700000000000002</v>
      </c>
      <c r="B74">
        <v>1.58</v>
      </c>
      <c r="C74" s="29">
        <f t="shared" si="17"/>
        <v>3.7769692000204858E-2</v>
      </c>
      <c r="D74" s="30">
        <f>IF(OR($A74="",$B74=""),"",A74*'MPTO_working_2-way'!$G73)</f>
        <v>2.5632911392405062</v>
      </c>
      <c r="E74" s="32">
        <f>IF(OR($A74="",$B74=""),"",B74*'MPTO_working_2-way'!$G73)</f>
        <v>1.6396761133603237</v>
      </c>
      <c r="F74" s="30">
        <f>IF(OR($A74="",$B74=""),"",'MPTO_working_2-way'!D73)</f>
        <v>2.5908517559583082</v>
      </c>
      <c r="G74" s="32">
        <f>IF(OR($A74="",$B74=""),"",'MPTO_working_2-way'!E73)</f>
        <v>1.6285940825439218</v>
      </c>
      <c r="H74" s="30">
        <f>IF(OR($A74="",$B74=""),"",'OddsRatio_working_2-way'!M73)</f>
        <v>2.5920058915156967</v>
      </c>
      <c r="I74" s="30">
        <f>IF(OR($A74="",$B74=""),"",'OddsRatio_working_2-way'!N73)</f>
        <v>1.6281383789653769</v>
      </c>
      <c r="J74" s="30">
        <f>IF('Log_working_2-way'!$D73="","",A74^('Log_working_2-way'!$D73))</f>
        <v>2.6049168603231139</v>
      </c>
      <c r="K74" s="32">
        <f>IF('Log_working_2-way'!$D73="","",B74^('Log_working_2-way'!$D73))</f>
        <v>1.6230852355793859</v>
      </c>
      <c r="L74" s="37">
        <f t="shared" si="18"/>
        <v>0.39012345679012345</v>
      </c>
      <c r="M74" s="37">
        <f t="shared" si="19"/>
        <v>0.60987654320987661</v>
      </c>
      <c r="N74" s="38">
        <v>170</v>
      </c>
      <c r="O74" s="38">
        <f t="shared" si="20"/>
        <v>101.17408906882592</v>
      </c>
      <c r="P74" s="38">
        <f t="shared" si="21"/>
        <v>62.40506329113925</v>
      </c>
      <c r="Q74" s="38">
        <f t="shared" si="22"/>
        <v>107.59493670886074</v>
      </c>
      <c r="R74" s="38">
        <f t="shared" si="23"/>
        <v>68.825910931174093</v>
      </c>
      <c r="S74" s="39">
        <f t="shared" si="24"/>
        <v>-6.4208476400348218</v>
      </c>
      <c r="T74" s="39">
        <f t="shared" si="25"/>
        <v>-6.4208476400348431</v>
      </c>
      <c r="U74" t="s">
        <v>107</v>
      </c>
      <c r="V74" t="s">
        <v>232</v>
      </c>
      <c r="W74" t="s">
        <v>125</v>
      </c>
      <c r="X74" s="48" t="s">
        <v>449</v>
      </c>
      <c r="Y74" s="41"/>
    </row>
    <row r="75" spans="1:25" ht="15" x14ac:dyDescent="0.25">
      <c r="A75">
        <v>2.19</v>
      </c>
      <c r="B75">
        <v>1.72</v>
      </c>
      <c r="C75" s="29">
        <f t="shared" si="17"/>
        <v>3.8016353403419467E-2</v>
      </c>
      <c r="D75" s="30">
        <f>IF(OR($A75="",$B75=""),"",A75*'MPTO_working_2-way'!$G74)</f>
        <v>2.2732558139534884</v>
      </c>
      <c r="E75" s="32">
        <f>IF(OR($A75="",$B75=""),"",B75*'MPTO_working_2-way'!$G74)</f>
        <v>1.7853881278538815</v>
      </c>
      <c r="F75" s="30">
        <f>IF(OR($A75="",$B75=""),"",'MPTO_working_2-way'!D74)</f>
        <v>2.2851249696675566</v>
      </c>
      <c r="G75" s="32">
        <f>IF(OR($A75="",$B75=""),"",'MPTO_working_2-way'!E74)</f>
        <v>1.7781344410876134</v>
      </c>
      <c r="H75" s="30">
        <f>IF(OR($A75="",$B75=""),"",'OddsRatio_working_2-way'!M74)</f>
        <v>2.2856040517117928</v>
      </c>
      <c r="I75" s="30">
        <f>IF(OR($A75="",$B75=""),"",'OddsRatio_working_2-way'!N74)</f>
        <v>1.7778444682625973</v>
      </c>
      <c r="J75" s="30">
        <f>IF('Log_working_2-way'!$D74="","",A75^('Log_working_2-way'!$D74))</f>
        <v>2.291085448482058</v>
      </c>
      <c r="K75" s="32">
        <f>IF('Log_working_2-way'!$D74="","",B75^('Log_working_2-way'!$D74))</f>
        <v>1.7745420732419892</v>
      </c>
      <c r="L75" s="37">
        <f t="shared" si="18"/>
        <v>0.43989769820971864</v>
      </c>
      <c r="M75" s="37">
        <f t="shared" si="19"/>
        <v>0.56010230179028131</v>
      </c>
      <c r="N75" s="38">
        <v>171</v>
      </c>
      <c r="O75" s="38">
        <f t="shared" si="20"/>
        <v>92.917808219178099</v>
      </c>
      <c r="P75" s="38">
        <f t="shared" si="21"/>
        <v>71.581395348837219</v>
      </c>
      <c r="Q75" s="38">
        <f t="shared" si="22"/>
        <v>99.418604651162795</v>
      </c>
      <c r="R75" s="38">
        <f t="shared" si="23"/>
        <v>78.08219178082193</v>
      </c>
      <c r="S75" s="39">
        <f t="shared" si="24"/>
        <v>-6.5007964319846963</v>
      </c>
      <c r="T75" s="39">
        <f t="shared" si="25"/>
        <v>-6.5007964319847105</v>
      </c>
      <c r="U75" t="s">
        <v>235</v>
      </c>
      <c r="V75" t="s">
        <v>106</v>
      </c>
      <c r="W75" t="s">
        <v>125</v>
      </c>
      <c r="X75" s="48" t="s">
        <v>449</v>
      </c>
      <c r="Y75" s="41"/>
    </row>
    <row r="76" spans="1:25" ht="15" x14ac:dyDescent="0.25">
      <c r="A76">
        <v>2.11</v>
      </c>
      <c r="B76">
        <v>1.74</v>
      </c>
      <c r="C76" s="29">
        <f t="shared" si="17"/>
        <v>4.8646292967260418E-2</v>
      </c>
      <c r="D76" s="30">
        <f>IF(OR($A76="",$B76=""),"",A76*'MPTO_working_2-way'!$G75)</f>
        <v>2.2126436781609193</v>
      </c>
      <c r="E76" s="32">
        <f>IF(OR($A76="",$B76=""),"",B76*'MPTO_working_2-way'!$G75)</f>
        <v>1.824644549763033</v>
      </c>
      <c r="F76" s="30">
        <f>IF(OR($A76="",$B76=""),"",'MPTO_working_2-way'!D75)</f>
        <v>2.2241473314351485</v>
      </c>
      <c r="G76" s="32">
        <f>IF(OR($A76="",$B76=""),"",'MPTO_working_2-way'!E75)</f>
        <v>1.8168951353491363</v>
      </c>
      <c r="H76" s="30">
        <f>IF(OR($A76="",$B76=""),"",'OddsRatio_working_2-way'!M75)</f>
        <v>2.2247448713915889</v>
      </c>
      <c r="I76" s="30">
        <f>IF(OR($A76="",$B76=""),"",'OddsRatio_working_2-way'!N75)</f>
        <v>1.816496580927726</v>
      </c>
      <c r="J76" s="30">
        <f>IF('Log_working_2-way'!$D75="","",A76^('Log_working_2-way'!$D75))</f>
        <v>2.230102180975829</v>
      </c>
      <c r="K76" s="32">
        <f>IF('Log_working_2-way'!$D75="","",B76^('Log_working_2-way'!$D75))</f>
        <v>1.8129405958827052</v>
      </c>
      <c r="L76" s="37">
        <f t="shared" si="18"/>
        <v>0.45194805194805199</v>
      </c>
      <c r="M76" s="37">
        <f t="shared" si="19"/>
        <v>0.54805194805194812</v>
      </c>
      <c r="N76" s="38">
        <v>172</v>
      </c>
      <c r="O76" s="38">
        <f t="shared" si="20"/>
        <v>90.483412322274859</v>
      </c>
      <c r="P76" s="38">
        <f t="shared" si="21"/>
        <v>73.149425287356308</v>
      </c>
      <c r="Q76" s="38">
        <f t="shared" si="22"/>
        <v>98.850574712643677</v>
      </c>
      <c r="R76" s="38">
        <f t="shared" si="23"/>
        <v>81.516587677725113</v>
      </c>
      <c r="S76" s="39">
        <f t="shared" si="24"/>
        <v>-8.3671623903688186</v>
      </c>
      <c r="T76" s="39">
        <f t="shared" si="25"/>
        <v>-8.3671623903688044</v>
      </c>
      <c r="U76" t="s">
        <v>240</v>
      </c>
      <c r="V76" t="s">
        <v>362</v>
      </c>
      <c r="W76" t="s">
        <v>444</v>
      </c>
      <c r="X76" s="48" t="s">
        <v>449</v>
      </c>
      <c r="Y76" s="41"/>
    </row>
    <row r="77" spans="1:25" ht="15" x14ac:dyDescent="0.25">
      <c r="A77">
        <v>2.0699999999999998</v>
      </c>
      <c r="B77">
        <v>1.78</v>
      </c>
      <c r="C77" s="29">
        <f t="shared" si="17"/>
        <v>4.4889540248602255E-2</v>
      </c>
      <c r="D77" s="30">
        <f>IF(OR($A77="",$B77=""),"",A77*'MPTO_working_2-way'!$G76)</f>
        <v>2.1629213483146064</v>
      </c>
      <c r="E77" s="32">
        <f>IF(OR($A77="",$B77=""),"",B77*'MPTO_working_2-way'!$G76)</f>
        <v>1.8599033816425121</v>
      </c>
      <c r="F77" s="30">
        <f>IF(OR($A77="",$B77=""),"",'MPTO_working_2-way'!D76)</f>
        <v>2.1708596005420371</v>
      </c>
      <c r="G77" s="32">
        <f>IF(OR($A77="",$B77=""),"",'MPTO_working_2-way'!E76)</f>
        <v>1.8540733658732955</v>
      </c>
      <c r="H77" s="30">
        <f>IF(OR($A77="",$B77=""),"",'OddsRatio_working_2-way'!M76)</f>
        <v>2.1712364713391024</v>
      </c>
      <c r="I77" s="30">
        <f>IF(OR($A77="",$B77=""),"",'OddsRatio_working_2-way'!N76)</f>
        <v>1.8537985492004672</v>
      </c>
      <c r="J77" s="30">
        <f>IF('Log_working_2-way'!$D76="","",A77^('Log_working_2-way'!$D76))</f>
        <v>2.1749101411939322</v>
      </c>
      <c r="K77" s="32">
        <f>IF('Log_working_2-way'!$D76="","",B77^('Log_working_2-way'!$D76))</f>
        <v>1.8511289203643779</v>
      </c>
      <c r="L77" s="37">
        <f t="shared" si="18"/>
        <v>0.46233766233766244</v>
      </c>
      <c r="M77" s="37">
        <f t="shared" si="19"/>
        <v>0.53766233766233762</v>
      </c>
      <c r="N77" s="38">
        <v>173</v>
      </c>
      <c r="O77" s="38">
        <f t="shared" si="20"/>
        <v>89.42512077294684</v>
      </c>
      <c r="P77" s="38">
        <f t="shared" si="21"/>
        <v>75.808988764044955</v>
      </c>
      <c r="Q77" s="38">
        <f t="shared" si="22"/>
        <v>97.19101123595506</v>
      </c>
      <c r="R77" s="38">
        <f t="shared" si="23"/>
        <v>83.574879227053145</v>
      </c>
      <c r="S77" s="39">
        <f t="shared" si="24"/>
        <v>-7.7658904630082191</v>
      </c>
      <c r="T77" s="39">
        <f t="shared" si="25"/>
        <v>-7.7658904630081906</v>
      </c>
      <c r="U77" t="s">
        <v>366</v>
      </c>
      <c r="V77" t="s">
        <v>241</v>
      </c>
      <c r="W77" t="s">
        <v>444</v>
      </c>
      <c r="X77" s="48" t="s">
        <v>449</v>
      </c>
      <c r="Y77" s="41"/>
    </row>
    <row r="78" spans="1:25" ht="15" x14ac:dyDescent="0.25">
      <c r="A78">
        <v>1.99</v>
      </c>
      <c r="B78">
        <v>1.92</v>
      </c>
      <c r="C78" s="29">
        <f t="shared" si="17"/>
        <v>2.3345896147403788E-2</v>
      </c>
      <c r="D78" s="30">
        <f>IF(OR($A78="",$B78=""),"",A78*'MPTO_working_2-way'!$G77)</f>
        <v>2.0364583333333335</v>
      </c>
      <c r="E78" s="32">
        <f>IF(OR($A78="",$B78=""),"",B78*'MPTO_working_2-way'!$G77)</f>
        <v>1.9648241206030153</v>
      </c>
      <c r="F78" s="30">
        <f>IF(OR($A78="",$B78=""),"",'MPTO_working_2-way'!D77)</f>
        <v>2.0373253705876082</v>
      </c>
      <c r="G78" s="32">
        <f>IF(OR($A78="",$B78=""),"",'MPTO_working_2-way'!E77)</f>
        <v>1.9640176827387685</v>
      </c>
      <c r="H78" s="30">
        <f>IF(OR($A78="",$B78=""),"",'OddsRatio_working_2-way'!M77)</f>
        <v>2.0373461122121879</v>
      </c>
      <c r="I78" s="30">
        <f>IF(OR($A78="",$B78=""),"",'OddsRatio_working_2-way'!N77)</f>
        <v>1.9639984073082948</v>
      </c>
      <c r="J78" s="30">
        <f>IF('Log_working_2-way'!$D77="","",A78^('Log_working_2-way'!$D77))</f>
        <v>2.0377376988644484</v>
      </c>
      <c r="K78" s="32">
        <f>IF('Log_working_2-way'!$D77="","",B78^('Log_working_2-way'!$D77))</f>
        <v>1.9636346459170313</v>
      </c>
      <c r="L78" s="37">
        <f t="shared" si="18"/>
        <v>0.49104859335038359</v>
      </c>
      <c r="M78" s="37">
        <f t="shared" si="19"/>
        <v>0.50895140664961636</v>
      </c>
      <c r="N78" s="38">
        <v>174</v>
      </c>
      <c r="O78" s="38">
        <f t="shared" si="20"/>
        <v>86.562814070351749</v>
      </c>
      <c r="P78" s="38">
        <f t="shared" si="21"/>
        <v>83.375</v>
      </c>
      <c r="Q78" s="38">
        <f t="shared" si="22"/>
        <v>90.625</v>
      </c>
      <c r="R78" s="38">
        <f t="shared" si="23"/>
        <v>87.437185929648237</v>
      </c>
      <c r="S78" s="39">
        <f t="shared" si="24"/>
        <v>-4.0621859296482512</v>
      </c>
      <c r="T78" s="39">
        <f t="shared" si="25"/>
        <v>-4.062185929648237</v>
      </c>
      <c r="U78" t="s">
        <v>369</v>
      </c>
      <c r="V78" t="s">
        <v>370</v>
      </c>
      <c r="W78" t="s">
        <v>445</v>
      </c>
      <c r="X78" s="48" t="s">
        <v>449</v>
      </c>
      <c r="Y78" s="41"/>
    </row>
    <row r="79" spans="1:25" ht="15" x14ac:dyDescent="0.25">
      <c r="A79">
        <v>2.3199999999999998</v>
      </c>
      <c r="B79">
        <v>1.68</v>
      </c>
      <c r="C79" s="29">
        <f t="shared" si="17"/>
        <v>2.6272577996715896E-2</v>
      </c>
      <c r="D79" s="30">
        <f>IF(OR($A79="",$B79=""),"",A79*'MPTO_working_2-way'!$G78)</f>
        <v>2.3809523809523809</v>
      </c>
      <c r="E79" s="32">
        <f>IF(OR($A79="",$B79=""),"",B79*'MPTO_working_2-way'!$G78)</f>
        <v>1.7241379310344827</v>
      </c>
      <c r="F79" s="30">
        <f>IF(OR($A79="",$B79=""),"",'MPTO_working_2-way'!D78)</f>
        <v>2.3929273084479368</v>
      </c>
      <c r="G79" s="32">
        <f>IF(OR($A79="",$B79=""),"",'MPTO_working_2-way'!E78)</f>
        <v>1.7179125528913963</v>
      </c>
      <c r="H79" s="30">
        <f>IF(OR($A79="",$B79=""),"",'OddsRatio_working_2-way'!M78)</f>
        <v>2.3932610920384718</v>
      </c>
      <c r="I79" s="30">
        <f>IF(OR($A79="",$B79=""),"",'OddsRatio_working_2-way'!N78)</f>
        <v>1.7177405625652735</v>
      </c>
      <c r="J79" s="30">
        <f>IF('Log_working_2-way'!$D78="","",A79^('Log_working_2-way'!$D78))</f>
        <v>2.3987448638821731</v>
      </c>
      <c r="K79" s="32">
        <f>IF('Log_working_2-way'!$D78="","",B79^('Log_working_2-way'!$D78))</f>
        <v>1.7149266644844161</v>
      </c>
      <c r="L79" s="37">
        <f t="shared" si="18"/>
        <v>0.42</v>
      </c>
      <c r="M79" s="37">
        <f t="shared" si="19"/>
        <v>0.58000000000000007</v>
      </c>
      <c r="N79" s="38">
        <v>175</v>
      </c>
      <c r="O79" s="38">
        <f t="shared" si="20"/>
        <v>99.568965517241381</v>
      </c>
      <c r="P79" s="38">
        <f t="shared" si="21"/>
        <v>70.833333333333329</v>
      </c>
      <c r="Q79" s="38">
        <f t="shared" si="22"/>
        <v>104.16666666666667</v>
      </c>
      <c r="R79" s="38">
        <f t="shared" si="23"/>
        <v>75.431034482758619</v>
      </c>
      <c r="S79" s="39">
        <f t="shared" si="24"/>
        <v>-4.5977011494252906</v>
      </c>
      <c r="T79" s="39">
        <f t="shared" si="25"/>
        <v>-4.5977011494252906</v>
      </c>
      <c r="U79" t="s">
        <v>368</v>
      </c>
      <c r="V79" t="s">
        <v>246</v>
      </c>
      <c r="W79" t="s">
        <v>445</v>
      </c>
      <c r="X79" s="48" t="s">
        <v>449</v>
      </c>
      <c r="Y79" s="41"/>
    </row>
    <row r="80" spans="1:25" ht="15" x14ac:dyDescent="0.25">
      <c r="A80">
        <v>1.71</v>
      </c>
      <c r="B80">
        <v>2.25</v>
      </c>
      <c r="C80" s="29">
        <f t="shared" si="17"/>
        <v>2.9239766081871288E-2</v>
      </c>
      <c r="D80" s="30">
        <f>IF(OR($A80="",$B80=""),"",A80*'MPTO_working_2-way'!$G79)</f>
        <v>1.7599999999999998</v>
      </c>
      <c r="E80" s="32">
        <f>IF(OR($A80="",$B80=""),"",B80*'MPTO_working_2-way'!$G79)</f>
        <v>2.3157894736842106</v>
      </c>
      <c r="F80" s="30">
        <f>IF(OR($A80="",$B80=""),"",'MPTO_working_2-way'!D79)</f>
        <v>1.7538461538461536</v>
      </c>
      <c r="G80" s="32">
        <f>IF(OR($A80="",$B80=""),"",'MPTO_working_2-way'!E79)</f>
        <v>2.3265306122448979</v>
      </c>
      <c r="H80" s="30">
        <f>IF(OR($A80="",$B80=""),"",'OddsRatio_working_2-way'!M79)</f>
        <v>1.753657747256671</v>
      </c>
      <c r="I80" s="30">
        <f>IF(OR($A80="",$B80=""),"",'OddsRatio_working_2-way'!N79)</f>
        <v>2.3268622310856886</v>
      </c>
      <c r="J80" s="30">
        <f>IF('Log_working_2-way'!$D79="","",A80^('Log_working_2-way'!$D79))</f>
        <v>1.7508722508087184</v>
      </c>
      <c r="K80" s="32">
        <f>IF('Log_working_2-way'!$D79="","",B80^('Log_working_2-way'!$D79))</f>
        <v>2.331784466562643</v>
      </c>
      <c r="L80" s="37">
        <f t="shared" si="18"/>
        <v>0.56818181818181823</v>
      </c>
      <c r="M80" s="37">
        <f t="shared" si="19"/>
        <v>0.43181818181818182</v>
      </c>
      <c r="N80" s="38">
        <v>176</v>
      </c>
      <c r="O80" s="38">
        <f t="shared" si="20"/>
        <v>73.076023391812853</v>
      </c>
      <c r="P80" s="38">
        <f t="shared" si="21"/>
        <v>97.777777777777771</v>
      </c>
      <c r="Q80" s="38">
        <f t="shared" si="22"/>
        <v>78.222222222222214</v>
      </c>
      <c r="R80" s="38">
        <f t="shared" si="23"/>
        <v>102.92397660818713</v>
      </c>
      <c r="S80" s="39">
        <f t="shared" si="24"/>
        <v>-5.1461988304093609</v>
      </c>
      <c r="T80" s="39">
        <f t="shared" si="25"/>
        <v>-5.1461988304093609</v>
      </c>
      <c r="U80" t="s">
        <v>375</v>
      </c>
      <c r="V80" t="s">
        <v>243</v>
      </c>
      <c r="W80" t="s">
        <v>445</v>
      </c>
      <c r="X80" s="48" t="s">
        <v>449</v>
      </c>
      <c r="Y80" s="41"/>
    </row>
    <row r="81" spans="1:25" ht="15" x14ac:dyDescent="0.25">
      <c r="A81">
        <v>2.0099999999999998</v>
      </c>
      <c r="B81">
        <v>1.88</v>
      </c>
      <c r="C81" s="29">
        <f t="shared" si="17"/>
        <v>2.9427331427966497E-2</v>
      </c>
      <c r="D81" s="30">
        <f>IF(OR($A81="",$B81=""),"",A81*'MPTO_working_2-way'!$G80)</f>
        <v>2.0691489361702122</v>
      </c>
      <c r="E81" s="32">
        <f>IF(OR($A81="",$B81=""),"",B81*'MPTO_working_2-way'!$G80)</f>
        <v>1.9353233830845769</v>
      </c>
      <c r="F81" s="30">
        <f>IF(OR($A81="",$B81=""),"",'MPTO_working_2-way'!D80)</f>
        <v>2.0712563034422273</v>
      </c>
      <c r="G81" s="32">
        <f>IF(OR($A81="",$B81=""),"",'MPTO_working_2-way'!E80)</f>
        <v>1.9334834220221038</v>
      </c>
      <c r="H81" s="30">
        <f>IF(OR($A81="",$B81=""),"",'OddsRatio_working_2-way'!M80)</f>
        <v>2.0713203408538785</v>
      </c>
      <c r="I81" s="30">
        <f>IF(OR($A81="",$B81=""),"",'OddsRatio_working_2-way'!N80)</f>
        <v>1.9334276237142709</v>
      </c>
      <c r="J81" s="30">
        <f>IF('Log_working_2-way'!$D80="","",A81^('Log_working_2-way'!$D80))</f>
        <v>2.0722780043286777</v>
      </c>
      <c r="K81" s="32">
        <f>IF('Log_working_2-way'!$D80="","",B81^('Log_working_2-way'!$D80))</f>
        <v>1.9325939690668699</v>
      </c>
      <c r="L81" s="37">
        <f t="shared" si="18"/>
        <v>0.48329048843187672</v>
      </c>
      <c r="M81" s="37">
        <f t="shared" si="19"/>
        <v>0.5167095115681235</v>
      </c>
      <c r="N81" s="38">
        <v>177</v>
      </c>
      <c r="O81" s="38">
        <f t="shared" si="20"/>
        <v>88.940298507462686</v>
      </c>
      <c r="P81" s="38">
        <f t="shared" si="21"/>
        <v>82.851063829787222</v>
      </c>
      <c r="Q81" s="38">
        <f t="shared" si="22"/>
        <v>94.148936170212764</v>
      </c>
      <c r="R81" s="38">
        <f t="shared" si="23"/>
        <v>88.059701492537329</v>
      </c>
      <c r="S81" s="39">
        <f t="shared" si="24"/>
        <v>-5.2086376627500783</v>
      </c>
      <c r="T81" s="39">
        <f t="shared" si="25"/>
        <v>-5.2086376627501068</v>
      </c>
      <c r="U81" t="s">
        <v>383</v>
      </c>
      <c r="V81" t="s">
        <v>255</v>
      </c>
      <c r="W81" t="s">
        <v>438</v>
      </c>
      <c r="X81" s="48" t="s">
        <v>449</v>
      </c>
      <c r="Y81" s="41"/>
    </row>
    <row r="82" spans="1:25" ht="15" x14ac:dyDescent="0.25">
      <c r="A82">
        <v>2.0299999999999998</v>
      </c>
      <c r="B82">
        <v>1.86</v>
      </c>
      <c r="C82" s="29">
        <f t="shared" si="17"/>
        <v>3.0245246040574214E-2</v>
      </c>
      <c r="D82" s="30">
        <f>IF(OR($A82="",$B82=""),"",A82*'MPTO_working_2-way'!$G81)</f>
        <v>2.0913978494623655</v>
      </c>
      <c r="E82" s="32">
        <f>IF(OR($A82="",$B82=""),"",B82*'MPTO_working_2-way'!$G81)</f>
        <v>1.9162561576354682</v>
      </c>
      <c r="F82" s="30">
        <f>IF(OR($A82="",$B82=""),"",'MPTO_working_2-way'!D81)</f>
        <v>2.0942925287037548</v>
      </c>
      <c r="G82" s="32">
        <f>IF(OR($A82="",$B82=""),"",'MPTO_working_2-way'!E81)</f>
        <v>1.9138324294186226</v>
      </c>
      <c r="H82" s="30">
        <f>IF(OR($A82="",$B82=""),"",'OddsRatio_working_2-way'!M81)</f>
        <v>2.0943831224048783</v>
      </c>
      <c r="I82" s="30">
        <f>IF(OR($A82="",$B82=""),"",'OddsRatio_working_2-way'!N81)</f>
        <v>1.9137567818137824</v>
      </c>
      <c r="J82" s="30">
        <f>IF('Log_working_2-way'!$D81="","",A82^('Log_working_2-way'!$D81))</f>
        <v>2.0957003958101184</v>
      </c>
      <c r="K82" s="32">
        <f>IF('Log_working_2-way'!$D81="","",B82^('Log_working_2-way'!$D81))</f>
        <v>1.9126582447390832</v>
      </c>
      <c r="L82" s="37">
        <f t="shared" si="18"/>
        <v>0.47814910025706941</v>
      </c>
      <c r="M82" s="37">
        <f t="shared" si="19"/>
        <v>0.52185089974293053</v>
      </c>
      <c r="N82" s="38">
        <v>178</v>
      </c>
      <c r="O82" s="38">
        <f t="shared" si="20"/>
        <v>90.315270935960584</v>
      </c>
      <c r="P82" s="38">
        <f t="shared" si="21"/>
        <v>82.301075268817215</v>
      </c>
      <c r="Q82" s="38">
        <f t="shared" si="22"/>
        <v>95.698924731182785</v>
      </c>
      <c r="R82" s="38">
        <f t="shared" si="23"/>
        <v>87.684729064039416</v>
      </c>
      <c r="S82" s="39">
        <f t="shared" si="24"/>
        <v>-5.3836537952222017</v>
      </c>
      <c r="T82" s="39">
        <f t="shared" si="25"/>
        <v>-5.3836537952222017</v>
      </c>
      <c r="U82" t="s">
        <v>140</v>
      </c>
      <c r="V82" t="s">
        <v>251</v>
      </c>
      <c r="W82" t="s">
        <v>438</v>
      </c>
      <c r="X82" s="48" t="s">
        <v>449</v>
      </c>
      <c r="Y82" s="41"/>
    </row>
    <row r="83" spans="1:25" ht="15" x14ac:dyDescent="0.25">
      <c r="A83">
        <v>2.16</v>
      </c>
      <c r="B83">
        <v>1.75</v>
      </c>
      <c r="C83" s="29">
        <f t="shared" si="17"/>
        <v>3.4391534391534417E-2</v>
      </c>
      <c r="D83" s="30">
        <f>IF(OR($A83="",$B83=""),"",A83*'MPTO_working_2-way'!$G82)</f>
        <v>2.2342857142857144</v>
      </c>
      <c r="E83" s="32">
        <f>IF(OR($A83="",$B83=""),"",B83*'MPTO_working_2-way'!$G82)</f>
        <v>1.8101851851851851</v>
      </c>
      <c r="F83" s="30">
        <f>IF(OR($A83="",$B83=""),"",'MPTO_working_2-way'!D82)</f>
        <v>2.2433234421364987</v>
      </c>
      <c r="G83" s="32">
        <f>IF(OR($A83="",$B83=""),"",'MPTO_working_2-way'!E82)</f>
        <v>1.8042959427207637</v>
      </c>
      <c r="H83" s="30">
        <f>IF(OR($A83="",$B83=""),"",'OddsRatio_working_2-way'!M82)</f>
        <v>2.2436505404118421</v>
      </c>
      <c r="I83" s="30">
        <f>IF(OR($A83="",$B83=""),"",'OddsRatio_working_2-way'!N82)</f>
        <v>1.8040844011283466</v>
      </c>
      <c r="J83" s="30">
        <f>IF('Log_working_2-way'!$D82="","",A83^('Log_working_2-way'!$D82))</f>
        <v>2.2478012615174499</v>
      </c>
      <c r="K83" s="32">
        <f>IF('Log_working_2-way'!$D82="","",B83^('Log_working_2-way'!$D82))</f>
        <v>1.8014096722292445</v>
      </c>
      <c r="L83" s="37">
        <f t="shared" si="18"/>
        <v>0.4475703324808184</v>
      </c>
      <c r="M83" s="37">
        <f t="shared" si="19"/>
        <v>0.55242966751918166</v>
      </c>
      <c r="N83" s="38">
        <v>179</v>
      </c>
      <c r="O83" s="38">
        <f t="shared" si="20"/>
        <v>96.129629629629633</v>
      </c>
      <c r="P83" s="38">
        <f t="shared" si="21"/>
        <v>76.714285714285708</v>
      </c>
      <c r="Q83" s="38">
        <f t="shared" si="22"/>
        <v>102.28571428571428</v>
      </c>
      <c r="R83" s="38">
        <f t="shared" si="23"/>
        <v>82.870370370370367</v>
      </c>
      <c r="S83" s="39">
        <f t="shared" si="24"/>
        <v>-6.1560846560846443</v>
      </c>
      <c r="T83" s="39">
        <f t="shared" si="25"/>
        <v>-6.1560846560846585</v>
      </c>
      <c r="U83" t="s">
        <v>252</v>
      </c>
      <c r="V83" t="s">
        <v>260</v>
      </c>
      <c r="W83" t="s">
        <v>438</v>
      </c>
      <c r="X83" s="48" t="s">
        <v>449</v>
      </c>
      <c r="Y83" s="41"/>
    </row>
    <row r="84" spans="1:25" ht="15" x14ac:dyDescent="0.25">
      <c r="A84">
        <v>2.0699999999999998</v>
      </c>
      <c r="B84">
        <v>1.82</v>
      </c>
      <c r="C84" s="29">
        <f t="shared" si="17"/>
        <v>3.2542336890162948E-2</v>
      </c>
      <c r="D84" s="30">
        <f>IF(OR($A84="",$B84=""),"",A84*'MPTO_working_2-way'!$G83)</f>
        <v>2.1373626373626373</v>
      </c>
      <c r="E84" s="32">
        <f>IF(OR($A84="",$B84=""),"",B84*'MPTO_working_2-way'!$G83)</f>
        <v>1.8792270531400965</v>
      </c>
      <c r="F84" s="30">
        <f>IF(OR($A84="",$B84=""),"",'MPTO_working_2-way'!D83)</f>
        <v>2.1421504520384373</v>
      </c>
      <c r="G84" s="32">
        <f>IF(OR($A84="",$B84=""),"",'MPTO_working_2-way'!E83)</f>
        <v>1.8755413949320454</v>
      </c>
      <c r="H84" s="30">
        <f>IF(OR($A84="",$B84=""),"",'OddsRatio_working_2-way'!M83)</f>
        <v>2.1423125880338039</v>
      </c>
      <c r="I84" s="30">
        <f>IF(OR($A84="",$B84=""),"",'OddsRatio_working_2-way'!N83)</f>
        <v>1.8754171235399244</v>
      </c>
      <c r="J84" s="30">
        <f>IF('Log_working_2-way'!$D83="","",A84^('Log_working_2-way'!$D83))</f>
        <v>2.1444993293304022</v>
      </c>
      <c r="K84" s="32">
        <f>IF('Log_working_2-way'!$D83="","",B84^('Log_working_2-way'!$D83))</f>
        <v>1.8737445050186454</v>
      </c>
      <c r="L84" s="37">
        <f t="shared" si="18"/>
        <v>0.46786632390745503</v>
      </c>
      <c r="M84" s="37">
        <f t="shared" si="19"/>
        <v>0.53213367609254503</v>
      </c>
      <c r="N84" s="38">
        <v>180</v>
      </c>
      <c r="O84" s="38">
        <f t="shared" si="20"/>
        <v>93.043478260869563</v>
      </c>
      <c r="P84" s="38">
        <f t="shared" si="21"/>
        <v>81.098901098901095</v>
      </c>
      <c r="Q84" s="38">
        <f t="shared" si="22"/>
        <v>98.901098901098891</v>
      </c>
      <c r="R84" s="38">
        <f t="shared" si="23"/>
        <v>86.956521739130437</v>
      </c>
      <c r="S84" s="39">
        <f t="shared" si="24"/>
        <v>-5.857620640229328</v>
      </c>
      <c r="T84" s="39">
        <f t="shared" si="25"/>
        <v>-5.8576206402293423</v>
      </c>
      <c r="U84" t="s">
        <v>262</v>
      </c>
      <c r="V84" t="s">
        <v>139</v>
      </c>
      <c r="W84" t="s">
        <v>438</v>
      </c>
      <c r="X84" s="48" t="s">
        <v>449</v>
      </c>
      <c r="Y84" s="41"/>
    </row>
    <row r="85" spans="1:25" ht="15" x14ac:dyDescent="0.25">
      <c r="A85">
        <v>2</v>
      </c>
      <c r="B85">
        <v>1.89</v>
      </c>
      <c r="C85" s="29">
        <f t="shared" si="17"/>
        <v>2.9100529100529293E-2</v>
      </c>
      <c r="D85" s="30">
        <f>IF(OR($A85="",$B85=""),"",A85*'MPTO_working_2-way'!$G84)</f>
        <v>2.0582010582010586</v>
      </c>
      <c r="E85" s="32">
        <f>IF(OR($A85="",$B85=""),"",B85*'MPTO_working_2-way'!$G84)</f>
        <v>1.9450000000000003</v>
      </c>
      <c r="F85" s="30">
        <f>IF(OR($A85="",$B85=""),"",'MPTO_working_2-way'!D84)</f>
        <v>2.0599455040871937</v>
      </c>
      <c r="G85" s="32">
        <f>IF(OR($A85="",$B85=""),"",'MPTO_working_2-way'!E84)</f>
        <v>1.9434447300771212</v>
      </c>
      <c r="H85" s="30">
        <f>IF(OR($A85="",$B85=""),"",'OddsRatio_working_2-way'!M84)</f>
        <v>2.0599978800063603</v>
      </c>
      <c r="I85" s="30">
        <f>IF(OR($A85="",$B85=""),"",'OddsRatio_working_2-way'!N84)</f>
        <v>1.9433981132056606</v>
      </c>
      <c r="J85" s="30">
        <f>IF('Log_working_2-way'!$D84="","",A85^('Log_working_2-way'!$D84))</f>
        <v>2.0607901501181232</v>
      </c>
      <c r="K85" s="32">
        <f>IF('Log_working_2-way'!$D84="","",B85^('Log_working_2-way'!$D84))</f>
        <v>1.9426935194379702</v>
      </c>
      <c r="L85" s="37">
        <f t="shared" si="18"/>
        <v>0.48586118251928012</v>
      </c>
      <c r="M85" s="37">
        <f t="shared" si="19"/>
        <v>0.51413881748071977</v>
      </c>
      <c r="N85" s="38">
        <v>181</v>
      </c>
      <c r="O85" s="38">
        <f t="shared" si="20"/>
        <v>90.5</v>
      </c>
      <c r="P85" s="38">
        <f t="shared" si="21"/>
        <v>85.232804232804227</v>
      </c>
      <c r="Q85" s="38">
        <f t="shared" si="22"/>
        <v>95.767195767195787</v>
      </c>
      <c r="R85" s="38">
        <f t="shared" si="23"/>
        <v>90.5</v>
      </c>
      <c r="S85" s="39">
        <f t="shared" si="24"/>
        <v>-5.267195767195787</v>
      </c>
      <c r="T85" s="39">
        <f t="shared" si="25"/>
        <v>-5.2671957671957728</v>
      </c>
      <c r="U85" t="s">
        <v>250</v>
      </c>
      <c r="V85" t="s">
        <v>380</v>
      </c>
      <c r="W85" t="s">
        <v>438</v>
      </c>
      <c r="X85" s="48" t="s">
        <v>449</v>
      </c>
      <c r="Y85" s="41"/>
    </row>
    <row r="86" spans="1:25" ht="15" x14ac:dyDescent="0.25">
      <c r="A86">
        <v>2.1</v>
      </c>
      <c r="B86">
        <v>1.79</v>
      </c>
      <c r="C86" s="29">
        <f t="shared" si="17"/>
        <v>3.4849694067571102E-2</v>
      </c>
      <c r="D86" s="30">
        <f>IF(OR($A86="",$B86=""),"",A86*'MPTO_working_2-way'!$G85)</f>
        <v>2.1731843575418992</v>
      </c>
      <c r="E86" s="32">
        <f>IF(OR($A86="",$B86=""),"",B86*'MPTO_working_2-way'!$G85)</f>
        <v>1.8523809523809522</v>
      </c>
      <c r="F86" s="30">
        <f>IF(OR($A86="",$B86=""),"",'MPTO_working_2-way'!D85)</f>
        <v>2.1797622499275153</v>
      </c>
      <c r="G86" s="32">
        <f>IF(OR($A86="",$B86=""),"",'MPTO_working_2-way'!E85)</f>
        <v>1.8476284099287292</v>
      </c>
      <c r="H86" s="30">
        <f>IF(OR($A86="",$B86=""),"",'OddsRatio_working_2-way'!M85)</f>
        <v>2.1800021454603971</v>
      </c>
      <c r="I86" s="30">
        <f>IF(OR($A86="",$B86=""),"",'OddsRatio_working_2-way'!N85)</f>
        <v>1.8474560862851939</v>
      </c>
      <c r="J86" s="30">
        <f>IF('Log_working_2-way'!$D85="","",A86^('Log_working_2-way'!$D85))</f>
        <v>2.1830172065936067</v>
      </c>
      <c r="K86" s="32">
        <f>IF('Log_working_2-way'!$D85="","",B86^('Log_working_2-way'!$D85))</f>
        <v>1.8452962428833544</v>
      </c>
      <c r="L86" s="37">
        <f t="shared" si="18"/>
        <v>0.46015424164524427</v>
      </c>
      <c r="M86" s="37">
        <f t="shared" si="19"/>
        <v>0.53984575835475579</v>
      </c>
      <c r="N86" s="38">
        <v>182</v>
      </c>
      <c r="O86" s="38">
        <f t="shared" si="20"/>
        <v>95.333333333333329</v>
      </c>
      <c r="P86" s="38">
        <f t="shared" si="21"/>
        <v>80.324022346368722</v>
      </c>
      <c r="Q86" s="38">
        <f t="shared" si="22"/>
        <v>101.67597765363128</v>
      </c>
      <c r="R86" s="38">
        <f t="shared" si="23"/>
        <v>86.666666666666657</v>
      </c>
      <c r="S86" s="39">
        <f t="shared" si="24"/>
        <v>-6.3426443202979499</v>
      </c>
      <c r="T86" s="39">
        <f t="shared" si="25"/>
        <v>-6.3426443202979357</v>
      </c>
      <c r="U86" t="s">
        <v>256</v>
      </c>
      <c r="V86" t="s">
        <v>253</v>
      </c>
      <c r="W86" t="s">
        <v>438</v>
      </c>
      <c r="X86" s="48" t="s">
        <v>449</v>
      </c>
      <c r="Y86" s="41"/>
    </row>
    <row r="87" spans="1:25" ht="15" x14ac:dyDescent="0.25">
      <c r="A87">
        <v>2.0299999999999998</v>
      </c>
      <c r="B87">
        <v>1.86</v>
      </c>
      <c r="C87" s="29">
        <f t="shared" si="17"/>
        <v>3.0245246040574214E-2</v>
      </c>
      <c r="D87" s="30">
        <f>IF(OR($A87="",$B87=""),"",A87*'MPTO_working_2-way'!$G86)</f>
        <v>2.0913978494623655</v>
      </c>
      <c r="E87" s="32">
        <f>IF(OR($A87="",$B87=""),"",B87*'MPTO_working_2-way'!$G86)</f>
        <v>1.9162561576354682</v>
      </c>
      <c r="F87" s="30">
        <f>IF(OR($A87="",$B87=""),"",'MPTO_working_2-way'!D86)</f>
        <v>2.0942925287037548</v>
      </c>
      <c r="G87" s="32">
        <f>IF(OR($A87="",$B87=""),"",'MPTO_working_2-way'!E86)</f>
        <v>1.9138324294186226</v>
      </c>
      <c r="H87" s="30">
        <f>IF(OR($A87="",$B87=""),"",'OddsRatio_working_2-way'!M86)</f>
        <v>2.0943831224048783</v>
      </c>
      <c r="I87" s="30">
        <f>IF(OR($A87="",$B87=""),"",'OddsRatio_working_2-way'!N86)</f>
        <v>1.9137567818137824</v>
      </c>
      <c r="J87" s="30">
        <f>IF('Log_working_2-way'!$D86="","",A87^('Log_working_2-way'!$D86))</f>
        <v>2.0957003958101184</v>
      </c>
      <c r="K87" s="32">
        <f>IF('Log_working_2-way'!$D86="","",B87^('Log_working_2-way'!$D86))</f>
        <v>1.9126582447390832</v>
      </c>
      <c r="L87" s="37">
        <f t="shared" si="18"/>
        <v>0.47814910025706941</v>
      </c>
      <c r="M87" s="37">
        <f t="shared" si="19"/>
        <v>0.52185089974293053</v>
      </c>
      <c r="N87" s="38">
        <v>183</v>
      </c>
      <c r="O87" s="38">
        <f t="shared" si="20"/>
        <v>92.852216748768456</v>
      </c>
      <c r="P87" s="38">
        <f t="shared" si="21"/>
        <v>84.612903225806448</v>
      </c>
      <c r="Q87" s="38">
        <f t="shared" si="22"/>
        <v>98.387096774193537</v>
      </c>
      <c r="R87" s="38">
        <f t="shared" si="23"/>
        <v>90.147783251231544</v>
      </c>
      <c r="S87" s="39">
        <f t="shared" si="24"/>
        <v>-5.5348800254250818</v>
      </c>
      <c r="T87" s="39">
        <f t="shared" si="25"/>
        <v>-5.5348800254250961</v>
      </c>
      <c r="U87" t="s">
        <v>254</v>
      </c>
      <c r="V87" t="s">
        <v>261</v>
      </c>
      <c r="W87" t="s">
        <v>438</v>
      </c>
      <c r="X87" s="48" t="s">
        <v>449</v>
      </c>
      <c r="Y87" s="41"/>
    </row>
    <row r="88" spans="1:25" ht="15" x14ac:dyDescent="0.25">
      <c r="A88">
        <v>2.25</v>
      </c>
      <c r="B88">
        <v>1.7</v>
      </c>
      <c r="C88" s="29">
        <f t="shared" si="17"/>
        <v>3.2679738562091387E-2</v>
      </c>
      <c r="D88" s="30">
        <f>IF(OR($A88="",$B88=""),"",A88*'MPTO_working_2-way'!$G87)</f>
        <v>2.3235294117647056</v>
      </c>
      <c r="E88" s="32">
        <f>IF(OR($A88="",$B88=""),"",B88*'MPTO_working_2-way'!$G87)</f>
        <v>1.7555555555555553</v>
      </c>
      <c r="F88" s="30">
        <f>IF(OR($A88="",$B88=""),"",'MPTO_working_2-way'!D87)</f>
        <v>2.3358778625954195</v>
      </c>
      <c r="G88" s="32">
        <f>IF(OR($A88="",$B88=""),"",'MPTO_working_2-way'!E87)</f>
        <v>1.7485714285714284</v>
      </c>
      <c r="H88" s="30">
        <f>IF(OR($A88="",$B88=""),"",'OddsRatio_working_2-way'!M87)</f>
        <v>2.3363062095621219</v>
      </c>
      <c r="I88" s="30">
        <f>IF(OR($A88="",$B88=""),"",'OddsRatio_working_2-way'!N87)</f>
        <v>1.7483314773547878</v>
      </c>
      <c r="J88" s="30">
        <f>IF('Log_working_2-way'!$D87="","",A88^('Log_working_2-way'!$D87))</f>
        <v>2.3419883892799152</v>
      </c>
      <c r="K88" s="32">
        <f>IF('Log_working_2-way'!$D87="","",B88^('Log_working_2-way'!$D87))</f>
        <v>1.7451629298644922</v>
      </c>
      <c r="L88" s="37">
        <f t="shared" si="18"/>
        <v>0.43037974683544311</v>
      </c>
      <c r="M88" s="37">
        <f t="shared" si="19"/>
        <v>0.569620253164557</v>
      </c>
      <c r="N88" s="38">
        <v>184</v>
      </c>
      <c r="O88" s="38">
        <f t="shared" si="20"/>
        <v>102.22222222222221</v>
      </c>
      <c r="P88" s="38">
        <f t="shared" si="21"/>
        <v>75.764705882352956</v>
      </c>
      <c r="Q88" s="38">
        <f t="shared" si="22"/>
        <v>108.23529411764706</v>
      </c>
      <c r="R88" s="38">
        <f t="shared" si="23"/>
        <v>81.777777777777771</v>
      </c>
      <c r="S88" s="39">
        <f t="shared" si="24"/>
        <v>-6.0130718954248437</v>
      </c>
      <c r="T88" s="39">
        <f t="shared" si="25"/>
        <v>-6.0130718954248152</v>
      </c>
      <c r="U88" t="s">
        <v>258</v>
      </c>
      <c r="V88" t="s">
        <v>249</v>
      </c>
      <c r="W88" t="s">
        <v>438</v>
      </c>
      <c r="X88" s="48" t="s">
        <v>449</v>
      </c>
      <c r="Y88" s="41"/>
    </row>
    <row r="89" spans="1:25" ht="15" x14ac:dyDescent="0.25">
      <c r="A89">
        <v>1.61</v>
      </c>
      <c r="B89">
        <v>2.41</v>
      </c>
      <c r="C89" s="29">
        <f t="shared" si="17"/>
        <v>3.6055771758459754E-2</v>
      </c>
      <c r="D89" s="30">
        <f>IF(OR($A89="",$B89=""),"",A89*'MPTO_working_2-way'!$G88)</f>
        <v>1.6680497925311204</v>
      </c>
      <c r="E89" s="32">
        <f>IF(OR($A89="",$B89=""),"",B89*'MPTO_working_2-way'!$G88)</f>
        <v>2.4968944099378882</v>
      </c>
      <c r="F89" s="30">
        <f>IF(OR($A89="",$B89=""),"",'MPTO_working_2-way'!D88)</f>
        <v>1.6581269630990791</v>
      </c>
      <c r="G89" s="32">
        <f>IF(OR($A89="",$B89=""),"",'MPTO_working_2-way'!E88)</f>
        <v>2.5194636537774748</v>
      </c>
      <c r="H89" s="30">
        <f>IF(OR($A89="",$B89=""),"",'OddsRatio_working_2-way'!M88)</f>
        <v>1.6577416768573945</v>
      </c>
      <c r="I89" s="30">
        <f>IF(OR($A89="",$B89=""),"",'OddsRatio_working_2-way'!N88)</f>
        <v>2.5203537120802069</v>
      </c>
      <c r="J89" s="30">
        <f>IF('Log_working_2-way'!$D88="","",A89^('Log_working_2-way'!$D88))</f>
        <v>1.6532248225535031</v>
      </c>
      <c r="K89" s="32">
        <f>IF('Log_working_2-way'!$D88="","",B89^('Log_working_2-way'!$D88))</f>
        <v>2.5308665033437969</v>
      </c>
      <c r="L89" s="37">
        <f t="shared" si="18"/>
        <v>0.59950248756218905</v>
      </c>
      <c r="M89" s="37">
        <f t="shared" si="19"/>
        <v>0.40049751243781095</v>
      </c>
      <c r="N89" s="38">
        <v>185</v>
      </c>
      <c r="O89" s="38">
        <f t="shared" si="20"/>
        <v>70.093167701863365</v>
      </c>
      <c r="P89" s="38">
        <f t="shared" si="21"/>
        <v>108.23651452282158</v>
      </c>
      <c r="Q89" s="38">
        <f t="shared" si="22"/>
        <v>76.763485477178421</v>
      </c>
      <c r="R89" s="38">
        <f t="shared" si="23"/>
        <v>114.90683229813664</v>
      </c>
      <c r="S89" s="39">
        <f t="shared" si="24"/>
        <v>-6.6703177753150555</v>
      </c>
      <c r="T89" s="39">
        <f t="shared" si="25"/>
        <v>-6.6703177753150555</v>
      </c>
      <c r="U89" t="s">
        <v>393</v>
      </c>
      <c r="V89" t="s">
        <v>142</v>
      </c>
      <c r="W89" t="s">
        <v>439</v>
      </c>
      <c r="X89" s="48" t="s">
        <v>449</v>
      </c>
      <c r="Y89" s="41"/>
    </row>
    <row r="90" spans="1:25" ht="15" x14ac:dyDescent="0.25">
      <c r="A90">
        <v>2.04</v>
      </c>
      <c r="B90">
        <v>1.85</v>
      </c>
      <c r="C90" s="29">
        <f t="shared" si="17"/>
        <v>3.0736618971912932E-2</v>
      </c>
      <c r="D90" s="30">
        <f>IF(OR($A90="",$B90=""),"",A90*'MPTO_working_2-way'!$G89)</f>
        <v>2.1027027027027025</v>
      </c>
      <c r="E90" s="32">
        <f>IF(OR($A90="",$B90=""),"",B90*'MPTO_working_2-way'!$G89)</f>
        <v>1.9068627450980391</v>
      </c>
      <c r="F90" s="30">
        <f>IF(OR($A90="",$B90=""),"",'MPTO_working_2-way'!D89)</f>
        <v>2.1060267857142851</v>
      </c>
      <c r="G90" s="32">
        <f>IF(OR($A90="",$B90=""),"",'MPTO_working_2-way'!E89)</f>
        <v>1.9041372351160444</v>
      </c>
      <c r="H90" s="30">
        <f>IF(OR($A90="",$B90=""),"",'OddsRatio_working_2-way'!M89)</f>
        <v>2.1061326375099441</v>
      </c>
      <c r="I90" s="30">
        <f>IF(OR($A90="",$B90=""),"",'OddsRatio_working_2-way'!N89)</f>
        <v>1.904050713349474</v>
      </c>
      <c r="J90" s="30">
        <f>IF('Log_working_2-way'!$D89="","",A90^('Log_working_2-way'!$D89))</f>
        <v>2.1076465292124213</v>
      </c>
      <c r="K90" s="32">
        <f>IF('Log_working_2-way'!$D89="","",B90^('Log_working_2-way'!$D89))</f>
        <v>1.9028150891340896</v>
      </c>
      <c r="L90" s="37">
        <f t="shared" si="18"/>
        <v>0.47557840616966585</v>
      </c>
      <c r="M90" s="37">
        <f t="shared" si="19"/>
        <v>0.52442159383033427</v>
      </c>
      <c r="N90" s="38">
        <v>186</v>
      </c>
      <c r="O90" s="38">
        <f t="shared" si="20"/>
        <v>94.823529411764696</v>
      </c>
      <c r="P90" s="38">
        <f t="shared" si="21"/>
        <v>85.459459459459453</v>
      </c>
      <c r="Q90" s="38">
        <f t="shared" si="22"/>
        <v>100.54054054054052</v>
      </c>
      <c r="R90" s="38">
        <f t="shared" si="23"/>
        <v>91.17647058823529</v>
      </c>
      <c r="S90" s="39">
        <f t="shared" si="24"/>
        <v>-5.7170111287758232</v>
      </c>
      <c r="T90" s="39">
        <f t="shared" si="25"/>
        <v>-5.7170111287758374</v>
      </c>
      <c r="U90" t="s">
        <v>384</v>
      </c>
      <c r="V90" t="s">
        <v>390</v>
      </c>
      <c r="W90" t="s">
        <v>439</v>
      </c>
      <c r="X90" s="48" t="s">
        <v>449</v>
      </c>
      <c r="Y90" s="41"/>
    </row>
    <row r="91" spans="1:25" ht="15" x14ac:dyDescent="0.25">
      <c r="A91">
        <v>1.77</v>
      </c>
      <c r="B91">
        <v>2.14</v>
      </c>
      <c r="C91" s="29">
        <f t="shared" si="17"/>
        <v>3.2261471038597556E-2</v>
      </c>
      <c r="D91" s="30">
        <f>IF(OR($A91="",$B91=""),"",A91*'MPTO_working_2-way'!$G90)</f>
        <v>1.8271028037383177</v>
      </c>
      <c r="E91" s="32">
        <f>IF(OR($A91="",$B91=""),"",B91*'MPTO_working_2-way'!$G90)</f>
        <v>2.2090395480225991</v>
      </c>
      <c r="F91" s="30">
        <f>IF(OR($A91="",$B91=""),"",'MPTO_working_2-way'!D90)</f>
        <v>1.822021261243927</v>
      </c>
      <c r="G91" s="32">
        <f>IF(OR($A91="",$B91=""),"",'MPTO_working_2-way'!E90)</f>
        <v>2.216513546725964</v>
      </c>
      <c r="H91" s="30">
        <f>IF(OR($A91="",$B91=""),"",'OddsRatio_working_2-way'!M90)</f>
        <v>1.8218507142366114</v>
      </c>
      <c r="I91" s="30">
        <f>IF(OR($A91="",$B91=""),"",'OddsRatio_working_2-way'!N90)</f>
        <v>2.2167659925061516</v>
      </c>
      <c r="J91" s="30">
        <f>IF('Log_working_2-way'!$D90="","",A91^('Log_working_2-way'!$D90))</f>
        <v>1.8195461168991689</v>
      </c>
      <c r="K91" s="32">
        <f>IF('Log_working_2-way'!$D90="","",B91^('Log_working_2-way'!$D90))</f>
        <v>2.2201875884465903</v>
      </c>
      <c r="L91" s="37">
        <f t="shared" si="18"/>
        <v>0.54731457800511507</v>
      </c>
      <c r="M91" s="37">
        <f t="shared" si="19"/>
        <v>0.45268542199488487</v>
      </c>
      <c r="N91" s="38">
        <v>187</v>
      </c>
      <c r="O91" s="38">
        <f t="shared" si="20"/>
        <v>81.350282485875709</v>
      </c>
      <c r="P91" s="38">
        <f t="shared" si="21"/>
        <v>99.616822429906549</v>
      </c>
      <c r="Q91" s="38">
        <f t="shared" si="22"/>
        <v>87.383177570093451</v>
      </c>
      <c r="R91" s="38">
        <f t="shared" si="23"/>
        <v>105.64971751412429</v>
      </c>
      <c r="S91" s="39">
        <f t="shared" si="24"/>
        <v>-6.032895084217742</v>
      </c>
      <c r="T91" s="39">
        <f t="shared" si="25"/>
        <v>-6.032895084217742</v>
      </c>
      <c r="U91" t="s">
        <v>385</v>
      </c>
      <c r="V91" t="s">
        <v>392</v>
      </c>
      <c r="W91" t="s">
        <v>439</v>
      </c>
      <c r="X91" s="48" t="s">
        <v>449</v>
      </c>
      <c r="Y91" s="41"/>
    </row>
    <row r="92" spans="1:25" ht="15" x14ac:dyDescent="0.25">
      <c r="A92">
        <v>1.53</v>
      </c>
      <c r="B92">
        <v>2.59</v>
      </c>
      <c r="C92" s="29">
        <f t="shared" si="17"/>
        <v>3.9695157342216181E-2</v>
      </c>
      <c r="D92" s="30">
        <f>IF(OR($A92="",$B92=""),"",A92*'MPTO_working_2-way'!$G91)</f>
        <v>1.5907335907335909</v>
      </c>
      <c r="E92" s="32">
        <f>IF(OR($A92="",$B92=""),"",B92*'MPTO_working_2-way'!$G91)</f>
        <v>2.6928104575163396</v>
      </c>
      <c r="F92" s="30">
        <f>IF(OR($A92="",$B92=""),"",'MPTO_working_2-way'!D91)</f>
        <v>1.5779162601787884</v>
      </c>
      <c r="G92" s="32">
        <f>IF(OR($A92="",$B92=""),"",'MPTO_working_2-way'!E91)</f>
        <v>2.7303544975367759</v>
      </c>
      <c r="H92" s="30">
        <f>IF(OR($A92="",$B92=""),"",'OddsRatio_working_2-way'!M91)</f>
        <v>1.577350269189626</v>
      </c>
      <c r="I92" s="30">
        <f>IF(OR($A92="",$B92=""),"",'OddsRatio_working_2-way'!N91)</f>
        <v>2.7320508075688767</v>
      </c>
      <c r="J92" s="30">
        <f>IF('Log_working_2-way'!$D91="","",A92^('Log_working_2-way'!$D91))</f>
        <v>1.5714897550150251</v>
      </c>
      <c r="K92" s="32">
        <f>IF('Log_working_2-way'!$D91="","",B92^('Log_working_2-way'!$D91))</f>
        <v>2.7498126453259264</v>
      </c>
      <c r="L92" s="37">
        <f t="shared" si="18"/>
        <v>0.62864077669902907</v>
      </c>
      <c r="M92" s="37">
        <f t="shared" si="19"/>
        <v>0.37135922330097093</v>
      </c>
      <c r="N92" s="38">
        <v>188</v>
      </c>
      <c r="O92" s="38">
        <f t="shared" si="20"/>
        <v>65.124183006535944</v>
      </c>
      <c r="P92" s="38">
        <f t="shared" si="21"/>
        <v>115.4131274131274</v>
      </c>
      <c r="Q92" s="38">
        <f t="shared" si="22"/>
        <v>72.586872586872587</v>
      </c>
      <c r="R92" s="38">
        <f t="shared" si="23"/>
        <v>122.87581699346406</v>
      </c>
      <c r="S92" s="39">
        <f t="shared" si="24"/>
        <v>-7.4626895803366438</v>
      </c>
      <c r="T92" s="39">
        <f t="shared" si="25"/>
        <v>-7.462689580336658</v>
      </c>
      <c r="U92" t="s">
        <v>269</v>
      </c>
      <c r="V92" t="s">
        <v>270</v>
      </c>
      <c r="W92" t="s">
        <v>126</v>
      </c>
      <c r="X92" s="48" t="s">
        <v>449</v>
      </c>
      <c r="Y92" s="41"/>
    </row>
    <row r="93" spans="1:25" ht="15" x14ac:dyDescent="0.25">
      <c r="A93">
        <v>2.4500000000000002</v>
      </c>
      <c r="B93">
        <v>1.6</v>
      </c>
      <c r="C93" s="29">
        <f t="shared" si="17"/>
        <v>3.3163265306122458E-2</v>
      </c>
      <c r="D93" s="30">
        <f>IF(OR($A93="",$B93=""),"",A93*'MPTO_working_2-way'!$G92)</f>
        <v>2.53125</v>
      </c>
      <c r="E93" s="32">
        <f>IF(OR($A93="",$B93=""),"",B93*'MPTO_working_2-way'!$G92)</f>
        <v>1.653061224489796</v>
      </c>
      <c r="F93" s="30">
        <f>IF(OR($A93="",$B93=""),"",'MPTO_working_2-way'!D92)</f>
        <v>2.5537459283387625</v>
      </c>
      <c r="G93" s="32">
        <f>IF(OR($A93="",$B93=""),"",'MPTO_working_2-way'!E92)</f>
        <v>1.6436058700209644</v>
      </c>
      <c r="H93" s="30">
        <f>IF(OR($A93="",$B93=""),"",'OddsRatio_working_2-way'!M92)</f>
        <v>2.5545631755148031</v>
      </c>
      <c r="I93" s="30">
        <f>IF(OR($A93="",$B93=""),"",'OddsRatio_working_2-way'!N92)</f>
        <v>1.643267520902677</v>
      </c>
      <c r="J93" s="30">
        <f>IF('Log_working_2-way'!$D92="","",A93^('Log_working_2-way'!$D92))</f>
        <v>2.5650213685886376</v>
      </c>
      <c r="K93" s="32">
        <f>IF('Log_working_2-way'!$D92="","",B93^('Log_working_2-way'!$D92))</f>
        <v>1.6389689112690746</v>
      </c>
      <c r="L93" s="37">
        <f t="shared" si="18"/>
        <v>0.39506172839506171</v>
      </c>
      <c r="M93" s="37">
        <f t="shared" si="19"/>
        <v>0.60493827160493829</v>
      </c>
      <c r="N93" s="38">
        <v>189</v>
      </c>
      <c r="O93" s="38">
        <f t="shared" si="20"/>
        <v>111.85714285714285</v>
      </c>
      <c r="P93" s="38">
        <f t="shared" si="21"/>
        <v>70.875000000000028</v>
      </c>
      <c r="Q93" s="38">
        <f t="shared" si="22"/>
        <v>118.125</v>
      </c>
      <c r="R93" s="38">
        <f t="shared" si="23"/>
        <v>77.142857142857139</v>
      </c>
      <c r="S93" s="39">
        <f t="shared" si="24"/>
        <v>-6.267857142857153</v>
      </c>
      <c r="T93" s="39">
        <f t="shared" si="25"/>
        <v>-6.2678571428571104</v>
      </c>
      <c r="U93" t="s">
        <v>271</v>
      </c>
      <c r="V93" t="s">
        <v>110</v>
      </c>
      <c r="W93" t="s">
        <v>126</v>
      </c>
      <c r="X93" s="48" t="s">
        <v>449</v>
      </c>
      <c r="Y93" s="41"/>
    </row>
    <row r="94" spans="1:25" ht="15" x14ac:dyDescent="0.25">
      <c r="A94">
        <v>2.29</v>
      </c>
      <c r="B94">
        <v>1.68</v>
      </c>
      <c r="C94" s="29">
        <f t="shared" si="17"/>
        <v>3.1919317945518833E-2</v>
      </c>
      <c r="D94" s="30">
        <f>IF(OR($A94="",$B94=""),"",A94*'MPTO_working_2-way'!$G93)</f>
        <v>2.3630952380952381</v>
      </c>
      <c r="E94" s="32">
        <f>IF(OR($A94="",$B94=""),"",B94*'MPTO_working_2-way'!$G93)</f>
        <v>1.7336244541484715</v>
      </c>
      <c r="F94" s="30">
        <f>IF(OR($A94="",$B94=""),"",'MPTO_working_2-way'!D93)</f>
        <v>2.3768688990485605</v>
      </c>
      <c r="G94" s="32">
        <f>IF(OR($A94="",$B94=""),"",'MPTO_working_2-way'!E93)</f>
        <v>1.7262855604415328</v>
      </c>
      <c r="H94" s="30">
        <f>IF(OR($A94="",$B94=""),"",'OddsRatio_working_2-way'!M93)</f>
        <v>2.3773375851727168</v>
      </c>
      <c r="I94" s="30">
        <f>IF(OR($A94="",$B94=""),"",'OddsRatio_working_2-way'!N93)</f>
        <v>1.7260384169902692</v>
      </c>
      <c r="J94" s="30">
        <f>IF('Log_working_2-way'!$D93="","",A94^('Log_working_2-way'!$D93))</f>
        <v>2.3836811049586637</v>
      </c>
      <c r="K94" s="32">
        <f>IF('Log_working_2-way'!$D93="","",B94^('Log_working_2-way'!$D93))</f>
        <v>1.7227098761530257</v>
      </c>
      <c r="L94" s="37">
        <f t="shared" si="18"/>
        <v>0.42317380352644834</v>
      </c>
      <c r="M94" s="37">
        <f t="shared" si="19"/>
        <v>0.57682619647355171</v>
      </c>
      <c r="N94" s="38">
        <v>190</v>
      </c>
      <c r="O94" s="38">
        <f t="shared" si="20"/>
        <v>107.03056768558953</v>
      </c>
      <c r="P94" s="38">
        <f t="shared" si="21"/>
        <v>76.904761904761898</v>
      </c>
      <c r="Q94" s="38">
        <f t="shared" si="22"/>
        <v>113.09523809523809</v>
      </c>
      <c r="R94" s="38">
        <f t="shared" si="23"/>
        <v>82.969432314410483</v>
      </c>
      <c r="S94" s="39">
        <f t="shared" si="24"/>
        <v>-6.0646704096485564</v>
      </c>
      <c r="T94" s="39">
        <f t="shared" si="25"/>
        <v>-6.0646704096485848</v>
      </c>
      <c r="U94" t="s">
        <v>111</v>
      </c>
      <c r="V94" t="s">
        <v>274</v>
      </c>
      <c r="W94" t="s">
        <v>126</v>
      </c>
      <c r="X94" s="48" t="s">
        <v>449</v>
      </c>
      <c r="Y94" s="41"/>
    </row>
    <row r="95" spans="1:25" ht="15" x14ac:dyDescent="0.25">
      <c r="A95">
        <v>2.2599999999999998</v>
      </c>
      <c r="B95">
        <v>1.69</v>
      </c>
      <c r="C95" s="29">
        <f t="shared" si="17"/>
        <v>3.4193852437555794E-2</v>
      </c>
      <c r="D95" s="30">
        <f>IF(OR($A95="",$B95=""),"",A95*'MPTO_working_2-way'!$G94)</f>
        <v>2.3372781065088759</v>
      </c>
      <c r="E95" s="32">
        <f>IF(OR($A95="",$B95=""),"",B95*'MPTO_working_2-way'!$G94)</f>
        <v>1.7477876106194692</v>
      </c>
      <c r="F95" s="30">
        <f>IF(OR($A95="",$B95=""),"",'MPTO_working_2-way'!D94)</f>
        <v>2.3508340001231001</v>
      </c>
      <c r="G95" s="32">
        <f>IF(OR($A95="",$B95=""),"",'MPTO_working_2-way'!E94)</f>
        <v>1.740283410033262</v>
      </c>
      <c r="H95" s="30">
        <f>IF(OR($A95="",$B95=""),"",'OddsRatio_working_2-way'!M94)</f>
        <v>2.351327849384353</v>
      </c>
      <c r="I95" s="30">
        <f>IF(OR($A95="",$B95=""),"",'OddsRatio_working_2-way'!N94)</f>
        <v>1.7400128699009547</v>
      </c>
      <c r="J95" s="30">
        <f>IF('Log_working_2-way'!$D94="","",A95^('Log_working_2-way'!$D94))</f>
        <v>2.3575800032398484</v>
      </c>
      <c r="K95" s="32">
        <f>IF('Log_working_2-way'!$D94="","",B95^('Log_working_2-way'!$D94))</f>
        <v>1.7366048392090647</v>
      </c>
      <c r="L95" s="37">
        <f t="shared" si="18"/>
        <v>0.42784810126582273</v>
      </c>
      <c r="M95" s="37">
        <f t="shared" si="19"/>
        <v>0.57215189873417716</v>
      </c>
      <c r="N95" s="38">
        <v>191</v>
      </c>
      <c r="O95" s="38">
        <f t="shared" si="20"/>
        <v>106.48672566371681</v>
      </c>
      <c r="P95" s="38">
        <f t="shared" si="21"/>
        <v>77.982248520710044</v>
      </c>
      <c r="Q95" s="38">
        <f t="shared" si="22"/>
        <v>113.01775147928994</v>
      </c>
      <c r="R95" s="38">
        <f t="shared" si="23"/>
        <v>84.513274336283189</v>
      </c>
      <c r="S95" s="39">
        <f t="shared" si="24"/>
        <v>-6.5310258155731304</v>
      </c>
      <c r="T95" s="39">
        <f t="shared" si="25"/>
        <v>-6.5310258155731447</v>
      </c>
      <c r="U95" t="s">
        <v>273</v>
      </c>
      <c r="V95" t="s">
        <v>108</v>
      </c>
      <c r="W95" t="s">
        <v>126</v>
      </c>
      <c r="X95" s="48" t="s">
        <v>449</v>
      </c>
      <c r="Y95" s="41"/>
    </row>
    <row r="96" spans="1:25" ht="15" x14ac:dyDescent="0.25">
      <c r="A96">
        <v>1.97</v>
      </c>
      <c r="B96">
        <v>1.87</v>
      </c>
      <c r="C96" s="29">
        <f t="shared" si="17"/>
        <v>4.2373571486739481E-2</v>
      </c>
      <c r="D96" s="30">
        <f>IF(OR($A96="",$B96=""),"",A96*'MPTO_working_2-way'!$G95)</f>
        <v>2.0534759358288768</v>
      </c>
      <c r="E96" s="32">
        <f>IF(OR($A96="",$B96=""),"",B96*'MPTO_working_2-way'!$G95)</f>
        <v>1.9492385786802029</v>
      </c>
      <c r="F96" s="30">
        <f>IF(OR($A96="",$B96=""),"",'MPTO_working_2-way'!D95)</f>
        <v>2.0558051284913081</v>
      </c>
      <c r="G96" s="32">
        <f>IF(OR($A96="",$B96=""),"",'MPTO_working_2-way'!E95)</f>
        <v>1.9471444805623825</v>
      </c>
      <c r="H96" s="30">
        <f>IF(OR($A96="",$B96=""),"",'OddsRatio_working_2-way'!M95)</f>
        <v>2.0559083903140616</v>
      </c>
      <c r="I96" s="30">
        <f>IF(OR($A96="",$B96=""),"",'OddsRatio_working_2-way'!N95)</f>
        <v>1.9470518552301377</v>
      </c>
      <c r="J96" s="30">
        <f>IF('Log_working_2-way'!$D95="","",A96^('Log_working_2-way'!$D95))</f>
        <v>2.0569787979748906</v>
      </c>
      <c r="K96" s="32">
        <f>IF('Log_working_2-way'!$D95="","",B96^('Log_working_2-way'!$D95))</f>
        <v>1.9460927711281228</v>
      </c>
      <c r="L96" s="37">
        <f t="shared" si="18"/>
        <v>0.48697916666666674</v>
      </c>
      <c r="M96" s="37">
        <f t="shared" si="19"/>
        <v>0.51302083333333337</v>
      </c>
      <c r="N96" s="38">
        <v>192</v>
      </c>
      <c r="O96" s="38">
        <f t="shared" si="20"/>
        <v>94.53807106598984</v>
      </c>
      <c r="P96" s="38">
        <f t="shared" si="21"/>
        <v>89.326203208556151</v>
      </c>
      <c r="Q96" s="38">
        <f t="shared" si="22"/>
        <v>102.67379679144383</v>
      </c>
      <c r="R96" s="38">
        <f t="shared" si="23"/>
        <v>97.461928934010146</v>
      </c>
      <c r="S96" s="39">
        <f t="shared" si="24"/>
        <v>-8.1357257254539945</v>
      </c>
      <c r="T96" s="39">
        <f t="shared" si="25"/>
        <v>-8.1357257254539945</v>
      </c>
      <c r="U96" t="s">
        <v>112</v>
      </c>
      <c r="V96" t="s">
        <v>143</v>
      </c>
      <c r="W96" t="s">
        <v>127</v>
      </c>
      <c r="X96" s="48" t="s">
        <v>449</v>
      </c>
      <c r="Y96" s="41"/>
    </row>
    <row r="97" spans="1:25" ht="15" x14ac:dyDescent="0.25">
      <c r="A97">
        <v>1.81</v>
      </c>
      <c r="B97">
        <v>2.0299999999999998</v>
      </c>
      <c r="C97" s="29">
        <f t="shared" si="17"/>
        <v>4.5097025283727721E-2</v>
      </c>
      <c r="D97" s="30">
        <f>IF(OR($A97="",$B97=""),"",A97*'MPTO_working_2-way'!$G96)</f>
        <v>1.8916256157635472</v>
      </c>
      <c r="E97" s="32">
        <f>IF(OR($A97="",$B97=""),"",B97*'MPTO_working_2-way'!$G96)</f>
        <v>2.1215469613259672</v>
      </c>
      <c r="F97" s="30">
        <f>IF(OR($A97="",$B97=""),"",'MPTO_working_2-way'!D96)</f>
        <v>1.8870143543127138</v>
      </c>
      <c r="G97" s="32">
        <f>IF(OR($A97="",$B97=""),"",'MPTO_working_2-way'!E96)</f>
        <v>2.1273774715571898</v>
      </c>
      <c r="H97" s="30">
        <f>IF(OR($A97="",$B97=""),"",'OddsRatio_working_2-way'!M96)</f>
        <v>1.8867963503478642</v>
      </c>
      <c r="I97" s="30">
        <f>IF(OR($A97="",$B97=""),"",'OddsRatio_working_2-way'!N96)</f>
        <v>2.1276546183435801</v>
      </c>
      <c r="J97" s="30">
        <f>IF('Log_working_2-way'!$D96="","",A97^('Log_working_2-way'!$D96))</f>
        <v>1.8846829983767455</v>
      </c>
      <c r="K97" s="32">
        <f>IF('Log_working_2-way'!$D96="","",B97^('Log_working_2-way'!$D96))</f>
        <v>2.1303483867491475</v>
      </c>
      <c r="L97" s="37">
        <f t="shared" si="18"/>
        <v>0.52864583333333326</v>
      </c>
      <c r="M97" s="37">
        <f t="shared" si="19"/>
        <v>0.47135416666666657</v>
      </c>
      <c r="N97" s="38">
        <v>193</v>
      </c>
      <c r="O97" s="38">
        <f t="shared" si="20"/>
        <v>86.370165745856355</v>
      </c>
      <c r="P97" s="38">
        <f t="shared" si="21"/>
        <v>97.926108374384228</v>
      </c>
      <c r="Q97" s="38">
        <f t="shared" si="22"/>
        <v>95.073891625615772</v>
      </c>
      <c r="R97" s="38">
        <f t="shared" si="23"/>
        <v>106.62983425414366</v>
      </c>
      <c r="S97" s="39">
        <f t="shared" si="24"/>
        <v>-8.7037258797594177</v>
      </c>
      <c r="T97" s="39">
        <f t="shared" si="25"/>
        <v>-8.7037258797594319</v>
      </c>
      <c r="U97" t="s">
        <v>113</v>
      </c>
      <c r="V97" t="s">
        <v>277</v>
      </c>
      <c r="W97" t="s">
        <v>127</v>
      </c>
      <c r="X97" s="48" t="s">
        <v>449</v>
      </c>
      <c r="Y97" s="41"/>
    </row>
    <row r="98" spans="1:25" ht="15" x14ac:dyDescent="0.25">
      <c r="A98">
        <v>1.99</v>
      </c>
      <c r="B98">
        <v>1.85</v>
      </c>
      <c r="C98" s="29">
        <f t="shared" si="17"/>
        <v>4.3053103354610656E-2</v>
      </c>
      <c r="D98" s="30">
        <f>IF(OR($A98="",$B98=""),"",A98*'MPTO_working_2-way'!$G97)</f>
        <v>2.0756756756756753</v>
      </c>
      <c r="E98" s="32">
        <f>IF(OR($A98="",$B98=""),"",B98*'MPTO_working_2-way'!$G97)</f>
        <v>1.9296482412060298</v>
      </c>
      <c r="F98" s="30">
        <f>IF(OR($A98="",$B98=""),"",'MPTO_working_2-way'!D97)</f>
        <v>2.0790625441197226</v>
      </c>
      <c r="G98" s="32">
        <f>IF(OR($A98="",$B98=""),"",'MPTO_working_2-way'!E97)</f>
        <v>1.9267303414889438</v>
      </c>
      <c r="H98" s="30">
        <f>IF(OR($A98="",$B98=""),"",'OddsRatio_working_2-way'!M97)</f>
        <v>2.0792154012767514</v>
      </c>
      <c r="I98" s="30">
        <f>IF(OR($A98="",$B98=""),"",'OddsRatio_working_2-way'!N97)</f>
        <v>1.9265990819042815</v>
      </c>
      <c r="J98" s="30">
        <f>IF('Log_working_2-way'!$D97="","",A98^('Log_working_2-way'!$D97))</f>
        <v>2.0807741676242877</v>
      </c>
      <c r="K98" s="32">
        <f>IF('Log_working_2-way'!$D97="","",B98^('Log_working_2-way'!$D97))</f>
        <v>1.9252626773989769</v>
      </c>
      <c r="L98" s="37">
        <f t="shared" si="18"/>
        <v>0.48177083333333343</v>
      </c>
      <c r="M98" s="37">
        <f t="shared" si="19"/>
        <v>0.51822916666666674</v>
      </c>
      <c r="N98" s="38">
        <v>194</v>
      </c>
      <c r="O98" s="38">
        <f t="shared" si="20"/>
        <v>96.51256281407035</v>
      </c>
      <c r="P98" s="38">
        <f t="shared" si="21"/>
        <v>89.135135135135144</v>
      </c>
      <c r="Q98" s="38">
        <f t="shared" si="22"/>
        <v>104.86486486486486</v>
      </c>
      <c r="R98" s="38">
        <f t="shared" si="23"/>
        <v>97.487437185929636</v>
      </c>
      <c r="S98" s="39">
        <f t="shared" si="24"/>
        <v>-8.3523020507945063</v>
      </c>
      <c r="T98" s="39">
        <f t="shared" si="25"/>
        <v>-8.3523020507944921</v>
      </c>
      <c r="U98" t="s">
        <v>278</v>
      </c>
      <c r="V98" t="s">
        <v>144</v>
      </c>
      <c r="W98" t="s">
        <v>127</v>
      </c>
      <c r="X98" s="48" t="s">
        <v>449</v>
      </c>
      <c r="Y98" s="41"/>
    </row>
    <row r="99" spans="1:25" ht="15" x14ac:dyDescent="0.25">
      <c r="A99">
        <v>2.0499999999999998</v>
      </c>
      <c r="B99">
        <v>1.8</v>
      </c>
      <c r="C99" s="29">
        <f t="shared" si="17"/>
        <v>4.3360433604336057E-2</v>
      </c>
      <c r="D99" s="30">
        <f>IF(OR($A99="",$B99=""),"",A99*'MPTO_working_2-way'!$G98)</f>
        <v>2.1388888888888888</v>
      </c>
      <c r="E99" s="32">
        <f>IF(OR($A99="",$B99=""),"",B99*'MPTO_working_2-way'!$G98)</f>
        <v>1.878048780487805</v>
      </c>
      <c r="F99" s="30">
        <f>IF(OR($A99="",$B99=""),"",'MPTO_working_2-way'!D98)</f>
        <v>2.1453488372093021</v>
      </c>
      <c r="G99" s="32">
        <f>IF(OR($A99="",$B99=""),"",'MPTO_working_2-way'!E98)</f>
        <v>1.8730964467005078</v>
      </c>
      <c r="H99" s="30">
        <f>IF(OR($A99="",$B99=""),"",'OddsRatio_working_2-way'!M98)</f>
        <v>2.1456439237389602</v>
      </c>
      <c r="I99" s="30">
        <f>IF(OR($A99="",$B99=""),"",'OddsRatio_working_2-way'!N98)</f>
        <v>1.8728715609439694</v>
      </c>
      <c r="J99" s="30">
        <f>IF('Log_working_2-way'!$D98="","",A99^('Log_working_2-way'!$D98))</f>
        <v>2.1486257153159274</v>
      </c>
      <c r="K99" s="32">
        <f>IF('Log_working_2-way'!$D98="","",B99^('Log_working_2-way'!$D98))</f>
        <v>1.8706056173612808</v>
      </c>
      <c r="L99" s="37">
        <f t="shared" si="18"/>
        <v>0.46753246753246752</v>
      </c>
      <c r="M99" s="37">
        <f t="shared" si="19"/>
        <v>0.53246753246753242</v>
      </c>
      <c r="N99" s="38">
        <v>195</v>
      </c>
      <c r="O99" s="38">
        <f t="shared" si="20"/>
        <v>99.878048780487788</v>
      </c>
      <c r="P99" s="38">
        <f t="shared" si="21"/>
        <v>86.666666666666671</v>
      </c>
      <c r="Q99" s="38">
        <f t="shared" si="22"/>
        <v>108.33333333333334</v>
      </c>
      <c r="R99" s="38">
        <f t="shared" si="23"/>
        <v>95.121951219512198</v>
      </c>
      <c r="S99" s="39">
        <f t="shared" si="24"/>
        <v>-8.4552845528455549</v>
      </c>
      <c r="T99" s="39">
        <f t="shared" si="25"/>
        <v>-8.4552845528455265</v>
      </c>
      <c r="U99" t="s">
        <v>114</v>
      </c>
      <c r="V99" t="s">
        <v>279</v>
      </c>
      <c r="W99" t="s">
        <v>127</v>
      </c>
      <c r="X99" s="48" t="s">
        <v>449</v>
      </c>
      <c r="Y99" s="41"/>
    </row>
    <row r="100" spans="1:25" ht="15" x14ac:dyDescent="0.25">
      <c r="A100">
        <v>1.67</v>
      </c>
      <c r="B100">
        <v>2.19</v>
      </c>
      <c r="C100" s="29">
        <f t="shared" si="17"/>
        <v>5.5423399775790916E-2</v>
      </c>
      <c r="D100" s="30">
        <f>IF(OR($A100="",$B100=""),"",A100*'MPTO_working_2-way'!$G99)</f>
        <v>1.7625570776255708</v>
      </c>
      <c r="E100" s="32">
        <f>IF(OR($A100="",$B100=""),"",B100*'MPTO_working_2-way'!$G99)</f>
        <v>2.3113772455089823</v>
      </c>
      <c r="F100" s="30">
        <f>IF(OR($A100="",$B100=""),"",'MPTO_working_2-way'!D99)</f>
        <v>1.7510353577669786</v>
      </c>
      <c r="G100" s="32">
        <f>IF(OR($A100="",$B100=""),"",'MPTO_working_2-way'!E99)</f>
        <v>2.3314952347560003</v>
      </c>
      <c r="H100" s="30">
        <f>IF(OR($A100="",$B100=""),"",'OddsRatio_working_2-way'!M99)</f>
        <v>1.7503500583621179</v>
      </c>
      <c r="I100" s="30">
        <f>IF(OR($A100="",$B100=""),"",'OddsRatio_working_2-way'!N99)</f>
        <v>2.3327112976879407</v>
      </c>
      <c r="J100" s="30">
        <f>IF('Log_working_2-way'!$D99="","",A100^('Log_working_2-way'!$D99))</f>
        <v>1.7450433451963705</v>
      </c>
      <c r="K100" s="32">
        <f>IF('Log_working_2-way'!$D99="","",B100^('Log_working_2-way'!$D99))</f>
        <v>2.3422037877991433</v>
      </c>
      <c r="L100" s="37">
        <f t="shared" si="18"/>
        <v>0.56735751295336789</v>
      </c>
      <c r="M100" s="37">
        <f t="shared" si="19"/>
        <v>0.43264248704663211</v>
      </c>
      <c r="N100" s="38">
        <v>196</v>
      </c>
      <c r="O100" s="38">
        <f t="shared" si="20"/>
        <v>78.634730538922156</v>
      </c>
      <c r="P100" s="38">
        <f t="shared" si="21"/>
        <v>106.50228310502284</v>
      </c>
      <c r="Q100" s="38">
        <f t="shared" si="22"/>
        <v>89.497716894977174</v>
      </c>
      <c r="R100" s="38">
        <f t="shared" si="23"/>
        <v>117.36526946107786</v>
      </c>
      <c r="S100" s="39">
        <f t="shared" si="24"/>
        <v>-10.862986356055018</v>
      </c>
      <c r="T100" s="39">
        <f t="shared" si="25"/>
        <v>-10.862986356055018</v>
      </c>
      <c r="U100" t="s">
        <v>281</v>
      </c>
      <c r="V100" t="s">
        <v>117</v>
      </c>
      <c r="W100" t="s">
        <v>128</v>
      </c>
      <c r="X100" s="48" t="s">
        <v>449</v>
      </c>
      <c r="Y100" s="41"/>
    </row>
    <row r="101" spans="1:25" s="35" customFormat="1" ht="15" x14ac:dyDescent="0.25">
      <c r="A101">
        <v>1.74</v>
      </c>
      <c r="B101">
        <v>2.04</v>
      </c>
      <c r="C101" s="29">
        <f t="shared" si="17"/>
        <v>6.4908722109533468E-2</v>
      </c>
      <c r="D101" s="30">
        <f>IF(OR($A101="",$B101=""),"",A101*'MPTO_working_2-way'!$G100)</f>
        <v>1.8529411764705883</v>
      </c>
      <c r="E101" s="32">
        <f>IF(OR($A101="",$B101=""),"",B101*'MPTO_working_2-way'!$G100)</f>
        <v>2.1724137931034484</v>
      </c>
      <c r="F101" s="30">
        <f>IF(OR($A101="",$B101=""),"",'MPTO_working_2-way'!D100)</f>
        <v>1.8441396508728181</v>
      </c>
      <c r="G101" s="32">
        <f>IF(OR($A101="",$B101=""),"",'MPTO_working_2-way'!E100)</f>
        <v>2.184638109305761</v>
      </c>
      <c r="H101" s="30">
        <f>IF(OR($A101="",$B101=""),"",'OddsRatio_working_2-way'!M100)</f>
        <v>1.8435273922869737</v>
      </c>
      <c r="I101" s="30">
        <f>IF(OR($A101="",$B101=""),"",'OddsRatio_working_2-way'!N100)</f>
        <v>2.1854979567276387</v>
      </c>
      <c r="J101" s="30">
        <f>IF('Log_working_2-way'!$D100="","",A101^('Log_working_2-way'!$D100))</f>
        <v>1.83943647512701</v>
      </c>
      <c r="K101" s="32">
        <f>IF('Log_working_2-way'!$D100="","",B101^('Log_working_2-way'!$D100))</f>
        <v>2.1912753729706664</v>
      </c>
      <c r="L101" s="37">
        <f t="shared" si="18"/>
        <v>0.53968253968253965</v>
      </c>
      <c r="M101" s="37">
        <f t="shared" si="19"/>
        <v>0.46031746031746029</v>
      </c>
      <c r="N101" s="38">
        <v>197</v>
      </c>
      <c r="O101" s="38">
        <f t="shared" si="20"/>
        <v>83.781609195402282</v>
      </c>
      <c r="P101" s="38">
        <f t="shared" si="21"/>
        <v>100.4313725490196</v>
      </c>
      <c r="Q101" s="38">
        <f t="shared" si="22"/>
        <v>96.568627450980387</v>
      </c>
      <c r="R101" s="38">
        <f t="shared" si="23"/>
        <v>113.21839080459769</v>
      </c>
      <c r="S101" s="39">
        <f t="shared" si="24"/>
        <v>-12.787018255578104</v>
      </c>
      <c r="T101" s="39">
        <f t="shared" si="25"/>
        <v>-12.78701825557809</v>
      </c>
      <c r="U101" t="s">
        <v>282</v>
      </c>
      <c r="V101" t="s">
        <v>119</v>
      </c>
      <c r="W101" t="s">
        <v>128</v>
      </c>
      <c r="X101" s="48" t="s">
        <v>449</v>
      </c>
      <c r="Y101" s="41"/>
    </row>
    <row r="102" spans="1:25" ht="15" x14ac:dyDescent="0.25">
      <c r="A102">
        <v>1.65</v>
      </c>
      <c r="B102">
        <v>2.08</v>
      </c>
      <c r="C102" s="29">
        <f t="shared" si="17"/>
        <v>8.6829836829836804E-2</v>
      </c>
      <c r="D102" s="30">
        <f>IF(OR($A102="",$B102=""),"",A102*'MPTO_working_2-way'!$G101)</f>
        <v>1.7932692307692306</v>
      </c>
      <c r="E102" s="32">
        <f>IF(OR($A102="",$B102=""),"",B102*'MPTO_working_2-way'!$G101)</f>
        <v>2.2606060606060607</v>
      </c>
      <c r="F102" s="30">
        <f>IF(OR($A102="",$B102=""),"",'MPTO_working_2-way'!D101)</f>
        <v>1.7773174520973587</v>
      </c>
      <c r="G102" s="32">
        <f>IF(OR($A102="",$B102=""),"",'MPTO_working_2-way'!E101)</f>
        <v>2.2864756828780815</v>
      </c>
      <c r="H102" s="30">
        <f>IF(OR($A102="",$B102=""),"",'OddsRatio_working_2-way'!M101)</f>
        <v>1.7757911135427185</v>
      </c>
      <c r="I102" s="30">
        <f>IF(OR($A102="",$B102=""),"",'OddsRatio_working_2-way'!N101)</f>
        <v>2.2890067732709793</v>
      </c>
      <c r="J102" s="30">
        <f>IF('Log_working_2-way'!$D101="","",A102^('Log_working_2-way'!$D101))</f>
        <v>1.7682741234917285</v>
      </c>
      <c r="K102" s="32">
        <f>IF('Log_working_2-way'!$D101="","",B102^('Log_working_2-way'!$D101))</f>
        <v>2.3016187443245606</v>
      </c>
      <c r="L102" s="37">
        <f t="shared" si="18"/>
        <v>0.55764075067024133</v>
      </c>
      <c r="M102" s="37">
        <f t="shared" si="19"/>
        <v>0.44235924932975867</v>
      </c>
      <c r="N102" s="38">
        <v>198</v>
      </c>
      <c r="O102" s="38">
        <f t="shared" si="20"/>
        <v>78</v>
      </c>
      <c r="P102" s="38">
        <f t="shared" si="21"/>
        <v>102.80769230769232</v>
      </c>
      <c r="Q102" s="38">
        <f t="shared" si="22"/>
        <v>95.192307692307679</v>
      </c>
      <c r="R102" s="38">
        <f t="shared" si="23"/>
        <v>120</v>
      </c>
      <c r="S102" s="39">
        <f t="shared" si="24"/>
        <v>-17.192307692307679</v>
      </c>
      <c r="T102" s="39">
        <f t="shared" si="25"/>
        <v>-17.192307692307679</v>
      </c>
      <c r="U102" t="s">
        <v>284</v>
      </c>
      <c r="V102" t="s">
        <v>283</v>
      </c>
      <c r="W102" t="s">
        <v>128</v>
      </c>
      <c r="X102" s="48" t="s">
        <v>449</v>
      </c>
      <c r="Y102" s="41"/>
    </row>
    <row r="103" spans="1:25" ht="15" x14ac:dyDescent="0.25">
      <c r="A103">
        <v>1.97</v>
      </c>
      <c r="B103">
        <v>1.85</v>
      </c>
      <c r="C103" s="29">
        <f t="shared" si="17"/>
        <v>4.8154753738510081E-2</v>
      </c>
      <c r="D103" s="30">
        <f>IF(OR($A103="",$B103=""),"",A103*'MPTO_working_2-way'!$G102)</f>
        <v>2.0648648648648646</v>
      </c>
      <c r="E103" s="32">
        <f>IF(OR($A103="",$B103=""),"",B103*'MPTO_working_2-way'!$G102)</f>
        <v>1.9390862944162437</v>
      </c>
      <c r="F103" s="30">
        <f>IF(OR($A103="",$B103=""),"",'MPTO_working_2-way'!D102)</f>
        <v>2.0680947652149242</v>
      </c>
      <c r="G103" s="32">
        <f>IF(OR($A103="",$B103=""),"",'MPTO_working_2-way'!E102)</f>
        <v>1.9362465134812061</v>
      </c>
      <c r="H103" s="30">
        <f>IF(OR($A103="",$B103=""),"",'OddsRatio_working_2-way'!M102)</f>
        <v>2.0682586159672365</v>
      </c>
      <c r="I103" s="30">
        <f>IF(OR($A103="",$B103=""),"",'OddsRatio_working_2-way'!N102)</f>
        <v>1.936102910899125</v>
      </c>
      <c r="J103" s="30">
        <f>IF('Log_working_2-way'!$D102="","",A103^('Log_working_2-way'!$D102))</f>
        <v>2.0697515219465816</v>
      </c>
      <c r="K103" s="32">
        <f>IF('Log_working_2-way'!$D102="","",B103^('Log_working_2-way'!$D102))</f>
        <v>1.9347965200176827</v>
      </c>
      <c r="L103" s="37">
        <f t="shared" si="18"/>
        <v>0.48429319371727753</v>
      </c>
      <c r="M103" s="37">
        <f t="shared" si="19"/>
        <v>0.51570680628272247</v>
      </c>
      <c r="N103" s="38">
        <v>199</v>
      </c>
      <c r="O103" s="38">
        <f t="shared" si="20"/>
        <v>97.984771573604036</v>
      </c>
      <c r="P103" s="38">
        <f t="shared" si="21"/>
        <v>91.432432432432435</v>
      </c>
      <c r="Q103" s="38">
        <f t="shared" si="22"/>
        <v>107.56756756756755</v>
      </c>
      <c r="R103" s="38">
        <f t="shared" si="23"/>
        <v>101.01522842639594</v>
      </c>
      <c r="S103" s="39">
        <f t="shared" si="24"/>
        <v>-9.582795993963515</v>
      </c>
      <c r="T103" s="39">
        <f t="shared" si="25"/>
        <v>-9.5827959939635008</v>
      </c>
      <c r="U103" t="s">
        <v>118</v>
      </c>
      <c r="V103" t="s">
        <v>285</v>
      </c>
      <c r="W103" t="s">
        <v>128</v>
      </c>
      <c r="X103" s="48" t="s">
        <v>449</v>
      </c>
      <c r="Y103" s="41"/>
    </row>
    <row r="104" spans="1:25" ht="15" x14ac:dyDescent="0.25">
      <c r="A104">
        <v>1.67</v>
      </c>
      <c r="B104">
        <v>2.19</v>
      </c>
      <c r="C104" s="29">
        <f t="shared" si="17"/>
        <v>5.5423399775790916E-2</v>
      </c>
      <c r="D104" s="30">
        <f>IF(OR($A104="",$B104=""),"",A104*'MPTO_working_2-way'!$G103)</f>
        <v>1.7625570776255708</v>
      </c>
      <c r="E104" s="32">
        <f>IF(OR($A104="",$B104=""),"",B104*'MPTO_working_2-way'!$G103)</f>
        <v>2.3113772455089823</v>
      </c>
      <c r="F104" s="30">
        <f>IF(OR($A104="",$B104=""),"",'MPTO_working_2-way'!D103)</f>
        <v>1.7510353577669786</v>
      </c>
      <c r="G104" s="32">
        <f>IF(OR($A104="",$B104=""),"",'MPTO_working_2-way'!E103)</f>
        <v>2.3314952347560003</v>
      </c>
      <c r="H104" s="30">
        <f>IF(OR($A104="",$B104=""),"",'OddsRatio_working_2-way'!M103)</f>
        <v>1.7503500583621179</v>
      </c>
      <c r="I104" s="30">
        <f>IF(OR($A104="",$B104=""),"",'OddsRatio_working_2-way'!N103)</f>
        <v>2.3327112976879407</v>
      </c>
      <c r="J104" s="30">
        <f>IF('Log_working_2-way'!$D103="","",A104^('Log_working_2-way'!$D103))</f>
        <v>1.7450433451963705</v>
      </c>
      <c r="K104" s="32">
        <f>IF('Log_working_2-way'!$D103="","",B104^('Log_working_2-way'!$D103))</f>
        <v>2.3422037877991433</v>
      </c>
      <c r="L104" s="37">
        <f t="shared" si="18"/>
        <v>0.56735751295336789</v>
      </c>
      <c r="M104" s="37">
        <f t="shared" si="19"/>
        <v>0.43264248704663211</v>
      </c>
      <c r="N104" s="38">
        <v>200</v>
      </c>
      <c r="O104" s="38">
        <f t="shared" si="20"/>
        <v>80.239520958083844</v>
      </c>
      <c r="P104" s="38">
        <f t="shared" si="21"/>
        <v>108.675799086758</v>
      </c>
      <c r="Q104" s="38">
        <f t="shared" si="22"/>
        <v>91.324200913242009</v>
      </c>
      <c r="R104" s="38">
        <f t="shared" si="23"/>
        <v>119.76047904191618</v>
      </c>
      <c r="S104" s="39">
        <f t="shared" si="24"/>
        <v>-11.084679955158165</v>
      </c>
      <c r="T104" s="39">
        <f t="shared" si="25"/>
        <v>-11.08467995515818</v>
      </c>
      <c r="U104" t="s">
        <v>280</v>
      </c>
      <c r="V104" t="s">
        <v>116</v>
      </c>
      <c r="W104" t="s">
        <v>128</v>
      </c>
      <c r="X104" s="48" t="s">
        <v>449</v>
      </c>
      <c r="Y104" s="41"/>
    </row>
    <row r="105" spans="1:25" ht="15" x14ac:dyDescent="0.25">
      <c r="A105">
        <v>1.76</v>
      </c>
      <c r="B105">
        <v>2.0499999999999998</v>
      </c>
      <c r="C105" s="29">
        <f t="shared" si="17"/>
        <v>5.598669623059882E-2</v>
      </c>
      <c r="D105" s="30">
        <f>IF(OR($A105="",$B105=""),"",A105*'MPTO_working_2-way'!$G104)</f>
        <v>1.858536585365854</v>
      </c>
      <c r="E105" s="32">
        <f>IF(OR($A105="",$B105=""),"",B105*'MPTO_working_2-way'!$G104)</f>
        <v>2.1647727272727275</v>
      </c>
      <c r="F105" s="30">
        <f>IF(OR($A105="",$B105=""),"",'MPTO_working_2-way'!D104)</f>
        <v>1.8512057465366858</v>
      </c>
      <c r="G105" s="32">
        <f>IF(OR($A105="",$B105=""),"",'MPTO_working_2-way'!E104)</f>
        <v>2.1748040988547319</v>
      </c>
      <c r="H105" s="30">
        <f>IF(OR($A105="",$B105=""),"",'OddsRatio_working_2-way'!M104)</f>
        <v>1.8507699593953257</v>
      </c>
      <c r="I105" s="30">
        <f>IF(OR($A105="",$B105=""),"",'OddsRatio_working_2-way'!N104)</f>
        <v>2.1754058649540684</v>
      </c>
      <c r="J105" s="30">
        <f>IF('Log_working_2-way'!$D104="","",A105^('Log_working_2-way'!$D104))</f>
        <v>1.8473850029200891</v>
      </c>
      <c r="K105" s="32">
        <f>IF('Log_working_2-way'!$D104="","",B105^('Log_working_2-way'!$D104))</f>
        <v>2.1801011305976625</v>
      </c>
      <c r="L105" s="37">
        <f t="shared" si="18"/>
        <v>0.53805774278215213</v>
      </c>
      <c r="M105" s="37">
        <f t="shared" si="19"/>
        <v>0.46194225721784771</v>
      </c>
      <c r="N105" s="38">
        <v>201</v>
      </c>
      <c r="O105" s="38">
        <f t="shared" si="20"/>
        <v>86.795454545454547</v>
      </c>
      <c r="P105" s="38">
        <f t="shared" si="21"/>
        <v>102.95121951219511</v>
      </c>
      <c r="Q105" s="38">
        <f t="shared" si="22"/>
        <v>98.048780487804891</v>
      </c>
      <c r="R105" s="38">
        <f t="shared" si="23"/>
        <v>114.20454545454547</v>
      </c>
      <c r="S105" s="39">
        <f t="shared" si="24"/>
        <v>-11.253325942350344</v>
      </c>
      <c r="T105" s="39">
        <f t="shared" si="25"/>
        <v>-11.253325942350358</v>
      </c>
      <c r="U105" t="s">
        <v>291</v>
      </c>
      <c r="V105" t="s">
        <v>294</v>
      </c>
      <c r="W105" t="s">
        <v>446</v>
      </c>
      <c r="X105" s="48" t="s">
        <v>449</v>
      </c>
      <c r="Y105" s="41"/>
    </row>
    <row r="106" spans="1:25" ht="15" x14ac:dyDescent="0.25">
      <c r="A106">
        <v>1.88</v>
      </c>
      <c r="B106">
        <v>1.94</v>
      </c>
      <c r="C106" s="29">
        <f t="shared" si="17"/>
        <v>4.7378811142794408E-2</v>
      </c>
      <c r="D106" s="30">
        <f>IF(OR($A106="",$B106=""),"",A106*'MPTO_working_2-way'!$G105)</f>
        <v>1.9690721649484533</v>
      </c>
      <c r="E106" s="32">
        <f>IF(OR($A106="",$B106=""),"",B106*'MPTO_working_2-way'!$G105)</f>
        <v>2.0319148936170213</v>
      </c>
      <c r="F106" s="30">
        <f>IF(OR($A106="",$B106=""),"",'MPTO_working_2-way'!D105)</f>
        <v>1.9676305567544234</v>
      </c>
      <c r="G106" s="32">
        <f>IF(OR($A106="",$B106=""),"",'MPTO_working_2-way'!E105)</f>
        <v>2.033452274754683</v>
      </c>
      <c r="H106" s="30">
        <f>IF(OR($A106="",$B106=""),"",'OddsRatio_working_2-way'!M105)</f>
        <v>1.9675588936937933</v>
      </c>
      <c r="I106" s="30">
        <f>IF(OR($A106="",$B106=""),"",'OddsRatio_working_2-way'!N105)</f>
        <v>2.0335288182638238</v>
      </c>
      <c r="J106" s="30">
        <f>IF('Log_working_2-way'!$D105="","",A106^('Log_working_2-way'!$D105))</f>
        <v>1.9668954787958726</v>
      </c>
      <c r="K106" s="32">
        <f>IF('Log_working_2-way'!$D105="","",B106^('Log_working_2-way'!$D105))</f>
        <v>2.0342379522187155</v>
      </c>
      <c r="L106" s="37">
        <f t="shared" si="18"/>
        <v>0.50785340314136129</v>
      </c>
      <c r="M106" s="37">
        <f t="shared" si="19"/>
        <v>0.49214659685863876</v>
      </c>
      <c r="N106" s="38">
        <v>202</v>
      </c>
      <c r="O106" s="38">
        <f t="shared" si="20"/>
        <v>94.553191489361694</v>
      </c>
      <c r="P106" s="38">
        <f t="shared" si="21"/>
        <v>97.876288659793829</v>
      </c>
      <c r="Q106" s="38">
        <f t="shared" si="22"/>
        <v>104.1237113402062</v>
      </c>
      <c r="R106" s="38">
        <f t="shared" si="23"/>
        <v>107.44680851063829</v>
      </c>
      <c r="S106" s="39">
        <f t="shared" si="24"/>
        <v>-9.5705198508445051</v>
      </c>
      <c r="T106" s="39">
        <f t="shared" si="25"/>
        <v>-9.5705198508444624</v>
      </c>
      <c r="U106" t="s">
        <v>287</v>
      </c>
      <c r="V106" t="s">
        <v>289</v>
      </c>
      <c r="W106" t="s">
        <v>446</v>
      </c>
      <c r="X106" s="48" t="s">
        <v>449</v>
      </c>
      <c r="Y106" s="41"/>
    </row>
    <row r="107" spans="1:25" ht="15" x14ac:dyDescent="0.25">
      <c r="A107">
        <v>1.85</v>
      </c>
      <c r="B107">
        <v>1.97</v>
      </c>
      <c r="C107" s="29">
        <f t="shared" si="17"/>
        <v>4.8154753738510081E-2</v>
      </c>
      <c r="D107" s="30">
        <f>IF(OR($A107="",$B107=""),"",A107*'MPTO_working_2-way'!$G106)</f>
        <v>1.9390862944162437</v>
      </c>
      <c r="E107" s="32">
        <f>IF(OR($A107="",$B107=""),"",B107*'MPTO_working_2-way'!$G106)</f>
        <v>2.0648648648648646</v>
      </c>
      <c r="F107" s="30">
        <f>IF(OR($A107="",$B107=""),"",'MPTO_working_2-way'!D106)</f>
        <v>1.9362465134812061</v>
      </c>
      <c r="G107" s="32">
        <f>IF(OR($A107="",$B107=""),"",'MPTO_working_2-way'!E106)</f>
        <v>2.0680947652149242</v>
      </c>
      <c r="H107" s="30">
        <f>IF(OR($A107="",$B107=""),"",'OddsRatio_working_2-way'!M106)</f>
        <v>1.936102910899125</v>
      </c>
      <c r="I107" s="30">
        <f>IF(OR($A107="",$B107=""),"",'OddsRatio_working_2-way'!N106)</f>
        <v>2.0682586159672365</v>
      </c>
      <c r="J107" s="30">
        <f>IF('Log_working_2-way'!$D106="","",A107^('Log_working_2-way'!$D106))</f>
        <v>1.9347965200176827</v>
      </c>
      <c r="K107" s="32">
        <f>IF('Log_working_2-way'!$D106="","",B107^('Log_working_2-way'!$D106))</f>
        <v>2.0697515219465816</v>
      </c>
      <c r="L107" s="37">
        <f t="shared" si="18"/>
        <v>0.51570680628272247</v>
      </c>
      <c r="M107" s="37">
        <f t="shared" si="19"/>
        <v>0.48429319371727753</v>
      </c>
      <c r="N107" s="38">
        <v>203</v>
      </c>
      <c r="O107" s="38">
        <f t="shared" si="20"/>
        <v>93.27027027027026</v>
      </c>
      <c r="P107" s="38">
        <f t="shared" si="21"/>
        <v>99.954314720812164</v>
      </c>
      <c r="Q107" s="38">
        <f t="shared" si="22"/>
        <v>103.04568527918781</v>
      </c>
      <c r="R107" s="38">
        <f t="shared" si="23"/>
        <v>109.72972972972971</v>
      </c>
      <c r="S107" s="39">
        <f t="shared" si="24"/>
        <v>-9.7754150089175482</v>
      </c>
      <c r="T107" s="39">
        <f t="shared" si="25"/>
        <v>-9.7754150089175482</v>
      </c>
      <c r="U107" t="s">
        <v>293</v>
      </c>
      <c r="V107" t="s">
        <v>286</v>
      </c>
      <c r="W107" t="s">
        <v>446</v>
      </c>
      <c r="X107" s="48" t="s">
        <v>449</v>
      </c>
      <c r="Y107" s="41"/>
    </row>
    <row r="108" spans="1:25" ht="15" x14ac:dyDescent="0.25">
      <c r="A108">
        <v>1.81</v>
      </c>
      <c r="B108">
        <v>2.02</v>
      </c>
      <c r="C108" s="29">
        <f t="shared" si="17"/>
        <v>4.7535692795798834E-2</v>
      </c>
      <c r="D108" s="30">
        <f>IF(OR($A108="",$B108=""),"",A108*'MPTO_working_2-way'!$G107)</f>
        <v>1.8960396039603959</v>
      </c>
      <c r="E108" s="32">
        <f>IF(OR($A108="",$B108=""),"",B108*'MPTO_working_2-way'!$G107)</f>
        <v>2.1160220994475138</v>
      </c>
      <c r="F108" s="30">
        <f>IF(OR($A108="",$B108=""),"",'MPTO_working_2-way'!D107)</f>
        <v>1.8913661993688893</v>
      </c>
      <c r="G108" s="32">
        <f>IF(OR($A108="",$B108=""),"",'MPTO_working_2-way'!E107)</f>
        <v>2.1218733677673955</v>
      </c>
      <c r="H108" s="30">
        <f>IF(OR($A108="",$B108=""),"",'OddsRatio_working_2-way'!M107)</f>
        <v>1.8911327886790064</v>
      </c>
      <c r="I108" s="30">
        <f>IF(OR($A108="",$B108=""),"",'OddsRatio_working_2-way'!N107)</f>
        <v>2.1221672153735645</v>
      </c>
      <c r="J108" s="30">
        <f>IF('Log_working_2-way'!$D107="","",A108^('Log_working_2-way'!$D107))</f>
        <v>1.8889866417645398</v>
      </c>
      <c r="K108" s="32">
        <f>IF('Log_working_2-way'!$D107="","",B108^('Log_working_2-way'!$D107))</f>
        <v>2.1248762951200719</v>
      </c>
      <c r="L108" s="37">
        <f t="shared" si="18"/>
        <v>0.52741514360313313</v>
      </c>
      <c r="M108" s="37">
        <f t="shared" si="19"/>
        <v>0.47258485639686681</v>
      </c>
      <c r="N108" s="38">
        <v>204</v>
      </c>
      <c r="O108" s="38">
        <f t="shared" si="20"/>
        <v>91.292817679558027</v>
      </c>
      <c r="P108" s="38">
        <f t="shared" si="21"/>
        <v>103.009900990099</v>
      </c>
      <c r="Q108" s="38">
        <f t="shared" si="22"/>
        <v>100.99009900990099</v>
      </c>
      <c r="R108" s="38">
        <f t="shared" si="23"/>
        <v>112.707182320442</v>
      </c>
      <c r="S108" s="39">
        <f t="shared" si="24"/>
        <v>-9.6972813303429604</v>
      </c>
      <c r="T108" s="39">
        <f t="shared" si="25"/>
        <v>-9.697281330343003</v>
      </c>
      <c r="U108" t="s">
        <v>295</v>
      </c>
      <c r="V108" t="s">
        <v>288</v>
      </c>
      <c r="W108" t="s">
        <v>446</v>
      </c>
      <c r="X108" s="48" t="s">
        <v>449</v>
      </c>
      <c r="Y108" s="41"/>
    </row>
    <row r="109" spans="1:25" ht="15" x14ac:dyDescent="0.25">
      <c r="A109">
        <v>1.7</v>
      </c>
      <c r="B109">
        <v>2.13</v>
      </c>
      <c r="C109" s="29">
        <f t="shared" si="17"/>
        <v>5.7718862192764453E-2</v>
      </c>
      <c r="D109" s="30">
        <f>IF(OR($A109="",$B109=""),"",A109*'MPTO_working_2-way'!$G108)</f>
        <v>1.7981220657276995</v>
      </c>
      <c r="E109" s="32">
        <f>IF(OR($A109="",$B109=""),"",B109*'MPTO_working_2-way'!$G108)</f>
        <v>2.2529411764705882</v>
      </c>
      <c r="F109" s="30">
        <f>IF(OR($A109="",$B109=""),"",'MPTO_working_2-way'!D108)</f>
        <v>1.7877067390767711</v>
      </c>
      <c r="G109" s="32">
        <f>IF(OR($A109="",$B109=""),"",'MPTO_working_2-way'!E108)</f>
        <v>2.2695079912253213</v>
      </c>
      <c r="H109" s="30">
        <f>IF(OR($A109="",$B109=""),"",'OddsRatio_working_2-way'!M108)</f>
        <v>1.7870635467029794</v>
      </c>
      <c r="I109" s="30">
        <f>IF(OR($A109="",$B109=""),"",'OddsRatio_working_2-way'!N108)</f>
        <v>2.2705454396776665</v>
      </c>
      <c r="J109" s="30">
        <f>IF('Log_working_2-way'!$D108="","",A109^('Log_working_2-way'!$D108))</f>
        <v>1.782255727545798</v>
      </c>
      <c r="K109" s="32">
        <f>IF('Log_working_2-way'!$D108="","",B109^('Log_working_2-way'!$D108))</f>
        <v>2.2783543345010226</v>
      </c>
      <c r="L109" s="37">
        <f t="shared" si="18"/>
        <v>0.55613577023498695</v>
      </c>
      <c r="M109" s="37">
        <f t="shared" si="19"/>
        <v>0.44386422976501305</v>
      </c>
      <c r="N109" s="38">
        <v>205</v>
      </c>
      <c r="O109" s="38">
        <f t="shared" si="20"/>
        <v>84.411764705882362</v>
      </c>
      <c r="P109" s="38">
        <f t="shared" si="21"/>
        <v>108.75586854460093</v>
      </c>
      <c r="Q109" s="38">
        <f t="shared" si="22"/>
        <v>96.244131455399057</v>
      </c>
      <c r="R109" s="38">
        <f t="shared" si="23"/>
        <v>120.58823529411765</v>
      </c>
      <c r="S109" s="39">
        <f t="shared" si="24"/>
        <v>-11.832366749516694</v>
      </c>
      <c r="T109" s="39">
        <f t="shared" si="25"/>
        <v>-11.832366749516723</v>
      </c>
      <c r="U109" t="s">
        <v>290</v>
      </c>
      <c r="V109" t="s">
        <v>292</v>
      </c>
      <c r="W109" t="s">
        <v>446</v>
      </c>
      <c r="X109" s="48" t="s">
        <v>449</v>
      </c>
      <c r="Y109" s="41"/>
    </row>
    <row r="110" spans="1:25" ht="15" x14ac:dyDescent="0.25">
      <c r="A110">
        <v>2.54</v>
      </c>
      <c r="B110">
        <v>1.57</v>
      </c>
      <c r="C110" s="29">
        <f t="shared" si="17"/>
        <v>3.0643462560810519E-2</v>
      </c>
      <c r="D110" s="30">
        <f>IF(OR($A110="",$B110=""),"",A110*'MPTO_working_2-way'!$G109)</f>
        <v>2.6178343949044587</v>
      </c>
      <c r="E110" s="32">
        <f>IF(OR($A110="",$B110=""),"",B110*'MPTO_working_2-way'!$G109)</f>
        <v>1.6181102362204727</v>
      </c>
      <c r="F110" s="30">
        <f>IF(OR($A110="",$B110=""),"",'MPTO_working_2-way'!D109)</f>
        <v>2.6428524090396981</v>
      </c>
      <c r="G110" s="32">
        <f>IF(OR($A110="",$B110=""),"",'MPTO_working_2-way'!E109)</f>
        <v>1.6086974061075479</v>
      </c>
      <c r="H110" s="30">
        <f>IF(OR($A110="",$B110=""),"",'OddsRatio_working_2-way'!M109)</f>
        <v>2.6437014284732223</v>
      </c>
      <c r="I110" s="30">
        <f>IF(OR($A110="",$B110=""),"",'OddsRatio_working_2-way'!N109)</f>
        <v>1.608382996253076</v>
      </c>
      <c r="J110" s="30">
        <f>IF('Log_working_2-way'!$D109="","",A110^('Log_working_2-way'!$D109))</f>
        <v>2.6553430749478024</v>
      </c>
      <c r="K110" s="32">
        <f>IF('Log_working_2-way'!$D109="","",B110^('Log_working_2-way'!$D109))</f>
        <v>1.6041043788046649</v>
      </c>
      <c r="L110" s="37">
        <f t="shared" si="18"/>
        <v>0.38199513381995132</v>
      </c>
      <c r="M110" s="37">
        <f t="shared" si="19"/>
        <v>0.61800486618004857</v>
      </c>
      <c r="N110" s="38">
        <v>206</v>
      </c>
      <c r="O110" s="38">
        <f t="shared" si="20"/>
        <v>124.89763779527559</v>
      </c>
      <c r="P110" s="38">
        <f t="shared" si="21"/>
        <v>74.789808917197462</v>
      </c>
      <c r="Q110" s="38">
        <f t="shared" si="22"/>
        <v>131.21019108280254</v>
      </c>
      <c r="R110" s="38">
        <f t="shared" si="23"/>
        <v>81.1023622047244</v>
      </c>
      <c r="S110" s="39">
        <f t="shared" si="24"/>
        <v>-6.3125532875269528</v>
      </c>
      <c r="T110" s="39">
        <f t="shared" si="25"/>
        <v>-6.3125532875269386</v>
      </c>
      <c r="U110" t="s">
        <v>299</v>
      </c>
      <c r="V110" t="s">
        <v>397</v>
      </c>
      <c r="W110" t="s">
        <v>440</v>
      </c>
      <c r="X110" s="48" t="s">
        <v>449</v>
      </c>
      <c r="Y110" s="41"/>
    </row>
    <row r="111" spans="1:25" ht="15" x14ac:dyDescent="0.25">
      <c r="A111">
        <v>1.77</v>
      </c>
      <c r="B111">
        <v>2.15</v>
      </c>
      <c r="C111" s="29">
        <f t="shared" si="17"/>
        <v>3.0088030482196881E-2</v>
      </c>
      <c r="D111" s="30">
        <f>IF(OR($A111="",$B111=""),"",A111*'MPTO_working_2-way'!$G110)</f>
        <v>1.8232558139534885</v>
      </c>
      <c r="E111" s="32">
        <f>IF(OR($A111="",$B111=""),"",B111*'MPTO_working_2-way'!$G110)</f>
        <v>2.2146892655367232</v>
      </c>
      <c r="F111" s="30">
        <f>IF(OR($A111="",$B111=""),"",'MPTO_working_2-way'!D110)</f>
        <v>1.8184207382630511</v>
      </c>
      <c r="G111" s="32">
        <f>IF(OR($A111="",$B111=""),"",'MPTO_working_2-way'!E110)</f>
        <v>2.2218654211064077</v>
      </c>
      <c r="H111" s="30">
        <f>IF(OR($A111="",$B111=""),"",'OddsRatio_working_2-way'!M110)</f>
        <v>1.8182696483380676</v>
      </c>
      <c r="I111" s="30">
        <f>IF(OR($A111="",$B111=""),"",'OddsRatio_working_2-way'!N110)</f>
        <v>2.2220910332321786</v>
      </c>
      <c r="J111" s="30">
        <f>IF('Log_working_2-way'!$D110="","",A111^('Log_working_2-way'!$D110))</f>
        <v>1.8160802382138392</v>
      </c>
      <c r="K111" s="32">
        <f>IF('Log_working_2-way'!$D110="","",B111^('Log_working_2-way'!$D110))</f>
        <v>2.2253697040730782</v>
      </c>
      <c r="L111" s="37">
        <f t="shared" si="18"/>
        <v>0.54846938775510201</v>
      </c>
      <c r="M111" s="37">
        <f t="shared" si="19"/>
        <v>0.45153061224489793</v>
      </c>
      <c r="N111" s="38">
        <v>207</v>
      </c>
      <c r="O111" s="38">
        <f t="shared" si="20"/>
        <v>90.050847457627114</v>
      </c>
      <c r="P111" s="38">
        <f t="shared" si="21"/>
        <v>110.72093023255812</v>
      </c>
      <c r="Q111" s="38">
        <f t="shared" si="22"/>
        <v>96.279069767441854</v>
      </c>
      <c r="R111" s="38">
        <f t="shared" si="23"/>
        <v>116.94915254237289</v>
      </c>
      <c r="S111" s="39">
        <f t="shared" si="24"/>
        <v>-6.2282223098147398</v>
      </c>
      <c r="T111" s="39">
        <f t="shared" si="25"/>
        <v>-6.2282223098147682</v>
      </c>
      <c r="U111" t="s">
        <v>146</v>
      </c>
      <c r="V111" t="s">
        <v>426</v>
      </c>
      <c r="W111" t="s">
        <v>440</v>
      </c>
      <c r="X111" s="48" t="s">
        <v>449</v>
      </c>
      <c r="Y111" s="41"/>
    </row>
    <row r="112" spans="1:25" ht="15" x14ac:dyDescent="0.25">
      <c r="A112">
        <v>2.41</v>
      </c>
      <c r="B112">
        <v>1.63</v>
      </c>
      <c r="C112" s="29">
        <f t="shared" si="17"/>
        <v>2.8434691851436877E-2</v>
      </c>
      <c r="D112" s="30">
        <f>IF(OR($A112="",$B112=""),"",A112*'MPTO_working_2-way'!$G111)</f>
        <v>2.4785276073619631</v>
      </c>
      <c r="E112" s="32">
        <f>IF(OR($A112="",$B112=""),"",B112*'MPTO_working_2-way'!$G111)</f>
        <v>1.6763485477178419</v>
      </c>
      <c r="F112" s="30">
        <f>IF(OR($A112="",$B112=""),"",'MPTO_working_2-way'!D111)</f>
        <v>2.4955055109106499</v>
      </c>
      <c r="G112" s="32">
        <f>IF(OR($A112="",$B112=""),"",'MPTO_working_2-way'!E111)</f>
        <v>1.6686702206741284</v>
      </c>
      <c r="H112" s="30">
        <f>IF(OR($A112="",$B112=""),"",'OddsRatio_working_2-way'!M111)</f>
        <v>2.4960264830861911</v>
      </c>
      <c r="I112" s="30">
        <f>IF(OR($A112="",$B112=""),"",'OddsRatio_working_2-way'!N111)</f>
        <v>1.6684373647831916</v>
      </c>
      <c r="J112" s="30">
        <f>IF('Log_working_2-way'!$D111="","",A112^('Log_working_2-way'!$D111))</f>
        <v>2.5038534406814188</v>
      </c>
      <c r="K112" s="32">
        <f>IF('Log_working_2-way'!$D111="","",B112^('Log_working_2-way'!$D111))</f>
        <v>1.6649584147953032</v>
      </c>
      <c r="L112" s="37">
        <f t="shared" si="18"/>
        <v>0.40346534653465349</v>
      </c>
      <c r="M112" s="37">
        <f t="shared" si="19"/>
        <v>0.59653465346534673</v>
      </c>
      <c r="N112" s="38">
        <v>208</v>
      </c>
      <c r="O112" s="38">
        <f t="shared" si="20"/>
        <v>121.69294605809129</v>
      </c>
      <c r="P112" s="38">
        <f t="shared" si="21"/>
        <v>80.392638036809799</v>
      </c>
      <c r="Q112" s="38">
        <f t="shared" si="22"/>
        <v>127.60736196319019</v>
      </c>
      <c r="R112" s="38">
        <f t="shared" si="23"/>
        <v>86.307053941908705</v>
      </c>
      <c r="S112" s="39">
        <f t="shared" si="24"/>
        <v>-5.9144159050988918</v>
      </c>
      <c r="T112" s="39">
        <f t="shared" si="25"/>
        <v>-5.914415905098906</v>
      </c>
      <c r="U112" t="s">
        <v>427</v>
      </c>
      <c r="V112" t="s">
        <v>300</v>
      </c>
      <c r="W112" t="s">
        <v>440</v>
      </c>
      <c r="X112" s="48" t="s">
        <v>449</v>
      </c>
      <c r="Y112" s="41"/>
    </row>
    <row r="113" spans="1:25" s="35" customFormat="1" ht="15" x14ac:dyDescent="0.25">
      <c r="A113">
        <v>2.17</v>
      </c>
      <c r="B113">
        <v>1.76</v>
      </c>
      <c r="C113" s="29">
        <f t="shared" si="17"/>
        <v>2.9011311269375728E-2</v>
      </c>
      <c r="D113" s="30">
        <f>IF(OR($A113="",$B113=""),"",A113*'MPTO_working_2-way'!$G112)</f>
        <v>2.2329545454545454</v>
      </c>
      <c r="E113" s="32">
        <f>IF(OR($A113="",$B113=""),"",B113*'MPTO_working_2-way'!$G112)</f>
        <v>1.8110599078341012</v>
      </c>
      <c r="F113" s="30">
        <f>IF(OR($A113="",$B113=""),"",'MPTO_working_2-way'!D112)</f>
        <v>2.2405256365129644</v>
      </c>
      <c r="G113" s="32">
        <f>IF(OR($A113="",$B113=""),"",'MPTO_working_2-way'!E112)</f>
        <v>1.8061099025820484</v>
      </c>
      <c r="H113" s="30">
        <f>IF(OR($A113="",$B113=""),"",'OddsRatio_working_2-way'!M112)</f>
        <v>2.2407552878027661</v>
      </c>
      <c r="I113" s="30">
        <f>IF(OR($A113="",$B113=""),"",'OddsRatio_working_2-way'!N112)</f>
        <v>1.8059606997693183</v>
      </c>
      <c r="J113" s="30">
        <f>IF('Log_working_2-way'!$D112="","",A113^('Log_working_2-way'!$D112))</f>
        <v>2.2442129030289037</v>
      </c>
      <c r="K113" s="32">
        <f>IF('Log_working_2-way'!$D112="","",B113^('Log_working_2-way'!$D112))</f>
        <v>1.8037209689479914</v>
      </c>
      <c r="L113" s="37">
        <f t="shared" si="18"/>
        <v>0.44783715012722647</v>
      </c>
      <c r="M113" s="37">
        <f t="shared" si="19"/>
        <v>0.55216284987277364</v>
      </c>
      <c r="N113" s="38">
        <v>209</v>
      </c>
      <c r="O113" s="38">
        <f t="shared" si="20"/>
        <v>112.68663594470046</v>
      </c>
      <c r="P113" s="38">
        <f t="shared" si="21"/>
        <v>90.25</v>
      </c>
      <c r="Q113" s="38">
        <f t="shared" si="22"/>
        <v>118.75000000000001</v>
      </c>
      <c r="R113" s="38">
        <f t="shared" si="23"/>
        <v>96.313364055299544</v>
      </c>
      <c r="S113" s="39">
        <f t="shared" si="24"/>
        <v>-6.0633640552995587</v>
      </c>
      <c r="T113" s="39">
        <f t="shared" si="25"/>
        <v>-6.0633640552995445</v>
      </c>
      <c r="U113" t="s">
        <v>301</v>
      </c>
      <c r="V113" t="s">
        <v>298</v>
      </c>
      <c r="W113" t="s">
        <v>440</v>
      </c>
      <c r="X113" s="48" t="s">
        <v>449</v>
      </c>
      <c r="Y113" s="41"/>
    </row>
    <row r="114" spans="1:25" ht="15" x14ac:dyDescent="0.25">
      <c r="A114">
        <v>2.4500000000000002</v>
      </c>
      <c r="B114">
        <v>1.59</v>
      </c>
      <c r="C114" s="29">
        <f t="shared" si="17"/>
        <v>3.7094082916185211E-2</v>
      </c>
      <c r="D114" s="30">
        <f>IF(OR($A114="",$B114=""),"",A114*'MPTO_working_2-way'!$G113)</f>
        <v>2.540880503144654</v>
      </c>
      <c r="E114" s="32">
        <f>IF(OR($A114="",$B114=""),"",B114*'MPTO_working_2-way'!$G113)</f>
        <v>1.6489795918367345</v>
      </c>
      <c r="F114" s="30">
        <f>IF(OR($A114="",$B114=""),"",'MPTO_working_2-way'!D113)</f>
        <v>2.5666282325811234</v>
      </c>
      <c r="G114" s="32">
        <f>IF(OR($A114="",$B114=""),"",'MPTO_working_2-way'!E113)</f>
        <v>1.6383135317001365</v>
      </c>
      <c r="H114" s="30">
        <f>IF(OR($A114="",$B114=""),"",'OddsRatio_working_2-way'!M113)</f>
        <v>2.5676820846855613</v>
      </c>
      <c r="I114" s="30">
        <f>IF(OR($A114="",$B114=""),"",'OddsRatio_working_2-way'!N113)</f>
        <v>1.6378844344582628</v>
      </c>
      <c r="J114" s="30">
        <f>IF('Log_working_2-way'!$D113="","",A114^('Log_working_2-way'!$D113))</f>
        <v>2.5797187686790384</v>
      </c>
      <c r="K114" s="32">
        <f>IF('Log_working_2-way'!$D113="","",B114^('Log_working_2-way'!$D113))</f>
        <v>1.6330240672116592</v>
      </c>
      <c r="L114" s="37">
        <f t="shared" si="18"/>
        <v>0.39356435643564358</v>
      </c>
      <c r="M114" s="37">
        <f t="shared" si="19"/>
        <v>0.60643564356435653</v>
      </c>
      <c r="N114" s="38">
        <v>210</v>
      </c>
      <c r="O114" s="38">
        <f t="shared" si="20"/>
        <v>124.28571428571428</v>
      </c>
      <c r="P114" s="38">
        <f t="shared" si="21"/>
        <v>77.924528301886809</v>
      </c>
      <c r="Q114" s="38">
        <f t="shared" si="22"/>
        <v>132.0754716981132</v>
      </c>
      <c r="R114" s="38">
        <f t="shared" si="23"/>
        <v>85.714285714285708</v>
      </c>
      <c r="S114" s="39">
        <f t="shared" si="24"/>
        <v>-7.7897574123989273</v>
      </c>
      <c r="T114" s="39">
        <f t="shared" si="25"/>
        <v>-7.7897574123988989</v>
      </c>
      <c r="U114" t="s">
        <v>412</v>
      </c>
      <c r="V114" t="s">
        <v>311</v>
      </c>
      <c r="W114" t="s">
        <v>441</v>
      </c>
      <c r="X114" s="48" t="s">
        <v>449</v>
      </c>
      <c r="Y114" s="41"/>
    </row>
    <row r="115" spans="1:25" ht="15" x14ac:dyDescent="0.25">
      <c r="A115">
        <v>2.2599999999999998</v>
      </c>
      <c r="B115">
        <v>1.68</v>
      </c>
      <c r="C115" s="29">
        <f t="shared" si="17"/>
        <v>3.7715971344289834E-2</v>
      </c>
      <c r="D115" s="30">
        <f>IF(OR($A115="",$B115=""),"",A115*'MPTO_working_2-way'!$G114)</f>
        <v>2.3452380952380949</v>
      </c>
      <c r="E115" s="32">
        <f>IF(OR($A115="",$B115=""),"",B115*'MPTO_working_2-way'!$G114)</f>
        <v>1.7433628318584069</v>
      </c>
      <c r="F115" s="30">
        <f>IF(OR($A115="",$B115=""),"",'MPTO_working_2-way'!D114)</f>
        <v>2.3606068142253167</v>
      </c>
      <c r="G115" s="32">
        <f>IF(OR($A115="",$B115=""),"",'MPTO_working_2-way'!E114)</f>
        <v>1.7349661853408882</v>
      </c>
      <c r="H115" s="30">
        <f>IF(OR($A115="",$B115=""),"",'OddsRatio_working_2-way'!M114)</f>
        <v>2.3612278194595446</v>
      </c>
      <c r="I115" s="30">
        <f>IF(OR($A115="",$B115=""),"",'OddsRatio_working_2-way'!N114)</f>
        <v>1.7346308866924531</v>
      </c>
      <c r="J115" s="30">
        <f>IF('Log_working_2-way'!$D114="","",A115^('Log_working_2-way'!$D114))</f>
        <v>2.3683470446740844</v>
      </c>
      <c r="K115" s="32">
        <f>IF('Log_working_2-way'!$D114="","",B115^('Log_working_2-way'!$D114))</f>
        <v>1.7308087549076629</v>
      </c>
      <c r="L115" s="37">
        <f t="shared" si="18"/>
        <v>0.42639593908629447</v>
      </c>
      <c r="M115" s="37">
        <f t="shared" si="19"/>
        <v>0.57360406091370564</v>
      </c>
      <c r="N115" s="38">
        <v>211</v>
      </c>
      <c r="O115" s="38">
        <f t="shared" si="20"/>
        <v>117.63716814159291</v>
      </c>
      <c r="P115" s="38">
        <f t="shared" si="21"/>
        <v>85.404761904761884</v>
      </c>
      <c r="Q115" s="38">
        <f t="shared" si="22"/>
        <v>125.59523809523809</v>
      </c>
      <c r="R115" s="38">
        <f t="shared" si="23"/>
        <v>93.362831858407091</v>
      </c>
      <c r="S115" s="39">
        <f t="shared" si="24"/>
        <v>-7.9580699536451789</v>
      </c>
      <c r="T115" s="39">
        <f t="shared" si="25"/>
        <v>-7.9580699536452073</v>
      </c>
      <c r="U115" t="s">
        <v>405</v>
      </c>
      <c r="V115" t="s">
        <v>148</v>
      </c>
      <c r="W115" t="s">
        <v>441</v>
      </c>
      <c r="X115" s="48" t="s">
        <v>449</v>
      </c>
      <c r="Y115" s="41"/>
    </row>
    <row r="116" spans="1:25" ht="15" x14ac:dyDescent="0.25">
      <c r="A116">
        <v>2.44</v>
      </c>
      <c r="B116">
        <v>1.59</v>
      </c>
      <c r="C116" s="29">
        <f t="shared" si="17"/>
        <v>3.8766883183833478E-2</v>
      </c>
      <c r="D116" s="30">
        <f>IF(OR($A116="",$B116=""),"",A116*'MPTO_working_2-way'!$G115)</f>
        <v>2.5345911949685536</v>
      </c>
      <c r="E116" s="32">
        <f>IF(OR($A116="",$B116=""),"",B116*'MPTO_working_2-way'!$G115)</f>
        <v>1.6516393442622954</v>
      </c>
      <c r="F116" s="30">
        <f>IF(OR($A116="",$B116=""),"",'MPTO_working_2-way'!D115)</f>
        <v>2.561130182202271</v>
      </c>
      <c r="G116" s="32">
        <f>IF(OR($A116="",$B116=""),"",'MPTO_working_2-way'!E115)</f>
        <v>1.640561569688769</v>
      </c>
      <c r="H116" s="30">
        <f>IF(OR($A116="",$B116=""),"",'OddsRatio_working_2-way'!M115)</f>
        <v>2.5622669317698867</v>
      </c>
      <c r="I116" s="30">
        <f>IF(OR($A116="",$B116=""),"",'OddsRatio_working_2-way'!N115)</f>
        <v>1.6400954789890509</v>
      </c>
      <c r="J116" s="30">
        <f>IF('Log_working_2-way'!$D115="","",A116^('Log_working_2-way'!$D115))</f>
        <v>2.5746963443895066</v>
      </c>
      <c r="K116" s="32">
        <f>IF('Log_working_2-way'!$D115="","",B116^('Log_working_2-way'!$D115))</f>
        <v>1.6350430694543896</v>
      </c>
      <c r="L116" s="37">
        <f t="shared" si="18"/>
        <v>0.39454094292803971</v>
      </c>
      <c r="M116" s="37">
        <f t="shared" si="19"/>
        <v>0.60545905707196013</v>
      </c>
      <c r="N116" s="38">
        <v>212</v>
      </c>
      <c r="O116" s="38">
        <f t="shared" si="20"/>
        <v>125.11475409836065</v>
      </c>
      <c r="P116" s="38">
        <f t="shared" si="21"/>
        <v>78.666666666666686</v>
      </c>
      <c r="Q116" s="38">
        <f t="shared" si="22"/>
        <v>133.33333333333331</v>
      </c>
      <c r="R116" s="38">
        <f t="shared" si="23"/>
        <v>86.885245901639351</v>
      </c>
      <c r="S116" s="39">
        <f t="shared" si="24"/>
        <v>-8.2185792349726654</v>
      </c>
      <c r="T116" s="39">
        <f t="shared" si="25"/>
        <v>-8.2185792349726654</v>
      </c>
      <c r="U116" t="s">
        <v>306</v>
      </c>
      <c r="V116" t="s">
        <v>410</v>
      </c>
      <c r="W116" t="s">
        <v>441</v>
      </c>
      <c r="X116" s="48" t="s">
        <v>449</v>
      </c>
      <c r="Y116" s="41"/>
    </row>
    <row r="117" spans="1:25" ht="15" x14ac:dyDescent="0.25">
      <c r="A117">
        <v>2.1800000000000002</v>
      </c>
      <c r="B117">
        <v>1.72</v>
      </c>
      <c r="C117" s="29">
        <f t="shared" si="17"/>
        <v>4.0110945167484591E-2</v>
      </c>
      <c r="D117" s="30">
        <f>IF(OR($A117="",$B117=""),"",A117*'MPTO_working_2-way'!$G116)</f>
        <v>2.2674418604651168</v>
      </c>
      <c r="E117" s="32">
        <f>IF(OR($A117="",$B117=""),"",B117*'MPTO_working_2-way'!$G116)</f>
        <v>1.7889908256880735</v>
      </c>
      <c r="F117" s="30">
        <f>IF(OR($A117="",$B117=""),"",'MPTO_working_2-way'!D116)</f>
        <v>2.2796692607003894</v>
      </c>
      <c r="G117" s="32">
        <f>IF(OR($A117="",$B117=""),"",'MPTO_working_2-way'!E116)</f>
        <v>1.7814519194222731</v>
      </c>
      <c r="H117" s="30">
        <f>IF(OR($A117="",$B117=""),"",'OddsRatio_working_2-way'!M116)</f>
        <v>2.2801909579781015</v>
      </c>
      <c r="I117" s="30">
        <f>IF(OR($A117="",$B117=""),"",'OddsRatio_working_2-way'!N116)</f>
        <v>1.7811334658849434</v>
      </c>
      <c r="J117" s="30">
        <f>IF('Log_working_2-way'!$D116="","",A117^('Log_working_2-way'!$D116))</f>
        <v>2.2858490727693308</v>
      </c>
      <c r="K117" s="32">
        <f>IF('Log_working_2-way'!$D116="","",B117^('Log_working_2-way'!$D116))</f>
        <v>1.7776962484765699</v>
      </c>
      <c r="L117" s="37">
        <f t="shared" si="18"/>
        <v>0.44102564102564096</v>
      </c>
      <c r="M117" s="37">
        <f t="shared" si="19"/>
        <v>0.55897435897435888</v>
      </c>
      <c r="N117" s="38">
        <v>213</v>
      </c>
      <c r="O117" s="38">
        <f t="shared" si="20"/>
        <v>115.29357798165138</v>
      </c>
      <c r="P117" s="38">
        <f t="shared" si="21"/>
        <v>89.162790697674438</v>
      </c>
      <c r="Q117" s="38">
        <f t="shared" si="22"/>
        <v>123.83720930232559</v>
      </c>
      <c r="R117" s="38">
        <f t="shared" si="23"/>
        <v>97.706422018348619</v>
      </c>
      <c r="S117" s="39">
        <f t="shared" si="24"/>
        <v>-8.5436313206742085</v>
      </c>
      <c r="T117" s="39">
        <f t="shared" si="25"/>
        <v>-8.5436313206741801</v>
      </c>
      <c r="U117" t="s">
        <v>304</v>
      </c>
      <c r="V117" t="s">
        <v>308</v>
      </c>
      <c r="W117" t="s">
        <v>441</v>
      </c>
      <c r="X117" s="48" t="s">
        <v>449</v>
      </c>
      <c r="Y117" s="41"/>
    </row>
    <row r="118" spans="1:25" ht="15" x14ac:dyDescent="0.25">
      <c r="A118">
        <v>2.76</v>
      </c>
      <c r="B118">
        <v>1.48</v>
      </c>
      <c r="C118" s="29">
        <f t="shared" si="17"/>
        <v>3.7994516255385857E-2</v>
      </c>
      <c r="D118" s="30">
        <f>IF(OR($A118="",$B118=""),"",A118*'MPTO_working_2-way'!$G117)</f>
        <v>2.8648648648648649</v>
      </c>
      <c r="E118" s="32">
        <f>IF(OR($A118="",$B118=""),"",B118*'MPTO_working_2-way'!$G117)</f>
        <v>1.536231884057971</v>
      </c>
      <c r="F118" s="30">
        <f>IF(OR($A118="",$B118=""),"",'MPTO_working_2-way'!D117)</f>
        <v>2.9127210496292069</v>
      </c>
      <c r="G118" s="32">
        <f>IF(OR($A118="",$B118=""),"",'MPTO_working_2-way'!E117)</f>
        <v>1.5228153892036982</v>
      </c>
      <c r="H118" s="30">
        <f>IF(OR($A118="",$B118=""),"",'OddsRatio_working_2-way'!M117)</f>
        <v>2.9148542155126762</v>
      </c>
      <c r="I118" s="30">
        <f>IF(OR($A118="",$B118=""),"",'OddsRatio_working_2-way'!N117)</f>
        <v>1.5222329678670938</v>
      </c>
      <c r="J118" s="30">
        <f>IF('Log_working_2-way'!$D117="","",A118^('Log_working_2-way'!$D117))</f>
        <v>2.9376615335149099</v>
      </c>
      <c r="K118" s="32">
        <f>IF('Log_working_2-way'!$D117="","",B118^('Log_working_2-way'!$D117))</f>
        <v>1.5160860050648084</v>
      </c>
      <c r="L118" s="37">
        <f t="shared" si="18"/>
        <v>0.34905660377358488</v>
      </c>
      <c r="M118" s="37">
        <f t="shared" si="19"/>
        <v>0.65094339622641517</v>
      </c>
      <c r="N118" s="38">
        <v>214</v>
      </c>
      <c r="O118" s="38">
        <f t="shared" si="20"/>
        <v>136.46376811594203</v>
      </c>
      <c r="P118" s="38">
        <f t="shared" si="21"/>
        <v>69.405405405405389</v>
      </c>
      <c r="Q118" s="38">
        <f t="shared" si="22"/>
        <v>144.59459459459458</v>
      </c>
      <c r="R118" s="38">
        <f t="shared" si="23"/>
        <v>77.536231884057983</v>
      </c>
      <c r="S118" s="39">
        <f t="shared" si="24"/>
        <v>-8.1308264786525513</v>
      </c>
      <c r="T118" s="39">
        <f t="shared" si="25"/>
        <v>-8.1308264786525939</v>
      </c>
      <c r="U118" t="s">
        <v>407</v>
      </c>
      <c r="V118" t="s">
        <v>406</v>
      </c>
      <c r="W118" t="s">
        <v>441</v>
      </c>
      <c r="X118" s="48" t="s">
        <v>449</v>
      </c>
      <c r="Y118" s="41"/>
    </row>
    <row r="119" spans="1:25" ht="15" x14ac:dyDescent="0.25">
      <c r="A119">
        <v>1.83</v>
      </c>
      <c r="B119">
        <v>2.06</v>
      </c>
      <c r="C119" s="29">
        <f t="shared" si="17"/>
        <v>3.1884980635577431E-2</v>
      </c>
      <c r="D119" s="30">
        <f>IF(OR($A119="",$B119=""),"",A119*'MPTO_working_2-way'!$G118)</f>
        <v>1.8883495145631068</v>
      </c>
      <c r="E119" s="32">
        <f>IF(OR($A119="",$B119=""),"",B119*'MPTO_working_2-way'!$G118)</f>
        <v>2.1256830601092895</v>
      </c>
      <c r="F119" s="30">
        <f>IF(OR($A119="",$B119=""),"",'MPTO_working_2-way'!D118)</f>
        <v>1.8849942497124856</v>
      </c>
      <c r="G119" s="32">
        <f>IF(OR($A119="",$B119=""),"",'MPTO_working_2-way'!E118)</f>
        <v>2.1299508446804905</v>
      </c>
      <c r="H119" s="30">
        <f>IF(OR($A119="",$B119=""),"",'OddsRatio_working_2-way'!M118)</f>
        <v>1.8848835335367746</v>
      </c>
      <c r="I119" s="30">
        <f>IF(OR($A119="",$B119=""),"",'OddsRatio_working_2-way'!N118)</f>
        <v>2.1300922235529893</v>
      </c>
      <c r="J119" s="30">
        <f>IF('Log_working_2-way'!$D118="","",A119^('Log_working_2-way'!$D118))</f>
        <v>1.8833614398916756</v>
      </c>
      <c r="K119" s="32">
        <f>IF('Log_working_2-way'!$D118="","",B119^('Log_working_2-way'!$D118))</f>
        <v>2.1320394516231058</v>
      </c>
      <c r="L119" s="37">
        <f t="shared" si="18"/>
        <v>0.5295629820051414</v>
      </c>
      <c r="M119" s="37">
        <f t="shared" si="19"/>
        <v>0.47043701799485865</v>
      </c>
      <c r="N119" s="38">
        <v>215</v>
      </c>
      <c r="O119" s="38">
        <f t="shared" si="20"/>
        <v>97.513661202185773</v>
      </c>
      <c r="P119" s="38">
        <f t="shared" si="21"/>
        <v>110.63106796116507</v>
      </c>
      <c r="Q119" s="38">
        <f t="shared" si="22"/>
        <v>104.36893203883496</v>
      </c>
      <c r="R119" s="38">
        <f t="shared" si="23"/>
        <v>117.4863387978142</v>
      </c>
      <c r="S119" s="39">
        <f t="shared" si="24"/>
        <v>-6.8552708366491828</v>
      </c>
      <c r="T119" s="39">
        <f t="shared" si="25"/>
        <v>-6.855270836649126</v>
      </c>
      <c r="U119" t="s">
        <v>417</v>
      </c>
      <c r="V119" t="s">
        <v>414</v>
      </c>
      <c r="W119" t="s">
        <v>442</v>
      </c>
      <c r="X119" s="48" t="s">
        <v>449</v>
      </c>
      <c r="Y119" s="41"/>
    </row>
    <row r="120" spans="1:25" ht="15" x14ac:dyDescent="0.25">
      <c r="A120">
        <v>1.71</v>
      </c>
      <c r="B120">
        <v>2.23</v>
      </c>
      <c r="C120" s="29">
        <f t="shared" si="17"/>
        <v>3.3225814910969431E-2</v>
      </c>
      <c r="D120" s="30">
        <f>IF(OR($A120="",$B120=""),"",A120*'MPTO_working_2-way'!$G119)</f>
        <v>1.7668161434977576</v>
      </c>
      <c r="E120" s="32">
        <f>IF(OR($A120="",$B120=""),"",B120*'MPTO_working_2-way'!$G119)</f>
        <v>2.3040935672514617</v>
      </c>
      <c r="F120" s="30">
        <f>IF(OR($A120="",$B120=""),"",'MPTO_working_2-way'!D119)</f>
        <v>1.7599981538319522</v>
      </c>
      <c r="G120" s="32">
        <f>IF(OR($A120="",$B120=""),"",'MPTO_working_2-way'!E119)</f>
        <v>2.315792669966295</v>
      </c>
      <c r="H120" s="30">
        <f>IF(OR($A120="",$B120=""),"",'OddsRatio_working_2-way'!M119)</f>
        <v>1.7597603387632996</v>
      </c>
      <c r="I120" s="30">
        <f>IF(OR($A120="",$B120=""),"",'OddsRatio_working_2-way'!N119)</f>
        <v>2.3162045305336028</v>
      </c>
      <c r="J120" s="30">
        <f>IF('Log_working_2-way'!$D119="","",A120^('Log_working_2-way'!$D119))</f>
        <v>1.7566662454529891</v>
      </c>
      <c r="K120" s="32">
        <f>IF('Log_working_2-way'!$D119="","",B120^('Log_working_2-way'!$D119))</f>
        <v>2.3215866387713424</v>
      </c>
      <c r="L120" s="37">
        <f t="shared" si="18"/>
        <v>0.56598984771573613</v>
      </c>
      <c r="M120" s="37">
        <f t="shared" si="19"/>
        <v>0.43401015228426398</v>
      </c>
      <c r="N120" s="38">
        <v>216</v>
      </c>
      <c r="O120" s="38">
        <f t="shared" si="20"/>
        <v>89.684210526315795</v>
      </c>
      <c r="P120" s="38">
        <f t="shared" si="21"/>
        <v>119.13901345291481</v>
      </c>
      <c r="Q120" s="38">
        <f t="shared" si="22"/>
        <v>96.860986547085204</v>
      </c>
      <c r="R120" s="38">
        <f t="shared" si="23"/>
        <v>126.31578947368421</v>
      </c>
      <c r="S120" s="39">
        <f t="shared" si="24"/>
        <v>-7.1767760207694096</v>
      </c>
      <c r="T120" s="39">
        <f t="shared" si="25"/>
        <v>-7.1767760207693954</v>
      </c>
      <c r="U120" t="s">
        <v>433</v>
      </c>
      <c r="V120" t="s">
        <v>150</v>
      </c>
      <c r="W120" t="s">
        <v>442</v>
      </c>
      <c r="X120" s="48" t="s">
        <v>449</v>
      </c>
      <c r="Y120" s="41"/>
    </row>
    <row r="121" spans="1:25" ht="15" x14ac:dyDescent="0.25">
      <c r="A121">
        <v>1.79</v>
      </c>
      <c r="B121">
        <v>2.1</v>
      </c>
      <c r="C121" s="29">
        <f t="shared" si="17"/>
        <v>3.4849694067571102E-2</v>
      </c>
      <c r="D121" s="30">
        <f>IF(OR($A121="",$B121=""),"",A121*'MPTO_working_2-way'!$G120)</f>
        <v>1.8523809523809522</v>
      </c>
      <c r="E121" s="32">
        <f>IF(OR($A121="",$B121=""),"",B121*'MPTO_working_2-way'!$G120)</f>
        <v>2.1731843575418992</v>
      </c>
      <c r="F121" s="30">
        <f>IF(OR($A121="",$B121=""),"",'MPTO_working_2-way'!D120)</f>
        <v>1.8476284099287292</v>
      </c>
      <c r="G121" s="32">
        <f>IF(OR($A121="",$B121=""),"",'MPTO_working_2-way'!E120)</f>
        <v>2.1797622499275153</v>
      </c>
      <c r="H121" s="30">
        <f>IF(OR($A121="",$B121=""),"",'OddsRatio_working_2-way'!M120)</f>
        <v>1.8474560862851939</v>
      </c>
      <c r="I121" s="30">
        <f>IF(OR($A121="",$B121=""),"",'OddsRatio_working_2-way'!N120)</f>
        <v>2.1800021454603971</v>
      </c>
      <c r="J121" s="30">
        <f>IF('Log_working_2-way'!$D120="","",A121^('Log_working_2-way'!$D120))</f>
        <v>1.8452962428833544</v>
      </c>
      <c r="K121" s="32">
        <f>IF('Log_working_2-way'!$D120="","",B121^('Log_working_2-way'!$D120))</f>
        <v>2.1830172065936067</v>
      </c>
      <c r="L121" s="37">
        <f t="shared" si="18"/>
        <v>0.53984575835475579</v>
      </c>
      <c r="M121" s="37">
        <f t="shared" si="19"/>
        <v>0.46015424164524427</v>
      </c>
      <c r="N121" s="38">
        <v>217</v>
      </c>
      <c r="O121" s="38">
        <f t="shared" si="20"/>
        <v>95.770949720670387</v>
      </c>
      <c r="P121" s="38">
        <f t="shared" si="21"/>
        <v>113.66666666666669</v>
      </c>
      <c r="Q121" s="38">
        <f t="shared" si="22"/>
        <v>103.33333333333333</v>
      </c>
      <c r="R121" s="38">
        <f t="shared" si="23"/>
        <v>121.2290502793296</v>
      </c>
      <c r="S121" s="39">
        <f t="shared" si="24"/>
        <v>-7.5623836126629413</v>
      </c>
      <c r="T121" s="39">
        <f t="shared" si="25"/>
        <v>-7.5623836126629129</v>
      </c>
      <c r="U121" t="s">
        <v>413</v>
      </c>
      <c r="V121" t="s">
        <v>447</v>
      </c>
      <c r="W121" t="s">
        <v>442</v>
      </c>
      <c r="X121" s="48" t="s">
        <v>449</v>
      </c>
      <c r="Y121" s="41"/>
    </row>
    <row r="122" spans="1:25" ht="15" x14ac:dyDescent="0.25">
      <c r="A122">
        <v>1.87</v>
      </c>
      <c r="B122">
        <v>2.02</v>
      </c>
      <c r="C122" s="29">
        <f t="shared" si="17"/>
        <v>2.9808863239265015E-2</v>
      </c>
      <c r="D122" s="30">
        <f>IF(OR($A122="",$B122=""),"",A122*'MPTO_working_2-way'!$G121)</f>
        <v>1.9257425742574257</v>
      </c>
      <c r="E122" s="32">
        <f>IF(OR($A122="",$B122=""),"",B122*'MPTO_working_2-way'!$G121)</f>
        <v>2.0802139037433154</v>
      </c>
      <c r="F122" s="30">
        <f>IF(OR($A122="",$B122=""),"",'MPTO_working_2-way'!D121)</f>
        <v>1.9236135865967305</v>
      </c>
      <c r="G122" s="32">
        <f>IF(OR($A122="",$B122=""),"",'MPTO_working_2-way'!E121)</f>
        <v>2.082703865027292</v>
      </c>
      <c r="H122" s="30">
        <f>IF(OR($A122="",$B122=""),"",'OddsRatio_working_2-way'!M121)</f>
        <v>1.9235481451827992</v>
      </c>
      <c r="I122" s="30">
        <f>IF(OR($A122="",$B122=""),"",'OddsRatio_working_2-way'!N121)</f>
        <v>2.0827805840074194</v>
      </c>
      <c r="J122" s="30">
        <f>IF('Log_working_2-way'!$D121="","",A122^('Log_working_2-way'!$D121))</f>
        <v>1.9225833907877643</v>
      </c>
      <c r="K122" s="32">
        <f>IF('Log_working_2-way'!$D121="","",B122^('Log_working_2-way'!$D121))</f>
        <v>2.0839128581602959</v>
      </c>
      <c r="L122" s="37">
        <f t="shared" si="18"/>
        <v>0.51928020565552702</v>
      </c>
      <c r="M122" s="37">
        <f t="shared" si="19"/>
        <v>0.48071979434447304</v>
      </c>
      <c r="N122" s="38">
        <v>218</v>
      </c>
      <c r="O122" s="38">
        <f t="shared" si="20"/>
        <v>101.42245989304813</v>
      </c>
      <c r="P122" s="38">
        <f t="shared" si="21"/>
        <v>110.07920792079209</v>
      </c>
      <c r="Q122" s="38">
        <f t="shared" si="22"/>
        <v>107.92079207920791</v>
      </c>
      <c r="R122" s="38">
        <f t="shared" si="23"/>
        <v>116.57754010695186</v>
      </c>
      <c r="S122" s="39">
        <f t="shared" si="24"/>
        <v>-6.4983321861597858</v>
      </c>
      <c r="T122" s="39">
        <f t="shared" si="25"/>
        <v>-6.4983321861597716</v>
      </c>
      <c r="U122" t="s">
        <v>315</v>
      </c>
      <c r="V122" t="s">
        <v>149</v>
      </c>
      <c r="W122" t="s">
        <v>442</v>
      </c>
      <c r="X122" s="48" t="s">
        <v>449</v>
      </c>
      <c r="Y122" s="41"/>
    </row>
    <row r="123" spans="1:25" ht="15" x14ac:dyDescent="0.25">
      <c r="A123">
        <v>1.8</v>
      </c>
      <c r="B123">
        <v>2.0299999999999998</v>
      </c>
      <c r="C123" s="29">
        <f t="shared" si="17"/>
        <v>4.816639299397929E-2</v>
      </c>
      <c r="D123" s="30">
        <f>IF(OR($A123="",$B123=""),"",A123*'MPTO_working_2-way'!$G122)</f>
        <v>1.8866995073891628</v>
      </c>
      <c r="E123" s="32">
        <f>IF(OR($A123="",$B123=""),"",B123*'MPTO_working_2-way'!$G122)</f>
        <v>2.1277777777777778</v>
      </c>
      <c r="F123" s="30">
        <f>IF(OR($A123="",$B123=""),"",'MPTO_working_2-way'!D122)</f>
        <v>1.8815653964984556</v>
      </c>
      <c r="G123" s="32">
        <f>IF(OR($A123="",$B123=""),"",'MPTO_working_2-way'!E122)</f>
        <v>2.1343457943925235</v>
      </c>
      <c r="H123" s="30">
        <f>IF(OR($A123="",$B123=""),"",'OddsRatio_working_2-way'!M122)</f>
        <v>1.8813052984784633</v>
      </c>
      <c r="I123" s="30">
        <f>IF(OR($A123="",$B123=""),"",'OddsRatio_working_2-way'!N122)</f>
        <v>2.1346805717910216</v>
      </c>
      <c r="J123" s="30">
        <f>IF('Log_working_2-way'!$D122="","",A123^('Log_working_2-way'!$D122))</f>
        <v>1.878947003828453</v>
      </c>
      <c r="K123" s="32">
        <f>IF('Log_working_2-way'!$D122="","",B123^('Log_working_2-way'!$D122))</f>
        <v>2.1377250228324618</v>
      </c>
      <c r="L123" s="37">
        <f t="shared" si="18"/>
        <v>0.5300261096605744</v>
      </c>
      <c r="M123" s="37">
        <f t="shared" si="19"/>
        <v>0.4699738903394256</v>
      </c>
      <c r="N123" s="38">
        <v>219</v>
      </c>
      <c r="O123" s="38">
        <f t="shared" si="20"/>
        <v>97.333333333333329</v>
      </c>
      <c r="P123" s="38">
        <f t="shared" si="21"/>
        <v>111.11822660098521</v>
      </c>
      <c r="Q123" s="38">
        <f t="shared" si="22"/>
        <v>107.88177339901479</v>
      </c>
      <c r="R123" s="38">
        <f t="shared" si="23"/>
        <v>121.66666666666667</v>
      </c>
      <c r="S123" s="39">
        <f t="shared" si="24"/>
        <v>-10.548440065681461</v>
      </c>
      <c r="T123" s="39">
        <f t="shared" si="25"/>
        <v>-10.548440065681461</v>
      </c>
      <c r="U123" t="s">
        <v>323</v>
      </c>
      <c r="V123" t="s">
        <v>129</v>
      </c>
      <c r="W123" t="s">
        <v>434</v>
      </c>
      <c r="X123" s="48" t="s">
        <v>450</v>
      </c>
      <c r="Y123" s="41"/>
    </row>
    <row r="124" spans="1:25" ht="15" x14ac:dyDescent="0.25">
      <c r="A124">
        <v>1.68</v>
      </c>
      <c r="B124">
        <v>2.2200000000000002</v>
      </c>
      <c r="C124" s="29">
        <f t="shared" si="17"/>
        <v>4.5688545688545634E-2</v>
      </c>
      <c r="D124" s="30">
        <f>IF(OR($A124="",$B124=""),"",A124*'MPTO_working_2-way'!$G123)</f>
        <v>1.7567567567567566</v>
      </c>
      <c r="E124" s="32">
        <f>IF(OR($A124="",$B124=""),"",B124*'MPTO_working_2-way'!$G123)</f>
        <v>2.3214285714285716</v>
      </c>
      <c r="F124" s="30">
        <f>IF(OR($A124="",$B124=""),"",'MPTO_working_2-way'!D123)</f>
        <v>1.7470489038785832</v>
      </c>
      <c r="G124" s="32">
        <f>IF(OR($A124="",$B124=""),"",'MPTO_working_2-way'!E123)</f>
        <v>2.3386004514672689</v>
      </c>
      <c r="H124" s="30">
        <f>IF(OR($A124="",$B124=""),"",'OddsRatio_working_2-way'!M123)</f>
        <v>1.7465768876547993</v>
      </c>
      <c r="I124" s="30">
        <f>IF(OR($A124="",$B124=""),"",'OddsRatio_working_2-way'!N123)</f>
        <v>2.3394467690277296</v>
      </c>
      <c r="J124" s="30">
        <f>IF('Log_working_2-way'!$D123="","",A124^('Log_working_2-way'!$D123))</f>
        <v>1.7421348123284788</v>
      </c>
      <c r="K124" s="32">
        <f>IF('Log_working_2-way'!$D123="","",B124^('Log_working_2-way'!$D123))</f>
        <v>2.3474640771287958</v>
      </c>
      <c r="L124" s="37">
        <f t="shared" si="18"/>
        <v>0.56923076923076932</v>
      </c>
      <c r="M124" s="37">
        <f t="shared" si="19"/>
        <v>0.43076923076923074</v>
      </c>
      <c r="N124" s="38">
        <v>220</v>
      </c>
      <c r="O124" s="38">
        <f t="shared" si="20"/>
        <v>89.047619047619023</v>
      </c>
      <c r="P124" s="38">
        <f t="shared" si="21"/>
        <v>120.90090090090091</v>
      </c>
      <c r="Q124" s="38">
        <f t="shared" si="22"/>
        <v>99.099099099099092</v>
      </c>
      <c r="R124" s="38">
        <f t="shared" si="23"/>
        <v>130.95238095238096</v>
      </c>
      <c r="S124" s="39">
        <f t="shared" si="24"/>
        <v>-10.05148005148007</v>
      </c>
      <c r="T124" s="39">
        <f t="shared" si="25"/>
        <v>-10.051480051480056</v>
      </c>
      <c r="U124" t="s">
        <v>321</v>
      </c>
      <c r="V124" t="s">
        <v>318</v>
      </c>
      <c r="W124" t="s">
        <v>434</v>
      </c>
      <c r="X124" s="48" t="s">
        <v>450</v>
      </c>
      <c r="Y124" s="41"/>
    </row>
    <row r="125" spans="1:25" ht="15" x14ac:dyDescent="0.25">
      <c r="A125">
        <v>1.74</v>
      </c>
      <c r="B125">
        <v>2.12</v>
      </c>
      <c r="C125" s="29">
        <f t="shared" si="17"/>
        <v>4.6410756885707949E-2</v>
      </c>
      <c r="D125" s="30">
        <f>IF(OR($A125="",$B125=""),"",A125*'MPTO_working_2-way'!$G124)</f>
        <v>1.8207547169811318</v>
      </c>
      <c r="E125" s="32">
        <f>IF(OR($A125="",$B125=""),"",B125*'MPTO_working_2-way'!$G124)</f>
        <v>2.2183908045977008</v>
      </c>
      <c r="F125" s="30">
        <f>IF(OR($A125="",$B125=""),"",'MPTO_working_2-way'!D124)</f>
        <v>1.8132127408572549</v>
      </c>
      <c r="G125" s="32">
        <f>IF(OR($A125="",$B125=""),"",'MPTO_working_2-way'!E124)</f>
        <v>2.2296905222437133</v>
      </c>
      <c r="H125" s="30">
        <f>IF(OR($A125="",$B125=""),"",'OddsRatio_working_2-way'!M124)</f>
        <v>1.8128433340529317</v>
      </c>
      <c r="I125" s="30">
        <f>IF(OR($A125="",$B125=""),"",'OddsRatio_working_2-way'!N124)</f>
        <v>2.2302493704584911</v>
      </c>
      <c r="J125" s="30">
        <f>IF('Log_working_2-way'!$D124="","",A125^('Log_working_2-way'!$D124))</f>
        <v>1.8093883298066613</v>
      </c>
      <c r="K125" s="32">
        <f>IF('Log_working_2-way'!$D124="","",B125^('Log_working_2-way'!$D124))</f>
        <v>2.235500887736106</v>
      </c>
      <c r="L125" s="37">
        <f t="shared" si="18"/>
        <v>0.5492227979274612</v>
      </c>
      <c r="M125" s="37">
        <f t="shared" si="19"/>
        <v>0.45077720207253896</v>
      </c>
      <c r="N125" s="38">
        <v>221</v>
      </c>
      <c r="O125" s="38">
        <f t="shared" si="20"/>
        <v>93.988505747126439</v>
      </c>
      <c r="P125" s="38">
        <f t="shared" si="21"/>
        <v>116.75471698113208</v>
      </c>
      <c r="Q125" s="38">
        <f t="shared" si="22"/>
        <v>104.24528301886791</v>
      </c>
      <c r="R125" s="38">
        <f t="shared" si="23"/>
        <v>127.01149425287356</v>
      </c>
      <c r="S125" s="39">
        <f t="shared" si="24"/>
        <v>-10.25677727174147</v>
      </c>
      <c r="T125" s="39">
        <f t="shared" si="25"/>
        <v>-10.256777271741484</v>
      </c>
      <c r="U125" t="s">
        <v>319</v>
      </c>
      <c r="V125" t="s">
        <v>157</v>
      </c>
      <c r="W125" t="s">
        <v>434</v>
      </c>
      <c r="X125" s="48" t="s">
        <v>450</v>
      </c>
      <c r="Y125" s="41"/>
    </row>
    <row r="126" spans="1:25" ht="15" x14ac:dyDescent="0.25">
      <c r="A126">
        <v>1.7</v>
      </c>
      <c r="B126">
        <v>2.17</v>
      </c>
      <c r="C126" s="29">
        <f t="shared" si="17"/>
        <v>4.9064787205204574E-2</v>
      </c>
      <c r="D126" s="30">
        <f>IF(OR($A126="",$B126=""),"",A126*'MPTO_working_2-way'!$G125)</f>
        <v>1.7834101382488476</v>
      </c>
      <c r="E126" s="32">
        <f>IF(OR($A126="",$B126=""),"",B126*'MPTO_working_2-way'!$G125)</f>
        <v>2.276470588235294</v>
      </c>
      <c r="F126" s="30">
        <f>IF(OR($A126="",$B126=""),"",'MPTO_working_2-way'!D125)</f>
        <v>1.773984130800673</v>
      </c>
      <c r="G126" s="32">
        <f>IF(OR($A126="",$B126=""),"",'MPTO_working_2-way'!E125)</f>
        <v>2.2920161540851192</v>
      </c>
      <c r="H126" s="30">
        <f>IF(OR($A126="",$B126=""),"",'OddsRatio_working_2-way'!M125)</f>
        <v>1.773492468153762</v>
      </c>
      <c r="I126" s="30">
        <f>IF(OR($A126="",$B126=""),"",'OddsRatio_working_2-way'!N125)</f>
        <v>2.2928374110570013</v>
      </c>
      <c r="J126" s="30">
        <f>IF('Log_working_2-way'!$D125="","",A126^('Log_working_2-way'!$D125))</f>
        <v>1.7691685682513487</v>
      </c>
      <c r="K126" s="32">
        <f>IF('Log_working_2-way'!$D125="","",B126^('Log_working_2-way'!$D125))</f>
        <v>2.3001051281546463</v>
      </c>
      <c r="L126" s="37">
        <f t="shared" si="18"/>
        <v>0.56072351421188638</v>
      </c>
      <c r="M126" s="37">
        <f t="shared" si="19"/>
        <v>0.43927648578811374</v>
      </c>
      <c r="N126" s="38">
        <v>222</v>
      </c>
      <c r="O126" s="38">
        <f t="shared" si="20"/>
        <v>91.411764705882348</v>
      </c>
      <c r="P126" s="38">
        <f t="shared" si="21"/>
        <v>119.69585253456222</v>
      </c>
      <c r="Q126" s="38">
        <f t="shared" si="22"/>
        <v>102.30414746543779</v>
      </c>
      <c r="R126" s="38">
        <f t="shared" si="23"/>
        <v>130.58823529411765</v>
      </c>
      <c r="S126" s="39">
        <f t="shared" si="24"/>
        <v>-10.892382759555446</v>
      </c>
      <c r="T126" s="39">
        <f t="shared" si="25"/>
        <v>-10.892382759555431</v>
      </c>
      <c r="U126" t="s">
        <v>154</v>
      </c>
      <c r="V126" t="s">
        <v>324</v>
      </c>
      <c r="W126" t="s">
        <v>434</v>
      </c>
      <c r="X126" s="48" t="s">
        <v>450</v>
      </c>
      <c r="Y126" s="41"/>
    </row>
    <row r="127" spans="1:25" ht="15" x14ac:dyDescent="0.25">
      <c r="A127">
        <v>1.61</v>
      </c>
      <c r="B127">
        <v>2.44</v>
      </c>
      <c r="C127" s="29">
        <f t="shared" si="17"/>
        <v>3.0954077996130813E-2</v>
      </c>
      <c r="D127" s="30">
        <f>IF(OR($A127="",$B127=""),"",A127*'MPTO_working_2-way'!$G126)</f>
        <v>1.6598360655737707</v>
      </c>
      <c r="E127" s="32">
        <f>IF(OR($A127="",$B127=""),"",B127*'MPTO_working_2-way'!$G126)</f>
        <v>2.5155279503105592</v>
      </c>
      <c r="F127" s="30">
        <f>IF(OR($A127="",$B127=""),"",'MPTO_working_2-way'!D126)</f>
        <v>1.6511432414256895</v>
      </c>
      <c r="G127" s="32">
        <f>IF(OR($A127="",$B127=""),"",'MPTO_working_2-way'!E126)</f>
        <v>2.5357603924606251</v>
      </c>
      <c r="H127" s="30">
        <f>IF(OR($A127="",$B127=""),"",'OddsRatio_working_2-way'!M126)</f>
        <v>1.6508541396588881</v>
      </c>
      <c r="I127" s="30">
        <f>IF(OR($A127="",$B127=""),"",'OddsRatio_working_2-way'!N126)</f>
        <v>2.5364425591947519</v>
      </c>
      <c r="J127" s="30">
        <f>IF('Log_working_2-way'!$D126="","",A127^('Log_working_2-way'!$D126))</f>
        <v>1.6469079427617141</v>
      </c>
      <c r="K127" s="32">
        <f>IF('Log_working_2-way'!$D126="","",B127^('Log_working_2-way'!$D126))</f>
        <v>2.5458149976190665</v>
      </c>
      <c r="L127" s="37">
        <f t="shared" si="18"/>
        <v>0.60246913580246908</v>
      </c>
      <c r="M127" s="37">
        <f t="shared" si="19"/>
        <v>0.39753086419753081</v>
      </c>
      <c r="N127" s="38">
        <v>223</v>
      </c>
      <c r="O127" s="38">
        <f t="shared" si="20"/>
        <v>84.490683229813683</v>
      </c>
      <c r="P127" s="38">
        <f t="shared" si="21"/>
        <v>131.6065573770492</v>
      </c>
      <c r="Q127" s="38">
        <f t="shared" si="22"/>
        <v>91.393442622950829</v>
      </c>
      <c r="R127" s="38">
        <f t="shared" si="23"/>
        <v>138.50931677018633</v>
      </c>
      <c r="S127" s="39">
        <f t="shared" si="24"/>
        <v>-6.9027593931371456</v>
      </c>
      <c r="T127" s="39">
        <f t="shared" si="25"/>
        <v>-6.9027593931371314</v>
      </c>
      <c r="U127" t="s">
        <v>327</v>
      </c>
      <c r="V127" t="s">
        <v>159</v>
      </c>
      <c r="W127" t="s">
        <v>435</v>
      </c>
      <c r="X127" s="48" t="s">
        <v>450</v>
      </c>
      <c r="Y127" s="41"/>
    </row>
    <row r="128" spans="1:25" ht="15" x14ac:dyDescent="0.25">
      <c r="A128">
        <v>1.99</v>
      </c>
      <c r="B128">
        <v>1.91</v>
      </c>
      <c r="C128" s="29">
        <f t="shared" si="17"/>
        <v>2.6072772238153963E-2</v>
      </c>
      <c r="D128" s="30">
        <f>IF(OR($A128="",$B128=""),"",A128*'MPTO_working_2-way'!$G127)</f>
        <v>2.0418848167539263</v>
      </c>
      <c r="E128" s="32">
        <f>IF(OR($A128="",$B128=""),"",B128*'MPTO_working_2-way'!$G127)</f>
        <v>1.959798994974874</v>
      </c>
      <c r="F128" s="30">
        <f>IF(OR($A128="",$B128=""),"",'MPTO_working_2-way'!D127)</f>
        <v>2.0430003493778384</v>
      </c>
      <c r="G128" s="32">
        <f>IF(OR($A128="",$B128=""),"",'MPTO_working_2-way'!E127)</f>
        <v>1.9587724496895047</v>
      </c>
      <c r="H128" s="30">
        <f>IF(OR($A128="",$B128=""),"",'OddsRatio_working_2-way'!M127)</f>
        <v>2.043030243047673</v>
      </c>
      <c r="I128" s="30">
        <f>IF(OR($A128="",$B128=""),"",'OddsRatio_working_2-way'!N127)</f>
        <v>1.9587449708822042</v>
      </c>
      <c r="J128" s="30">
        <f>IF('Log_working_2-way'!$D127="","",A128^('Log_working_2-way'!$D127))</f>
        <v>2.0435353200492536</v>
      </c>
      <c r="K128" s="32">
        <f>IF('Log_working_2-way'!$D127="","",B128^('Log_working_2-way'!$D127))</f>
        <v>1.9582809328895501</v>
      </c>
      <c r="L128" s="37">
        <f t="shared" si="18"/>
        <v>0.48974358974358984</v>
      </c>
      <c r="M128" s="37">
        <f t="shared" si="19"/>
        <v>0.51025641025641033</v>
      </c>
      <c r="N128" s="38">
        <v>224</v>
      </c>
      <c r="O128" s="38">
        <f t="shared" si="20"/>
        <v>111.43718592964822</v>
      </c>
      <c r="P128" s="38">
        <f t="shared" si="21"/>
        <v>106.72251308900522</v>
      </c>
      <c r="Q128" s="38">
        <f t="shared" si="22"/>
        <v>117.27748691099477</v>
      </c>
      <c r="R128" s="38">
        <f t="shared" si="23"/>
        <v>112.56281407035175</v>
      </c>
      <c r="S128" s="39">
        <f t="shared" si="24"/>
        <v>-5.8403009813465445</v>
      </c>
      <c r="T128" s="39">
        <f t="shared" si="25"/>
        <v>-5.8403009813465303</v>
      </c>
      <c r="U128" t="s">
        <v>331</v>
      </c>
      <c r="V128" t="s">
        <v>167</v>
      </c>
      <c r="W128" t="s">
        <v>435</v>
      </c>
      <c r="X128" s="48" t="s">
        <v>450</v>
      </c>
      <c r="Y128" s="41"/>
    </row>
    <row r="129" spans="1:25" s="35" customFormat="1" ht="15" x14ac:dyDescent="0.25">
      <c r="A129">
        <v>1.38</v>
      </c>
      <c r="B129">
        <v>3.19</v>
      </c>
      <c r="C129" s="29">
        <f t="shared" si="17"/>
        <v>3.8117304983871891E-2</v>
      </c>
      <c r="D129" s="30">
        <f>IF(OR($A129="",$B129=""),"",A129*'MPTO_working_2-way'!$G128)</f>
        <v>1.4326018808777432</v>
      </c>
      <c r="E129" s="32">
        <f>IF(OR($A129="",$B129=""),"",B129*'MPTO_working_2-way'!$G128)</f>
        <v>3.3115942028985512</v>
      </c>
      <c r="F129" s="30">
        <f>IF(OR($A129="",$B129=""),"",'MPTO_working_2-way'!D128)</f>
        <v>1.4172756833327969</v>
      </c>
      <c r="G129" s="32">
        <f>IF(OR($A129="",$B129=""),"",'MPTO_working_2-way'!E128)</f>
        <v>3.396497183859271</v>
      </c>
      <c r="H129" s="30">
        <f>IF(OR($A129="",$B129=""),"",'OddsRatio_working_2-way'!M128)</f>
        <v>1.4165524957735338</v>
      </c>
      <c r="I129" s="30">
        <f>IF(OR($A129="",$B129=""),"",'OddsRatio_working_2-way'!N128)</f>
        <v>3.4006578045895766</v>
      </c>
      <c r="J129" s="30">
        <f>IF('Log_working_2-way'!$D128="","",A129^('Log_working_2-way'!$D128))</f>
        <v>1.4094656717471108</v>
      </c>
      <c r="K129" s="32">
        <f>IF('Log_working_2-way'!$D128="","",B129^('Log_working_2-way'!$D128))</f>
        <v>3.4422071714373672</v>
      </c>
      <c r="L129" s="37">
        <f t="shared" si="18"/>
        <v>0.69803063457330405</v>
      </c>
      <c r="M129" s="37">
        <f t="shared" si="19"/>
        <v>0.30196936542669578</v>
      </c>
      <c r="N129" s="38">
        <v>225</v>
      </c>
      <c r="O129" s="38">
        <f t="shared" si="20"/>
        <v>61.956521739130444</v>
      </c>
      <c r="P129" s="38">
        <f t="shared" si="21"/>
        <v>154.46708463949844</v>
      </c>
      <c r="Q129" s="38">
        <f t="shared" si="22"/>
        <v>70.532915360501576</v>
      </c>
      <c r="R129" s="38">
        <f t="shared" si="23"/>
        <v>163.04347826086959</v>
      </c>
      <c r="S129" s="39">
        <f t="shared" si="24"/>
        <v>-8.5763936213711318</v>
      </c>
      <c r="T129" s="39">
        <f t="shared" si="25"/>
        <v>-8.5763936213711531</v>
      </c>
      <c r="U129" t="s">
        <v>168</v>
      </c>
      <c r="V129" t="s">
        <v>329</v>
      </c>
      <c r="W129" t="s">
        <v>435</v>
      </c>
      <c r="X129" s="48" t="s">
        <v>450</v>
      </c>
      <c r="Y129" s="41"/>
    </row>
    <row r="130" spans="1:25" ht="15" x14ac:dyDescent="0.25">
      <c r="A130">
        <v>1.79</v>
      </c>
      <c r="B130">
        <v>2.11</v>
      </c>
      <c r="C130" s="29">
        <f t="shared" si="17"/>
        <v>3.2592867166194583E-2</v>
      </c>
      <c r="D130" s="30">
        <f>IF(OR($A130="",$B130=""),"",A130*'MPTO_working_2-way'!$G129)</f>
        <v>1.8483412322274884</v>
      </c>
      <c r="E130" s="32">
        <f>IF(OR($A130="",$B130=""),"",B130*'MPTO_working_2-way'!$G129)</f>
        <v>2.1787709497206706</v>
      </c>
      <c r="F130" s="30">
        <f>IF(OR($A130="",$B130=""),"",'MPTO_working_2-way'!D129)</f>
        <v>1.8437843247333352</v>
      </c>
      <c r="G130" s="32">
        <f>IF(OR($A130="",$B130=""),"",'MPTO_working_2-way'!E129)</f>
        <v>2.1851369724319478</v>
      </c>
      <c r="H130" s="30">
        <f>IF(OR($A130="",$B130=""),"",'OddsRatio_working_2-way'!M129)</f>
        <v>1.8436300798997822</v>
      </c>
      <c r="I130" s="30">
        <f>IF(OR($A130="",$B130=""),"",'OddsRatio_working_2-way'!N129)</f>
        <v>2.1853536565680476</v>
      </c>
      <c r="J130" s="30">
        <f>IF('Log_working_2-way'!$D129="","",A130^('Log_working_2-way'!$D129))</f>
        <v>1.8415626408173078</v>
      </c>
      <c r="K130" s="32">
        <f>IF('Log_working_2-way'!$D129="","",B130^('Log_working_2-way'!$D129))</f>
        <v>2.1882656756587764</v>
      </c>
      <c r="L130" s="37">
        <f t="shared" si="18"/>
        <v>0.54102564102564099</v>
      </c>
      <c r="M130" s="37">
        <f t="shared" si="19"/>
        <v>0.4589743589743589</v>
      </c>
      <c r="N130" s="38">
        <v>226</v>
      </c>
      <c r="O130" s="38">
        <f t="shared" si="20"/>
        <v>99.743016759776538</v>
      </c>
      <c r="P130" s="38">
        <f t="shared" si="21"/>
        <v>118.89099526066349</v>
      </c>
      <c r="Q130" s="38">
        <f t="shared" si="22"/>
        <v>107.1090047393365</v>
      </c>
      <c r="R130" s="38">
        <f t="shared" si="23"/>
        <v>126.25698324022346</v>
      </c>
      <c r="S130" s="39">
        <f t="shared" si="24"/>
        <v>-7.3659879795599608</v>
      </c>
      <c r="T130" s="39">
        <f t="shared" si="25"/>
        <v>-7.365987979559975</v>
      </c>
      <c r="U130" t="s">
        <v>335</v>
      </c>
      <c r="V130" t="s">
        <v>332</v>
      </c>
      <c r="W130" t="s">
        <v>436</v>
      </c>
      <c r="X130" s="48" t="s">
        <v>450</v>
      </c>
      <c r="Y130" s="41"/>
    </row>
    <row r="131" spans="1:25" s="35" customFormat="1" ht="15" x14ac:dyDescent="0.25">
      <c r="A131">
        <v>1.85</v>
      </c>
      <c r="B131">
        <v>2.0499999999999998</v>
      </c>
      <c r="C131" s="29">
        <f t="shared" ref="C131:C182" si="26">IF(OR($A131="",$B131=""),"",(1/A131)+(1/B131)-1)</f>
        <v>2.8345418589321048E-2</v>
      </c>
      <c r="D131" s="30">
        <f>IF(OR($A131="",$B131=""),"",A131*'MPTO_working_2-way'!$G130)</f>
        <v>1.902439024390244</v>
      </c>
      <c r="E131" s="32">
        <f>IF(OR($A131="",$B131=""),"",B131*'MPTO_working_2-way'!$G130)</f>
        <v>2.1081081081081079</v>
      </c>
      <c r="F131" s="30">
        <f>IF(OR($A131="",$B131=""),"",'MPTO_working_2-way'!D130)</f>
        <v>1.8998121477770822</v>
      </c>
      <c r="G131" s="32">
        <f>IF(OR($A131="",$B131=""),"",'MPTO_working_2-way'!E130)</f>
        <v>2.1113430758524703</v>
      </c>
      <c r="H131" s="30">
        <f>IF(OR($A131="",$B131=""),"",'OddsRatio_working_2-way'!M130)</f>
        <v>1.8997354108424378</v>
      </c>
      <c r="I131" s="30">
        <f>IF(OR($A131="",$B131=""),"",'OddsRatio_working_2-way'!N130)</f>
        <v>2.1114378604524222</v>
      </c>
      <c r="J131" s="30">
        <f>IF('Log_working_2-way'!$D130="","",A131^('Log_working_2-way'!$D130))</f>
        <v>1.8985467665018629</v>
      </c>
      <c r="K131" s="32">
        <f>IF('Log_working_2-way'!$D130="","",B131^('Log_working_2-way'!$D130))</f>
        <v>2.1129081281913611</v>
      </c>
      <c r="L131" s="37">
        <f t="shared" si="18"/>
        <v>0.52564102564102555</v>
      </c>
      <c r="M131" s="37">
        <f t="shared" si="19"/>
        <v>0.47435897435897439</v>
      </c>
      <c r="N131" s="38">
        <v>227</v>
      </c>
      <c r="O131" s="38">
        <f t="shared" si="20"/>
        <v>104.29729729729731</v>
      </c>
      <c r="P131" s="38">
        <f t="shared" si="21"/>
        <v>116.26829268292683</v>
      </c>
      <c r="Q131" s="38">
        <f t="shared" si="22"/>
        <v>110.73170731707319</v>
      </c>
      <c r="R131" s="38">
        <f t="shared" si="23"/>
        <v>122.70270270270268</v>
      </c>
      <c r="S131" s="39">
        <f t="shared" si="24"/>
        <v>-6.434410019775882</v>
      </c>
      <c r="T131" s="39">
        <f t="shared" si="25"/>
        <v>-6.4344100197758536</v>
      </c>
      <c r="U131" t="s">
        <v>176</v>
      </c>
      <c r="V131" t="s">
        <v>135</v>
      </c>
      <c r="W131" t="s">
        <v>436</v>
      </c>
      <c r="X131" s="48" t="s">
        <v>450</v>
      </c>
      <c r="Y131" s="41"/>
    </row>
    <row r="132" spans="1:25" ht="15" x14ac:dyDescent="0.25">
      <c r="A132">
        <v>1.65</v>
      </c>
      <c r="B132">
        <v>2.33</v>
      </c>
      <c r="C132" s="29">
        <f t="shared" si="26"/>
        <v>3.5245155416829377E-2</v>
      </c>
      <c r="D132" s="30">
        <f>IF(OR($A132="",$B132=""),"",A132*'MPTO_working_2-way'!$G131)</f>
        <v>1.7081545064377683</v>
      </c>
      <c r="E132" s="32">
        <f>IF(OR($A132="",$B132=""),"",B132*'MPTO_working_2-way'!$G131)</f>
        <v>2.4121212121212126</v>
      </c>
      <c r="F132" s="30">
        <f>IF(OR($A132="",$B132=""),"",'MPTO_working_2-way'!D131)</f>
        <v>1.6994142999226434</v>
      </c>
      <c r="G132" s="32">
        <f>IF(OR($A132="",$B132=""),"",'MPTO_working_2-way'!E131)</f>
        <v>2.4297677358192451</v>
      </c>
      <c r="H132" s="30">
        <f>IF(OR($A132="",$B132=""),"",'OddsRatio_working_2-way'!M131)</f>
        <v>1.6990864070422753</v>
      </c>
      <c r="I132" s="30">
        <f>IF(OR($A132="",$B132=""),"",'OddsRatio_working_2-way'!N131)</f>
        <v>2.4304383405634256</v>
      </c>
      <c r="J132" s="30">
        <f>IF('Log_working_2-way'!$D131="","",A132^('Log_working_2-way'!$D131))</f>
        <v>1.6951127521022427</v>
      </c>
      <c r="K132" s="32">
        <f>IF('Log_working_2-way'!$D131="","",B132^('Log_working_2-way'!$D131))</f>
        <v>2.4386155296037653</v>
      </c>
      <c r="L132" s="37">
        <f t="shared" si="18"/>
        <v>0.58542713567839189</v>
      </c>
      <c r="M132" s="37">
        <f t="shared" si="19"/>
        <v>0.41457286432160795</v>
      </c>
      <c r="N132" s="38">
        <v>228</v>
      </c>
      <c r="O132" s="38">
        <f t="shared" si="20"/>
        <v>89.818181818181813</v>
      </c>
      <c r="P132" s="38">
        <f t="shared" si="21"/>
        <v>130.14592274678111</v>
      </c>
      <c r="Q132" s="38">
        <f t="shared" si="22"/>
        <v>97.85407725321889</v>
      </c>
      <c r="R132" s="38">
        <f t="shared" si="23"/>
        <v>138.18181818181819</v>
      </c>
      <c r="S132" s="39">
        <f t="shared" si="24"/>
        <v>-8.0358954350370766</v>
      </c>
      <c r="T132" s="39">
        <f t="shared" si="25"/>
        <v>-8.0358954350370766</v>
      </c>
      <c r="U132" t="s">
        <v>174</v>
      </c>
      <c r="V132" t="s">
        <v>336</v>
      </c>
      <c r="W132" t="s">
        <v>436</v>
      </c>
      <c r="X132" s="48" t="s">
        <v>450</v>
      </c>
      <c r="Y132" s="41"/>
    </row>
    <row r="133" spans="1:25" ht="15" x14ac:dyDescent="0.25">
      <c r="A133">
        <v>2.1</v>
      </c>
      <c r="B133">
        <v>1.81</v>
      </c>
      <c r="C133" s="29">
        <f t="shared" si="26"/>
        <v>2.8676664035780064E-2</v>
      </c>
      <c r="D133" s="30">
        <f>IF(OR($A133="",$B133=""),"",A133*'MPTO_working_2-way'!$G132)</f>
        <v>2.160220994475138</v>
      </c>
      <c r="E133" s="32">
        <f>IF(OR($A133="",$B133=""),"",B133*'MPTO_working_2-way'!$G132)</f>
        <v>1.861904761904762</v>
      </c>
      <c r="F133" s="30">
        <f>IF(OR($A133="",$B133=""),"",'MPTO_working_2-way'!D132)</f>
        <v>2.1651951011107946</v>
      </c>
      <c r="G133" s="32">
        <f>IF(OR($A133="",$B133=""),"",'MPTO_working_2-way'!E132)</f>
        <v>1.858225372769494</v>
      </c>
      <c r="H133" s="30">
        <f>IF(OR($A133="",$B133=""),"",'OddsRatio_working_2-way'!M132)</f>
        <v>2.1653431646335015</v>
      </c>
      <c r="I133" s="30">
        <f>IF(OR($A133="",$B133=""),"",'OddsRatio_working_2-way'!N132)</f>
        <v>1.8581163303210331</v>
      </c>
      <c r="J133" s="30">
        <f>IF('Log_working_2-way'!$D132="","",A133^('Log_working_2-way'!$D132))</f>
        <v>2.1676082555034109</v>
      </c>
      <c r="K133" s="32">
        <f>IF('Log_working_2-way'!$D132="","",B133^('Log_working_2-way'!$D132))</f>
        <v>1.8564516354578522</v>
      </c>
      <c r="L133" s="37">
        <f t="shared" ref="L133:L182" si="27">(1/D133)</f>
        <v>0.46291560102301793</v>
      </c>
      <c r="M133" s="37">
        <f t="shared" ref="M133:M182" si="28">(1/E133)</f>
        <v>0.53708439897698212</v>
      </c>
      <c r="N133" s="38">
        <v>229</v>
      </c>
      <c r="O133" s="38">
        <f t="shared" ref="O133:O182" si="29">(1/A133)*((N133*A133)-N133)</f>
        <v>119.95238095238096</v>
      </c>
      <c r="P133" s="38">
        <f t="shared" ref="P133:P182" si="30">(1/B133)*((N133*B133)-N133)</f>
        <v>102.48066298342543</v>
      </c>
      <c r="Q133" s="38">
        <f t="shared" ref="Q133:Q182" si="31">(1/B133)*N133</f>
        <v>126.5193370165746</v>
      </c>
      <c r="R133" s="38">
        <f t="shared" ref="R133:R182" si="32">(1/A133)*N133</f>
        <v>109.04761904761904</v>
      </c>
      <c r="S133" s="39">
        <f t="shared" ref="S133:S182" si="33">O133-Q133</f>
        <v>-6.5669560641936329</v>
      </c>
      <c r="T133" s="39">
        <f t="shared" ref="T133:T182" si="34">P133-R133</f>
        <v>-6.5669560641936044</v>
      </c>
      <c r="U133" t="s">
        <v>419</v>
      </c>
      <c r="V133" t="s">
        <v>179</v>
      </c>
      <c r="W133" t="s">
        <v>443</v>
      </c>
      <c r="X133" s="48" t="s">
        <v>450</v>
      </c>
      <c r="Y133" s="41"/>
    </row>
    <row r="134" spans="1:25" s="35" customFormat="1" ht="15" x14ac:dyDescent="0.25">
      <c r="A134">
        <v>1.65</v>
      </c>
      <c r="B134">
        <v>2.37</v>
      </c>
      <c r="C134" s="29">
        <f t="shared" si="26"/>
        <v>2.8001534330648337E-2</v>
      </c>
      <c r="D134" s="30">
        <f>IF(OR($A134="",$B134=""),"",A134*'MPTO_working_2-way'!$G133)</f>
        <v>1.6962025316455696</v>
      </c>
      <c r="E134" s="32">
        <f>IF(OR($A134="",$B134=""),"",B134*'MPTO_working_2-way'!$G133)</f>
        <v>2.4363636363636365</v>
      </c>
      <c r="F134" s="30">
        <f>IF(OR($A134="",$B134=""),"",'MPTO_working_2-way'!D133)</f>
        <v>1.6890184645286688</v>
      </c>
      <c r="G134" s="32">
        <f>IF(OR($A134="",$B134=""),"",'MPTO_working_2-way'!E133)</f>
        <v>2.4513399153737665</v>
      </c>
      <c r="H134" s="30">
        <f>IF(OR($A134="",$B134=""),"",'OddsRatio_working_2-way'!M133)</f>
        <v>1.6888051645745159</v>
      </c>
      <c r="I134" s="30">
        <f>IF(OR($A134="",$B134=""),"",'OddsRatio_working_2-way'!N133)</f>
        <v>2.4517893468724408</v>
      </c>
      <c r="J134" s="30">
        <f>IF('Log_working_2-way'!$D133="","",A134^('Log_working_2-way'!$D133))</f>
        <v>1.685552620448002</v>
      </c>
      <c r="K134" s="32">
        <f>IF('Log_working_2-way'!$D133="","",B134^('Log_working_2-way'!$D133))</f>
        <v>2.4586772337716281</v>
      </c>
      <c r="L134" s="37">
        <f t="shared" si="27"/>
        <v>0.58955223880597019</v>
      </c>
      <c r="M134" s="37">
        <f t="shared" si="28"/>
        <v>0.41044776119402981</v>
      </c>
      <c r="N134" s="38">
        <v>230</v>
      </c>
      <c r="O134" s="38">
        <f t="shared" si="29"/>
        <v>90.606060606060609</v>
      </c>
      <c r="P134" s="38">
        <f t="shared" si="30"/>
        <v>132.95358649789029</v>
      </c>
      <c r="Q134" s="38">
        <f t="shared" si="31"/>
        <v>97.046413502109701</v>
      </c>
      <c r="R134" s="38">
        <f t="shared" si="32"/>
        <v>139.39393939393941</v>
      </c>
      <c r="S134" s="39">
        <f t="shared" si="33"/>
        <v>-6.4403528960490917</v>
      </c>
      <c r="T134" s="39">
        <f t="shared" si="34"/>
        <v>-6.4403528960491201</v>
      </c>
      <c r="U134" t="s">
        <v>339</v>
      </c>
      <c r="V134" t="s">
        <v>342</v>
      </c>
      <c r="W134" t="s">
        <v>443</v>
      </c>
      <c r="X134" s="48" t="s">
        <v>450</v>
      </c>
      <c r="Y134" s="41"/>
    </row>
    <row r="135" spans="1:25" s="35" customFormat="1" ht="15" x14ac:dyDescent="0.25">
      <c r="A135">
        <v>1.76</v>
      </c>
      <c r="B135">
        <v>2.17</v>
      </c>
      <c r="C135" s="29">
        <f t="shared" si="26"/>
        <v>2.9011311269375728E-2</v>
      </c>
      <c r="D135" s="30">
        <f>IF(OR($A135="",$B135=""),"",A135*'MPTO_working_2-way'!$G134)</f>
        <v>1.8110599078341012</v>
      </c>
      <c r="E135" s="32">
        <f>IF(OR($A135="",$B135=""),"",B135*'MPTO_working_2-way'!$G134)</f>
        <v>2.2329545454545454</v>
      </c>
      <c r="F135" s="30">
        <f>IF(OR($A135="",$B135=""),"",'MPTO_working_2-way'!D134)</f>
        <v>1.8061099025820484</v>
      </c>
      <c r="G135" s="32">
        <f>IF(OR($A135="",$B135=""),"",'MPTO_working_2-way'!E134)</f>
        <v>2.2405256365129644</v>
      </c>
      <c r="H135" s="30">
        <f>IF(OR($A135="",$B135=""),"",'OddsRatio_working_2-way'!M134)</f>
        <v>1.8059606997693183</v>
      </c>
      <c r="I135" s="30">
        <f>IF(OR($A135="",$B135=""),"",'OddsRatio_working_2-way'!N134)</f>
        <v>2.2407552878027661</v>
      </c>
      <c r="J135" s="30">
        <f>IF('Log_working_2-way'!$D134="","",A135^('Log_working_2-way'!$D134))</f>
        <v>1.8037209689479914</v>
      </c>
      <c r="K135" s="32">
        <f>IF('Log_working_2-way'!$D134="","",B135^('Log_working_2-way'!$D134))</f>
        <v>2.2442129030289037</v>
      </c>
      <c r="L135" s="37">
        <f t="shared" si="27"/>
        <v>0.55216284987277364</v>
      </c>
      <c r="M135" s="37">
        <f t="shared" si="28"/>
        <v>0.44783715012722647</v>
      </c>
      <c r="N135" s="38">
        <v>231</v>
      </c>
      <c r="O135" s="38">
        <f t="shared" si="29"/>
        <v>99.750000000000014</v>
      </c>
      <c r="P135" s="38">
        <f t="shared" si="30"/>
        <v>124.54838709677419</v>
      </c>
      <c r="Q135" s="38">
        <f t="shared" si="31"/>
        <v>106.45161290322581</v>
      </c>
      <c r="R135" s="38">
        <f t="shared" si="32"/>
        <v>131.25</v>
      </c>
      <c r="S135" s="39">
        <f t="shared" si="33"/>
        <v>-6.7016129032257936</v>
      </c>
      <c r="T135" s="39">
        <f t="shared" si="34"/>
        <v>-6.7016129032258078</v>
      </c>
      <c r="U135" t="s">
        <v>345</v>
      </c>
      <c r="V135" t="s">
        <v>183</v>
      </c>
      <c r="W135" t="s">
        <v>443</v>
      </c>
      <c r="X135" s="48" t="s">
        <v>450</v>
      </c>
      <c r="Y135" s="41"/>
    </row>
    <row r="136" spans="1:25" ht="15" x14ac:dyDescent="0.25">
      <c r="A136">
        <v>2.04</v>
      </c>
      <c r="B136">
        <v>1.87</v>
      </c>
      <c r="C136" s="29">
        <f t="shared" si="26"/>
        <v>2.4955436720142554E-2</v>
      </c>
      <c r="D136" s="30">
        <f>IF(OR($A136="",$B136=""),"",A136*'MPTO_working_2-way'!$G135)</f>
        <v>2.0909090909090908</v>
      </c>
      <c r="E136" s="32">
        <f>IF(OR($A136="",$B136=""),"",B136*'MPTO_working_2-way'!$G135)</f>
        <v>1.9166666666666667</v>
      </c>
      <c r="F136" s="30">
        <f>IF(OR($A136="",$B136=""),"",'MPTO_working_2-way'!D135)</f>
        <v>2.0932835820895521</v>
      </c>
      <c r="G136" s="32">
        <f>IF(OR($A136="",$B136=""),"",'MPTO_working_2-way'!E135)</f>
        <v>1.9146757679180888</v>
      </c>
      <c r="H136" s="30">
        <f>IF(OR($A136="",$B136=""),"",'OddsRatio_working_2-way'!M135)</f>
        <v>2.0933445471810685</v>
      </c>
      <c r="I136" s="30">
        <f>IF(OR($A136="",$B136=""),"",'OddsRatio_working_2-way'!N135)</f>
        <v>1.9146247654303168</v>
      </c>
      <c r="J136" s="30">
        <f>IF('Log_working_2-way'!$D135="","",A136^('Log_working_2-way'!$D135))</f>
        <v>2.0944198529941209</v>
      </c>
      <c r="K136" s="32">
        <f>IF('Log_working_2-way'!$D135="","",B136^('Log_working_2-way'!$D135))</f>
        <v>1.9137261145840778</v>
      </c>
      <c r="L136" s="37">
        <f t="shared" si="27"/>
        <v>0.47826086956521741</v>
      </c>
      <c r="M136" s="37">
        <f t="shared" si="28"/>
        <v>0.52173913043478259</v>
      </c>
      <c r="N136" s="38">
        <v>232</v>
      </c>
      <c r="O136" s="38">
        <f t="shared" si="29"/>
        <v>118.27450980392157</v>
      </c>
      <c r="P136" s="38">
        <f t="shared" si="30"/>
        <v>107.93582887700535</v>
      </c>
      <c r="Q136" s="38">
        <f t="shared" si="31"/>
        <v>124.06417112299464</v>
      </c>
      <c r="R136" s="38">
        <f t="shared" si="32"/>
        <v>113.72549019607843</v>
      </c>
      <c r="S136" s="39">
        <f t="shared" si="33"/>
        <v>-5.7896613190730619</v>
      </c>
      <c r="T136" s="39">
        <f t="shared" si="34"/>
        <v>-5.7896613190730761</v>
      </c>
      <c r="U136" t="s">
        <v>182</v>
      </c>
      <c r="V136" t="s">
        <v>340</v>
      </c>
      <c r="W136" t="s">
        <v>443</v>
      </c>
      <c r="X136" s="48" t="s">
        <v>450</v>
      </c>
      <c r="Y136" s="41"/>
    </row>
    <row r="137" spans="1:25" s="35" customFormat="1" ht="15" x14ac:dyDescent="0.25">
      <c r="A137">
        <v>1.49</v>
      </c>
      <c r="B137">
        <v>2.76</v>
      </c>
      <c r="C137" s="29">
        <f t="shared" si="26"/>
        <v>3.3459780177025777E-2</v>
      </c>
      <c r="D137" s="30">
        <f>IF(OR($A137="",$B137=""),"",A137*'MPTO_working_2-way'!$G136)</f>
        <v>1.5398550724637683</v>
      </c>
      <c r="E137" s="32">
        <f>IF(OR($A137="",$B137=""),"",B137*'MPTO_working_2-way'!$G136)</f>
        <v>2.852348993288591</v>
      </c>
      <c r="F137" s="30">
        <f>IF(OR($A137="",$B137=""),"",'MPTO_working_2-way'!D136)</f>
        <v>1.5280915576694414</v>
      </c>
      <c r="G137" s="32">
        <f>IF(OR($A137="",$B137=""),"",'MPTO_working_2-way'!E136)</f>
        <v>2.8936110329299192</v>
      </c>
      <c r="H137" s="30">
        <f>IF(OR($A137="",$B137=""),"",'OddsRatio_working_2-way'!M136)</f>
        <v>1.5276448530110862</v>
      </c>
      <c r="I137" s="30">
        <f>IF(OR($A137="",$B137=""),"",'OddsRatio_working_2-way'!N136)</f>
        <v>2.8952141659173716</v>
      </c>
      <c r="J137" s="30">
        <f>IF('Log_working_2-way'!$D136="","",A137^('Log_working_2-way'!$D136))</f>
        <v>1.5222677768974013</v>
      </c>
      <c r="K137" s="32">
        <f>IF('Log_working_2-way'!$D136="","",B137^('Log_working_2-way'!$D136))</f>
        <v>2.9147265909079012</v>
      </c>
      <c r="L137" s="37">
        <f t="shared" si="27"/>
        <v>0.64941176470588224</v>
      </c>
      <c r="M137" s="37">
        <f t="shared" si="28"/>
        <v>0.35058823529411759</v>
      </c>
      <c r="N137" s="38">
        <v>233</v>
      </c>
      <c r="O137" s="38">
        <f t="shared" si="29"/>
        <v>76.624161073825519</v>
      </c>
      <c r="P137" s="38">
        <f t="shared" si="30"/>
        <v>148.57971014492753</v>
      </c>
      <c r="Q137" s="38">
        <f t="shared" si="31"/>
        <v>84.420289855072483</v>
      </c>
      <c r="R137" s="38">
        <f t="shared" si="32"/>
        <v>156.37583892617451</v>
      </c>
      <c r="S137" s="39">
        <f t="shared" si="33"/>
        <v>-7.7961287812469635</v>
      </c>
      <c r="T137" s="39">
        <f t="shared" si="34"/>
        <v>-7.7961287812469777</v>
      </c>
      <c r="U137" t="s">
        <v>343</v>
      </c>
      <c r="V137" t="s">
        <v>181</v>
      </c>
      <c r="W137" t="s">
        <v>443</v>
      </c>
      <c r="X137" s="48" t="s">
        <v>450</v>
      </c>
      <c r="Y137" s="41"/>
    </row>
    <row r="138" spans="1:25" ht="15" x14ac:dyDescent="0.25">
      <c r="A138">
        <v>2.19</v>
      </c>
      <c r="B138">
        <v>1.75</v>
      </c>
      <c r="C138" s="29">
        <f t="shared" si="26"/>
        <v>2.8049575994781417E-2</v>
      </c>
      <c r="D138" s="30">
        <f>IF(OR($A138="",$B138=""),"",A138*'MPTO_working_2-way'!$G137)</f>
        <v>2.2514285714285713</v>
      </c>
      <c r="E138" s="32">
        <f>IF(OR($A138="",$B138=""),"",B138*'MPTO_working_2-way'!$G137)</f>
        <v>1.7990867579908674</v>
      </c>
      <c r="F138" s="30">
        <f>IF(OR($A138="",$B138=""),"",'MPTO_working_2-way'!D137)</f>
        <v>2.2593957258658803</v>
      </c>
      <c r="G138" s="32">
        <f>IF(OR($A138="",$B138=""),"",'MPTO_working_2-way'!E137)</f>
        <v>1.7940315974253949</v>
      </c>
      <c r="H138" s="30">
        <f>IF(OR($A138="",$B138=""),"",'OddsRatio_working_2-way'!M137)</f>
        <v>2.2596295751794115</v>
      </c>
      <c r="I138" s="30">
        <f>IF(OR($A138="",$B138=""),"",'OddsRatio_working_2-way'!N137)</f>
        <v>1.7938841860374448</v>
      </c>
      <c r="J138" s="30">
        <f>IF('Log_working_2-way'!$D137="","",A138^('Log_working_2-way'!$D137))</f>
        <v>2.2632669083588914</v>
      </c>
      <c r="K138" s="32">
        <f>IF('Log_working_2-way'!$D137="","",B138^('Log_working_2-way'!$D137))</f>
        <v>1.7915983497890287</v>
      </c>
      <c r="L138" s="37">
        <f t="shared" si="27"/>
        <v>0.44416243654822335</v>
      </c>
      <c r="M138" s="37">
        <f t="shared" si="28"/>
        <v>0.55583756345177671</v>
      </c>
      <c r="N138" s="38">
        <v>234</v>
      </c>
      <c r="O138" s="38">
        <f t="shared" si="29"/>
        <v>127.15068493150687</v>
      </c>
      <c r="P138" s="38">
        <f t="shared" si="30"/>
        <v>100.28571428571428</v>
      </c>
      <c r="Q138" s="38">
        <f t="shared" si="31"/>
        <v>133.71428571428569</v>
      </c>
      <c r="R138" s="38">
        <f t="shared" si="32"/>
        <v>106.84931506849315</v>
      </c>
      <c r="S138" s="39">
        <f t="shared" si="33"/>
        <v>-6.5636007827788205</v>
      </c>
      <c r="T138" s="39">
        <f t="shared" si="34"/>
        <v>-6.5636007827788774</v>
      </c>
      <c r="U138" t="s">
        <v>122</v>
      </c>
      <c r="V138" t="s">
        <v>98</v>
      </c>
      <c r="W138" t="s">
        <v>124</v>
      </c>
      <c r="X138" s="48" t="s">
        <v>450</v>
      </c>
      <c r="Y138" s="41"/>
    </row>
    <row r="139" spans="1:25" ht="15" x14ac:dyDescent="0.25">
      <c r="A139">
        <v>1.75</v>
      </c>
      <c r="B139">
        <v>2.19</v>
      </c>
      <c r="C139" s="29">
        <f t="shared" si="26"/>
        <v>2.8049575994781417E-2</v>
      </c>
      <c r="D139" s="30">
        <f>IF(OR($A139="",$B139=""),"",A139*'MPTO_working_2-way'!$G138)</f>
        <v>1.7990867579908674</v>
      </c>
      <c r="E139" s="32">
        <f>IF(OR($A139="",$B139=""),"",B139*'MPTO_working_2-way'!$G138)</f>
        <v>2.2514285714285713</v>
      </c>
      <c r="F139" s="30">
        <f>IF(OR($A139="",$B139=""),"",'MPTO_working_2-way'!D138)</f>
        <v>1.7940315974253949</v>
      </c>
      <c r="G139" s="32">
        <f>IF(OR($A139="",$B139=""),"",'MPTO_working_2-way'!E138)</f>
        <v>2.2593957258658803</v>
      </c>
      <c r="H139" s="30">
        <f>IF(OR($A139="",$B139=""),"",'OddsRatio_working_2-way'!M138)</f>
        <v>1.7938841860374448</v>
      </c>
      <c r="I139" s="30">
        <f>IF(OR($A139="",$B139=""),"",'OddsRatio_working_2-way'!N138)</f>
        <v>2.2596295751794115</v>
      </c>
      <c r="J139" s="30">
        <f>IF('Log_working_2-way'!$D138="","",A139^('Log_working_2-way'!$D138))</f>
        <v>1.7915983497890287</v>
      </c>
      <c r="K139" s="32">
        <f>IF('Log_working_2-way'!$D138="","",B139^('Log_working_2-way'!$D138))</f>
        <v>2.2632669083588914</v>
      </c>
      <c r="L139" s="37">
        <f t="shared" si="27"/>
        <v>0.55583756345177671</v>
      </c>
      <c r="M139" s="37">
        <f t="shared" si="28"/>
        <v>0.44416243654822335</v>
      </c>
      <c r="N139" s="38">
        <v>235</v>
      </c>
      <c r="O139" s="38">
        <f t="shared" si="29"/>
        <v>100.71428571428571</v>
      </c>
      <c r="P139" s="38">
        <f t="shared" si="30"/>
        <v>127.69406392694064</v>
      </c>
      <c r="Q139" s="38">
        <f t="shared" si="31"/>
        <v>107.30593607305937</v>
      </c>
      <c r="R139" s="38">
        <f t="shared" si="32"/>
        <v>134.28571428571428</v>
      </c>
      <c r="S139" s="39">
        <f t="shared" si="33"/>
        <v>-6.5916503587736628</v>
      </c>
      <c r="T139" s="39">
        <f t="shared" si="34"/>
        <v>-6.5916503587736344</v>
      </c>
      <c r="U139" t="s">
        <v>138</v>
      </c>
      <c r="V139" t="s">
        <v>348</v>
      </c>
      <c r="W139" t="s">
        <v>437</v>
      </c>
      <c r="X139" s="48" t="s">
        <v>450</v>
      </c>
      <c r="Y139" s="41"/>
    </row>
    <row r="140" spans="1:25" ht="15" x14ac:dyDescent="0.25">
      <c r="A140">
        <v>2.04</v>
      </c>
      <c r="B140">
        <v>1.88</v>
      </c>
      <c r="C140" s="29">
        <f t="shared" si="26"/>
        <v>2.2110972048393851E-2</v>
      </c>
      <c r="D140" s="30">
        <f>IF(OR($A140="",$B140=""),"",A140*'MPTO_working_2-way'!$G139)</f>
        <v>2.0851063829787235</v>
      </c>
      <c r="E140" s="32">
        <f>IF(OR($A140="",$B140=""),"",B140*'MPTO_working_2-way'!$G139)</f>
        <v>1.9215686274509802</v>
      </c>
      <c r="F140" s="30">
        <f>IF(OR($A140="",$B140=""),"",'MPTO_working_2-way'!D139)</f>
        <v>2.087070091423596</v>
      </c>
      <c r="G140" s="32">
        <f>IF(OR($A140="",$B140=""),"",'MPTO_working_2-way'!E139)</f>
        <v>1.9199038846615937</v>
      </c>
      <c r="H140" s="30">
        <f>IF(OR($A140="",$B140=""),"",'OddsRatio_working_2-way'!M139)</f>
        <v>2.0871146130092182</v>
      </c>
      <c r="I140" s="30">
        <f>IF(OR($A140="",$B140=""),"",'OddsRatio_working_2-way'!N139)</f>
        <v>1.9198662110077995</v>
      </c>
      <c r="J140" s="30">
        <f>IF('Log_working_2-way'!$D139="","",A140^('Log_working_2-way'!$D139))</f>
        <v>2.0880014698245399</v>
      </c>
      <c r="K140" s="32">
        <f>IF('Log_working_2-way'!$D139="","",B140^('Log_working_2-way'!$D139))</f>
        <v>1.9191164053861676</v>
      </c>
      <c r="L140" s="37">
        <f t="shared" si="27"/>
        <v>0.47959183673469385</v>
      </c>
      <c r="M140" s="37">
        <f t="shared" si="28"/>
        <v>0.52040816326530615</v>
      </c>
      <c r="N140" s="38">
        <v>236</v>
      </c>
      <c r="O140" s="38">
        <f t="shared" si="29"/>
        <v>120.31372549019608</v>
      </c>
      <c r="P140" s="38">
        <f t="shared" si="30"/>
        <v>110.46808510638294</v>
      </c>
      <c r="Q140" s="38">
        <f t="shared" si="31"/>
        <v>125.53191489361701</v>
      </c>
      <c r="R140" s="38">
        <f t="shared" si="32"/>
        <v>115.68627450980392</v>
      </c>
      <c r="S140" s="39">
        <f t="shared" si="33"/>
        <v>-5.2181894034209364</v>
      </c>
      <c r="T140" s="39">
        <f t="shared" si="34"/>
        <v>-5.218189403420979</v>
      </c>
      <c r="U140" t="s">
        <v>353</v>
      </c>
      <c r="V140" t="s">
        <v>354</v>
      </c>
      <c r="W140" t="s">
        <v>437</v>
      </c>
      <c r="X140" s="48" t="s">
        <v>450</v>
      </c>
      <c r="Y140" s="41"/>
    </row>
    <row r="141" spans="1:25" ht="15" x14ac:dyDescent="0.25">
      <c r="A141">
        <v>2.12</v>
      </c>
      <c r="B141">
        <v>1.79</v>
      </c>
      <c r="C141" s="29">
        <f t="shared" si="26"/>
        <v>3.0357331084642114E-2</v>
      </c>
      <c r="D141" s="30">
        <f>IF(OR($A141="",$B141=""),"",A141*'MPTO_working_2-way'!$G140)</f>
        <v>2.1843575418994412</v>
      </c>
      <c r="E141" s="32">
        <f>IF(OR($A141="",$B141=""),"",B141*'MPTO_working_2-way'!$G140)</f>
        <v>1.8443396226415094</v>
      </c>
      <c r="F141" s="30">
        <f>IF(OR($A141="",$B141=""),"",'MPTO_working_2-way'!D140)</f>
        <v>2.1904871854075272</v>
      </c>
      <c r="G141" s="32">
        <f>IF(OR($A141="",$B141=""),"",'MPTO_working_2-way'!E140)</f>
        <v>1.8399922420480992</v>
      </c>
      <c r="H141" s="30">
        <f>IF(OR($A141="",$B141=""),"",'OddsRatio_working_2-way'!M140)</f>
        <v>2.1906811155751749</v>
      </c>
      <c r="I141" s="30">
        <f>IF(OR($A141="",$B141=""),"",'OddsRatio_working_2-way'!N140)</f>
        <v>1.8398554297360612</v>
      </c>
      <c r="J141" s="30">
        <f>IF('Log_working_2-way'!$D140="","",A141^('Log_working_2-way'!$D140))</f>
        <v>2.1934793420182777</v>
      </c>
      <c r="K141" s="32">
        <f>IF('Log_working_2-way'!$D140="","",B141^('Log_working_2-way'!$D140))</f>
        <v>1.8378863083703576</v>
      </c>
      <c r="L141" s="37">
        <f t="shared" si="27"/>
        <v>0.45780051150895146</v>
      </c>
      <c r="M141" s="37">
        <f t="shared" si="28"/>
        <v>0.5421994884910486</v>
      </c>
      <c r="N141" s="38">
        <v>237</v>
      </c>
      <c r="O141" s="38">
        <f t="shared" si="29"/>
        <v>125.20754716981131</v>
      </c>
      <c r="P141" s="38">
        <f t="shared" si="30"/>
        <v>104.5977653631285</v>
      </c>
      <c r="Q141" s="38">
        <f t="shared" si="31"/>
        <v>132.4022346368715</v>
      </c>
      <c r="R141" s="38">
        <f t="shared" si="32"/>
        <v>111.79245283018867</v>
      </c>
      <c r="S141" s="39">
        <f t="shared" si="33"/>
        <v>-7.1946874670601915</v>
      </c>
      <c r="T141" s="39">
        <f t="shared" si="34"/>
        <v>-7.194687467060163</v>
      </c>
      <c r="U141" t="s">
        <v>357</v>
      </c>
      <c r="V141" t="s">
        <v>350</v>
      </c>
      <c r="W141" t="s">
        <v>437</v>
      </c>
      <c r="X141" s="48" t="s">
        <v>450</v>
      </c>
      <c r="Y141" s="41"/>
    </row>
    <row r="142" spans="1:25" ht="15" x14ac:dyDescent="0.25">
      <c r="A142">
        <v>1.73</v>
      </c>
      <c r="B142">
        <v>2.2200000000000002</v>
      </c>
      <c r="C142" s="29">
        <f t="shared" si="26"/>
        <v>2.8485132531375301E-2</v>
      </c>
      <c r="D142" s="30">
        <f>IF(OR($A142="",$B142=""),"",A142*'MPTO_working_2-way'!$G141)</f>
        <v>1.7792792792792793</v>
      </c>
      <c r="E142" s="32">
        <f>IF(OR($A142="",$B142=""),"",B142*'MPTO_working_2-way'!$G141)</f>
        <v>2.2832369942196533</v>
      </c>
      <c r="F142" s="30">
        <f>IF(OR($A142="",$B142=""),"",'MPTO_working_2-way'!D141)</f>
        <v>1.7737034129219971</v>
      </c>
      <c r="G142" s="32">
        <f>IF(OR($A142="",$B142=""),"",'MPTO_working_2-way'!E141)</f>
        <v>2.2924849280725841</v>
      </c>
      <c r="H142" s="30">
        <f>IF(OR($A142="",$B142=""),"",'OddsRatio_working_2-way'!M141)</f>
        <v>1.7735377532723946</v>
      </c>
      <c r="I142" s="30">
        <f>IF(OR($A142="",$B142=""),"",'OddsRatio_working_2-way'!N141)</f>
        <v>2.2927617246470167</v>
      </c>
      <c r="J142" s="30">
        <f>IF('Log_working_2-way'!$D141="","",A142^('Log_working_2-way'!$D141))</f>
        <v>1.771015496161394</v>
      </c>
      <c r="K142" s="32">
        <f>IF('Log_working_2-way'!$D141="","",B142^('Log_working_2-way'!$D141))</f>
        <v>2.2969907932831721</v>
      </c>
      <c r="L142" s="37">
        <f t="shared" si="27"/>
        <v>0.5620253164556962</v>
      </c>
      <c r="M142" s="37">
        <f t="shared" si="28"/>
        <v>0.43797468354430374</v>
      </c>
      <c r="N142" s="38">
        <v>238</v>
      </c>
      <c r="O142" s="38">
        <f t="shared" si="29"/>
        <v>100.4277456647399</v>
      </c>
      <c r="P142" s="38">
        <f t="shared" si="30"/>
        <v>130.7927927927928</v>
      </c>
      <c r="Q142" s="38">
        <f t="shared" si="31"/>
        <v>107.20720720720719</v>
      </c>
      <c r="R142" s="38">
        <f t="shared" si="32"/>
        <v>137.57225433526011</v>
      </c>
      <c r="S142" s="39">
        <f t="shared" si="33"/>
        <v>-6.7794615424672884</v>
      </c>
      <c r="T142" s="39">
        <f t="shared" si="34"/>
        <v>-6.7794615424673168</v>
      </c>
      <c r="U142" t="s">
        <v>356</v>
      </c>
      <c r="V142" t="s">
        <v>137</v>
      </c>
      <c r="W142" t="s">
        <v>437</v>
      </c>
      <c r="X142" s="48" t="s">
        <v>450</v>
      </c>
      <c r="Y142" s="41"/>
    </row>
    <row r="143" spans="1:25" ht="15" x14ac:dyDescent="0.25">
      <c r="A143">
        <v>2.42</v>
      </c>
      <c r="B143">
        <v>1.62</v>
      </c>
      <c r="C143" s="29">
        <f t="shared" si="26"/>
        <v>3.0507091113151752E-2</v>
      </c>
      <c r="D143" s="30">
        <f>IF(OR($A143="",$B143=""),"",A143*'MPTO_working_2-way'!$G142)</f>
        <v>2.4938271604938271</v>
      </c>
      <c r="E143" s="32">
        <f>IF(OR($A143="",$B143=""),"",B143*'MPTO_working_2-way'!$G142)</f>
        <v>1.669421487603306</v>
      </c>
      <c r="F143" s="30">
        <f>IF(OR($A143="",$B143=""),"",'MPTO_working_2-way'!D142)</f>
        <v>2.5127547750288426</v>
      </c>
      <c r="G143" s="32">
        <f>IF(OR($A143="",$B143=""),"",'MPTO_working_2-way'!E142)</f>
        <v>1.6610456740954158</v>
      </c>
      <c r="H143" s="30">
        <f>IF(OR($A143="",$B143=""),"",'OddsRatio_working_2-way'!M142)</f>
        <v>2.5133811749341808</v>
      </c>
      <c r="I143" s="30">
        <f>IF(OR($A143="",$B143=""),"",'OddsRatio_working_2-way'!N142)</f>
        <v>1.6607720622952058</v>
      </c>
      <c r="J143" s="30">
        <f>IF('Log_working_2-way'!$D142="","",A143^('Log_working_2-way'!$D142))</f>
        <v>2.5221353754941713</v>
      </c>
      <c r="K143" s="32">
        <f>IF('Log_working_2-way'!$D142="","",B143^('Log_working_2-way'!$D142))</f>
        <v>1.6569717885147401</v>
      </c>
      <c r="L143" s="37">
        <f t="shared" si="27"/>
        <v>0.40099009900990101</v>
      </c>
      <c r="M143" s="37">
        <f t="shared" si="28"/>
        <v>0.59900990099009899</v>
      </c>
      <c r="N143" s="38">
        <v>239</v>
      </c>
      <c r="O143" s="38">
        <f t="shared" si="29"/>
        <v>140.2396694214876</v>
      </c>
      <c r="P143" s="38">
        <f t="shared" si="30"/>
        <v>91.46913580246914</v>
      </c>
      <c r="Q143" s="38">
        <f t="shared" si="31"/>
        <v>147.53086419753086</v>
      </c>
      <c r="R143" s="38">
        <f t="shared" si="32"/>
        <v>98.760330578512395</v>
      </c>
      <c r="S143" s="39">
        <f t="shared" si="33"/>
        <v>-7.2911947760432554</v>
      </c>
      <c r="T143" s="39">
        <f t="shared" si="34"/>
        <v>-7.2911947760432554</v>
      </c>
      <c r="U143" t="s">
        <v>355</v>
      </c>
      <c r="V143" t="s">
        <v>220</v>
      </c>
      <c r="W143" t="s">
        <v>437</v>
      </c>
      <c r="X143" s="48" t="s">
        <v>450</v>
      </c>
      <c r="Y143" s="41"/>
    </row>
    <row r="144" spans="1:25" ht="15" x14ac:dyDescent="0.25">
      <c r="A144">
        <v>1.65</v>
      </c>
      <c r="B144">
        <v>2.38</v>
      </c>
      <c r="C144" s="29">
        <f t="shared" si="26"/>
        <v>2.6228673287496784E-2</v>
      </c>
      <c r="D144" s="30">
        <f>IF(OR($A144="",$B144=""),"",A144*'MPTO_working_2-way'!$G143)</f>
        <v>1.6932773109243695</v>
      </c>
      <c r="E144" s="32">
        <f>IF(OR($A144="",$B144=""),"",B144*'MPTO_working_2-way'!$G143)</f>
        <v>2.4424242424242424</v>
      </c>
      <c r="F144" s="30">
        <f>IF(OR($A144="",$B144=""),"",'MPTO_working_2-way'!D143)</f>
        <v>1.686493450719347</v>
      </c>
      <c r="G144" s="32">
        <f>IF(OR($A144="",$B144=""),"",'MPTO_working_2-way'!E143)</f>
        <v>2.4566781357522673</v>
      </c>
      <c r="H144" s="30">
        <f>IF(OR($A144="",$B144=""),"",'OddsRatio_working_2-way'!M143)</f>
        <v>1.6863049560899459</v>
      </c>
      <c r="I144" s="30">
        <f>IF(OR($A144="",$B144=""),"",'OddsRatio_working_2-way'!N143)</f>
        <v>2.4570782144678858</v>
      </c>
      <c r="J144" s="30">
        <f>IF('Log_working_2-way'!$D143="","",A144^('Log_working_2-way'!$D143))</f>
        <v>1.6832366497868074</v>
      </c>
      <c r="K144" s="32">
        <f>IF('Log_working_2-way'!$D143="","",B144^('Log_working_2-way'!$D143))</f>
        <v>2.4636217192271848</v>
      </c>
      <c r="L144" s="37">
        <f t="shared" si="27"/>
        <v>0.5905707196029778</v>
      </c>
      <c r="M144" s="37">
        <f t="shared" si="28"/>
        <v>0.40942928039702237</v>
      </c>
      <c r="N144" s="38">
        <v>240</v>
      </c>
      <c r="O144" s="38">
        <f t="shared" si="29"/>
        <v>94.545454545454547</v>
      </c>
      <c r="P144" s="38">
        <f t="shared" si="30"/>
        <v>139.15966386554618</v>
      </c>
      <c r="Q144" s="38">
        <f t="shared" si="31"/>
        <v>100.84033613445378</v>
      </c>
      <c r="R144" s="38">
        <f t="shared" si="32"/>
        <v>145.45454545454547</v>
      </c>
      <c r="S144" s="39">
        <f t="shared" si="33"/>
        <v>-6.2948815889992318</v>
      </c>
      <c r="T144" s="39">
        <f t="shared" si="34"/>
        <v>-6.2948815889992886</v>
      </c>
      <c r="U144" t="s">
        <v>347</v>
      </c>
      <c r="V144" t="s">
        <v>352</v>
      </c>
      <c r="W144" t="s">
        <v>437</v>
      </c>
      <c r="X144" s="48" t="s">
        <v>450</v>
      </c>
      <c r="Y144" s="41"/>
    </row>
    <row r="145" spans="1:25" ht="15" x14ac:dyDescent="0.25">
      <c r="A145">
        <v>1.48</v>
      </c>
      <c r="B145">
        <v>2.78</v>
      </c>
      <c r="C145" s="29">
        <f t="shared" si="26"/>
        <v>3.538790589150298E-2</v>
      </c>
      <c r="D145" s="30">
        <f>IF(OR($A145="",$B145=""),"",A145*'MPTO_working_2-way'!$G144)</f>
        <v>1.5323741007194245</v>
      </c>
      <c r="E145" s="32">
        <f>IF(OR($A145="",$B145=""),"",B145*'MPTO_working_2-way'!$G144)</f>
        <v>2.8783783783783781</v>
      </c>
      <c r="F145" s="30">
        <f>IF(OR($A145="",$B145=""),"",'MPTO_working_2-way'!D144)</f>
        <v>1.5197990543735225</v>
      </c>
      <c r="G145" s="32">
        <f>IF(OR($A145="",$B145=""),"",'MPTO_working_2-way'!E144)</f>
        <v>2.9238203524729958</v>
      </c>
      <c r="H145" s="30">
        <f>IF(OR($A145="",$B145=""),"",'OddsRatio_working_2-way'!M144)</f>
        <v>1.5192907868894985</v>
      </c>
      <c r="I145" s="30">
        <f>IF(OR($A145="",$B145=""),"",'OddsRatio_working_2-way'!N144)</f>
        <v>2.9257033347152235</v>
      </c>
      <c r="J145" s="30">
        <f>IF('Log_working_2-way'!$D144="","",A145^('Log_working_2-way'!$D144))</f>
        <v>1.5135347646077513</v>
      </c>
      <c r="K145" s="32">
        <f>IF('Log_working_2-way'!$D144="","",B145^('Log_working_2-way'!$D144))</f>
        <v>2.9472878350572889</v>
      </c>
      <c r="L145" s="37">
        <f t="shared" si="27"/>
        <v>0.65258215962441313</v>
      </c>
      <c r="M145" s="37">
        <f t="shared" si="28"/>
        <v>0.34741784037558687</v>
      </c>
      <c r="N145" s="38">
        <v>241</v>
      </c>
      <c r="O145" s="38">
        <f t="shared" si="29"/>
        <v>78.162162162162161</v>
      </c>
      <c r="P145" s="38">
        <f t="shared" si="30"/>
        <v>154.30935251798559</v>
      </c>
      <c r="Q145" s="38">
        <f t="shared" si="31"/>
        <v>86.690647482014398</v>
      </c>
      <c r="R145" s="38">
        <f t="shared" si="32"/>
        <v>162.83783783783784</v>
      </c>
      <c r="S145" s="39">
        <f t="shared" si="33"/>
        <v>-8.528485319852237</v>
      </c>
      <c r="T145" s="39">
        <f t="shared" si="34"/>
        <v>-8.5284853198522512</v>
      </c>
      <c r="U145" t="s">
        <v>222</v>
      </c>
      <c r="V145" t="s">
        <v>219</v>
      </c>
      <c r="W145" t="s">
        <v>437</v>
      </c>
      <c r="X145" s="48" t="s">
        <v>450</v>
      </c>
      <c r="Y145" s="41"/>
    </row>
    <row r="146" spans="1:25" s="35" customFormat="1" ht="15" x14ac:dyDescent="0.25">
      <c r="A146">
        <v>1.82</v>
      </c>
      <c r="B146">
        <v>1.99</v>
      </c>
      <c r="C146" s="29">
        <f t="shared" si="26"/>
        <v>5.1963112264619582E-2</v>
      </c>
      <c r="D146" s="30">
        <f>IF(OR($A146="",$B146=""),"",A146*'MPTO_working_2-way'!$G145)</f>
        <v>1.9145728643216078</v>
      </c>
      <c r="E146" s="32">
        <f>IF(OR($A146="",$B146=""),"",B146*'MPTO_working_2-way'!$G145)</f>
        <v>2.0934065934065931</v>
      </c>
      <c r="F146" s="30">
        <f>IF(OR($A146="",$B146=""),"",'MPTO_working_2-way'!D145)</f>
        <v>1.9103328234611527</v>
      </c>
      <c r="G146" s="32">
        <f>IF(OR($A146="",$B146=""),"",'MPTO_working_2-way'!E145)</f>
        <v>2.0984993336809774</v>
      </c>
      <c r="H146" s="30">
        <f>IF(OR($A146="",$B146=""),"",'OddsRatio_working_2-way'!M145)</f>
        <v>1.9101004495564369</v>
      </c>
      <c r="I146" s="30">
        <f>IF(OR($A146="",$B146=""),"",'OddsRatio_working_2-way'!N145)</f>
        <v>2.0987798110498446</v>
      </c>
      <c r="J146" s="30">
        <f>IF('Log_working_2-way'!$D145="","",A146^('Log_working_2-way'!$D145))</f>
        <v>1.9081454005129785</v>
      </c>
      <c r="K146" s="32">
        <f>IF('Log_working_2-way'!$D145="","",B146^('Log_working_2-way'!$D145))</f>
        <v>2.1011452565126953</v>
      </c>
      <c r="L146" s="37">
        <f t="shared" si="27"/>
        <v>0.52230971128608927</v>
      </c>
      <c r="M146" s="37">
        <f t="shared" si="28"/>
        <v>0.47769028871391084</v>
      </c>
      <c r="N146" s="38">
        <v>242</v>
      </c>
      <c r="O146" s="38">
        <f t="shared" si="29"/>
        <v>109.03296703296702</v>
      </c>
      <c r="P146" s="38">
        <f t="shared" si="30"/>
        <v>120.39195979899496</v>
      </c>
      <c r="Q146" s="38">
        <f t="shared" si="31"/>
        <v>121.60804020100501</v>
      </c>
      <c r="R146" s="38">
        <f t="shared" si="32"/>
        <v>132.96703296703296</v>
      </c>
      <c r="S146" s="39">
        <f t="shared" si="33"/>
        <v>-12.575073168037989</v>
      </c>
      <c r="T146" s="39">
        <f t="shared" si="34"/>
        <v>-12.575073168038003</v>
      </c>
      <c r="U146" t="s">
        <v>367</v>
      </c>
      <c r="V146" t="s">
        <v>422</v>
      </c>
      <c r="W146" t="s">
        <v>444</v>
      </c>
      <c r="X146" s="48" t="s">
        <v>450</v>
      </c>
      <c r="Y146" s="41"/>
    </row>
    <row r="147" spans="1:25" ht="15" x14ac:dyDescent="0.25">
      <c r="A147">
        <v>2.21</v>
      </c>
      <c r="B147">
        <v>1.65</v>
      </c>
      <c r="C147" s="29">
        <f t="shared" si="26"/>
        <v>5.8549293843411565E-2</v>
      </c>
      <c r="D147" s="30">
        <f>IF(OR($A147="",$B147=""),"",A147*'MPTO_working_2-way'!$G146)</f>
        <v>2.3393939393939394</v>
      </c>
      <c r="E147" s="32">
        <f>IF(OR($A147="",$B147=""),"",B147*'MPTO_working_2-way'!$G146)</f>
        <v>1.746606334841629</v>
      </c>
      <c r="F147" s="30">
        <f>IF(OR($A147="",$B147=""),"",'MPTO_working_2-way'!D146)</f>
        <v>2.3628705653653008</v>
      </c>
      <c r="G147" s="32">
        <f>IF(OR($A147="",$B147=""),"",'MPTO_working_2-way'!E146)</f>
        <v>1.7337453940330441</v>
      </c>
      <c r="H147" s="30">
        <f>IF(OR($A147="",$B147=""),"",'OddsRatio_working_2-way'!M146)</f>
        <v>2.3643820804812936</v>
      </c>
      <c r="I147" s="30">
        <f>IF(OR($A147="",$B147=""),"",'OddsRatio_working_2-way'!N146)</f>
        <v>1.7329325225725958</v>
      </c>
      <c r="J147" s="30">
        <f>IF('Log_working_2-way'!$D146="","",A147^('Log_working_2-way'!$D146))</f>
        <v>2.3755196963319456</v>
      </c>
      <c r="K147" s="32">
        <f>IF('Log_working_2-way'!$D146="","",B147^('Log_working_2-way'!$D146))</f>
        <v>1.7269979504197641</v>
      </c>
      <c r="L147" s="37">
        <f t="shared" si="27"/>
        <v>0.42746113989637308</v>
      </c>
      <c r="M147" s="37">
        <f t="shared" si="28"/>
        <v>0.57253886010362698</v>
      </c>
      <c r="N147" s="38">
        <v>243</v>
      </c>
      <c r="O147" s="38">
        <f t="shared" si="29"/>
        <v>133.04524886877826</v>
      </c>
      <c r="P147" s="38">
        <f t="shared" si="30"/>
        <v>95.72727272727272</v>
      </c>
      <c r="Q147" s="38">
        <f t="shared" si="31"/>
        <v>147.27272727272728</v>
      </c>
      <c r="R147" s="38">
        <f t="shared" si="32"/>
        <v>109.95475113122173</v>
      </c>
      <c r="S147" s="39">
        <f t="shared" si="33"/>
        <v>-14.227478403949021</v>
      </c>
      <c r="T147" s="39">
        <f t="shared" si="34"/>
        <v>-14.227478403949007</v>
      </c>
      <c r="U147" t="s">
        <v>423</v>
      </c>
      <c r="V147" t="s">
        <v>360</v>
      </c>
      <c r="W147" t="s">
        <v>444</v>
      </c>
      <c r="X147" s="48" t="s">
        <v>450</v>
      </c>
      <c r="Y147" s="41"/>
    </row>
    <row r="148" spans="1:25" ht="15" x14ac:dyDescent="0.25">
      <c r="A148">
        <v>2.5299999999999998</v>
      </c>
      <c r="B148">
        <v>1.51</v>
      </c>
      <c r="C148" s="29">
        <f t="shared" si="26"/>
        <v>5.7508572625186716E-2</v>
      </c>
      <c r="D148" s="30">
        <f>IF(OR($A148="",$B148=""),"",A148*'MPTO_working_2-way'!$G147)</f>
        <v>2.6754966887417222</v>
      </c>
      <c r="E148" s="32">
        <f>IF(OR($A148="",$B148=""),"",B148*'MPTO_working_2-way'!$G147)</f>
        <v>1.5968379446640319</v>
      </c>
      <c r="F148" s="30">
        <f>IF(OR($A148="",$B148=""),"",'MPTO_working_2-way'!D147)</f>
        <v>2.7284933757097458</v>
      </c>
      <c r="G148" s="32">
        <f>IF(OR($A148="",$B148=""),"",'MPTO_working_2-way'!E147)</f>
        <v>1.5785385203396487</v>
      </c>
      <c r="H148" s="30">
        <f>IF(OR($A148="",$B148=""),"",'OddsRatio_working_2-way'!M147)</f>
        <v>2.7320508075688781</v>
      </c>
      <c r="I148" s="30">
        <f>IF(OR($A148="",$B148=""),"",'OddsRatio_working_2-way'!N147)</f>
        <v>1.577350269189626</v>
      </c>
      <c r="J148" s="30">
        <f>IF('Log_working_2-way'!$D147="","",A148^('Log_working_2-way'!$D147))</f>
        <v>2.7577548487559098</v>
      </c>
      <c r="K148" s="32">
        <f>IF('Log_working_2-way'!$D147="","",B148^('Log_working_2-way'!$D147))</f>
        <v>1.5689075474312886</v>
      </c>
      <c r="L148" s="37">
        <f t="shared" si="27"/>
        <v>0.37376237623762371</v>
      </c>
      <c r="M148" s="37">
        <f t="shared" si="28"/>
        <v>0.62623762376237613</v>
      </c>
      <c r="N148" s="38">
        <v>244</v>
      </c>
      <c r="O148" s="38">
        <f t="shared" si="29"/>
        <v>147.55731225296441</v>
      </c>
      <c r="P148" s="38">
        <f t="shared" si="30"/>
        <v>82.410596026490069</v>
      </c>
      <c r="Q148" s="38">
        <f t="shared" si="31"/>
        <v>161.58940397350995</v>
      </c>
      <c r="R148" s="38">
        <f t="shared" si="32"/>
        <v>96.442687747035592</v>
      </c>
      <c r="S148" s="39">
        <f t="shared" si="33"/>
        <v>-14.032091720545537</v>
      </c>
      <c r="T148" s="39">
        <f t="shared" si="34"/>
        <v>-14.032091720545523</v>
      </c>
      <c r="U148" t="s">
        <v>242</v>
      </c>
      <c r="V148" t="s">
        <v>364</v>
      </c>
      <c r="W148" t="s">
        <v>444</v>
      </c>
      <c r="X148" s="48" t="s">
        <v>450</v>
      </c>
      <c r="Y148" s="41"/>
    </row>
    <row r="149" spans="1:25" ht="15" x14ac:dyDescent="0.25">
      <c r="A149">
        <v>2.2999999999999998</v>
      </c>
      <c r="B149">
        <v>1.61</v>
      </c>
      <c r="C149" s="29">
        <f t="shared" si="26"/>
        <v>5.5900621118012417E-2</v>
      </c>
      <c r="D149" s="30">
        <f>IF(OR($A149="",$B149=""),"",A149*'MPTO_working_2-way'!$G148)</f>
        <v>2.4285714285714284</v>
      </c>
      <c r="E149" s="32">
        <f>IF(OR($A149="",$B149=""),"",B149*'MPTO_working_2-way'!$G148)</f>
        <v>1.7000000000000002</v>
      </c>
      <c r="F149" s="30">
        <f>IF(OR($A149="",$B149=""),"",'MPTO_working_2-way'!D148)</f>
        <v>2.4580152671755724</v>
      </c>
      <c r="G149" s="32">
        <f>IF(OR($A149="",$B149=""),"",'MPTO_working_2-way'!E148)</f>
        <v>1.6858638743455499</v>
      </c>
      <c r="H149" s="30">
        <f>IF(OR($A149="",$B149=""),"",'OddsRatio_working_2-way'!M148)</f>
        <v>2.4598450400585694</v>
      </c>
      <c r="I149" s="30">
        <f>IF(OR($A149="",$B149=""),"",'OddsRatio_working_2-way'!N148)</f>
        <v>1.6850042111044057</v>
      </c>
      <c r="J149" s="30">
        <f>IF('Log_working_2-way'!$D148="","",A149^('Log_working_2-way'!$D148))</f>
        <v>2.4738507859319783</v>
      </c>
      <c r="K149" s="32">
        <f>IF('Log_working_2-way'!$D148="","",B149^('Log_working_2-way'!$D148))</f>
        <v>1.6784947360622773</v>
      </c>
      <c r="L149" s="37">
        <f t="shared" si="27"/>
        <v>0.41176470588235298</v>
      </c>
      <c r="M149" s="37">
        <f t="shared" si="28"/>
        <v>0.58823529411764697</v>
      </c>
      <c r="N149" s="38">
        <v>245</v>
      </c>
      <c r="O149" s="38">
        <f t="shared" si="29"/>
        <v>138.47826086956522</v>
      </c>
      <c r="P149" s="38">
        <f t="shared" si="30"/>
        <v>92.826086956521763</v>
      </c>
      <c r="Q149" s="38">
        <f t="shared" si="31"/>
        <v>152.17391304347825</v>
      </c>
      <c r="R149" s="38">
        <f t="shared" si="32"/>
        <v>106.5217391304348</v>
      </c>
      <c r="S149" s="39">
        <f t="shared" si="33"/>
        <v>-13.695652173913032</v>
      </c>
      <c r="T149" s="39">
        <f t="shared" si="34"/>
        <v>-13.695652173913032</v>
      </c>
      <c r="U149" t="s">
        <v>365</v>
      </c>
      <c r="V149" t="s">
        <v>239</v>
      </c>
      <c r="W149" t="s">
        <v>444</v>
      </c>
      <c r="X149" s="48" t="s">
        <v>450</v>
      </c>
      <c r="Y149" s="41"/>
    </row>
    <row r="150" spans="1:25" ht="15" x14ac:dyDescent="0.25">
      <c r="A150">
        <v>1.49</v>
      </c>
      <c r="B150">
        <v>2.74</v>
      </c>
      <c r="C150" s="29">
        <f t="shared" si="26"/>
        <v>3.6104443246950613E-2</v>
      </c>
      <c r="D150" s="30">
        <f>IF(OR($A150="",$B150=""),"",A150*'MPTO_working_2-way'!$G149)</f>
        <v>1.5437956204379564</v>
      </c>
      <c r="E150" s="32">
        <f>IF(OR($A150="",$B150=""),"",B150*'MPTO_working_2-way'!$G149)</f>
        <v>2.838926174496645</v>
      </c>
      <c r="F150" s="30">
        <f>IF(OR($A150="",$B150=""),"",'MPTO_working_2-way'!D149)</f>
        <v>1.5311855380114767</v>
      </c>
      <c r="G150" s="32">
        <f>IF(OR($A150="",$B150=""),"",'MPTO_working_2-way'!E149)</f>
        <v>2.882581374002684</v>
      </c>
      <c r="H150" s="30">
        <f>IF(OR($A150="",$B150=""),"",'OddsRatio_working_2-way'!M149)</f>
        <v>1.5306686305052322</v>
      </c>
      <c r="I150" s="30">
        <f>IF(OR($A150="",$B150=""),"",'OddsRatio_working_2-way'!N149)</f>
        <v>2.8844151368961324</v>
      </c>
      <c r="J150" s="30">
        <f>IF('Log_working_2-way'!$D149="","",A150^('Log_working_2-way'!$D149))</f>
        <v>1.5248989549900367</v>
      </c>
      <c r="K150" s="32">
        <f>IF('Log_working_2-way'!$D149="","",B150^('Log_working_2-way'!$D149))</f>
        <v>2.9051285785445025</v>
      </c>
      <c r="L150" s="37">
        <f t="shared" si="27"/>
        <v>0.64775413711583918</v>
      </c>
      <c r="M150" s="37">
        <f t="shared" si="28"/>
        <v>0.35224586288416065</v>
      </c>
      <c r="N150" s="38">
        <v>246</v>
      </c>
      <c r="O150" s="38">
        <f t="shared" si="29"/>
        <v>80.899328859060418</v>
      </c>
      <c r="P150" s="38">
        <f t="shared" si="30"/>
        <v>156.21897810218982</v>
      </c>
      <c r="Q150" s="38">
        <f t="shared" si="31"/>
        <v>89.78102189781022</v>
      </c>
      <c r="R150" s="38">
        <f t="shared" si="32"/>
        <v>165.1006711409396</v>
      </c>
      <c r="S150" s="39">
        <f t="shared" si="33"/>
        <v>-8.8816930387498019</v>
      </c>
      <c r="T150" s="39">
        <f t="shared" si="34"/>
        <v>-8.8816930387497735</v>
      </c>
      <c r="U150" t="s">
        <v>244</v>
      </c>
      <c r="V150" t="s">
        <v>372</v>
      </c>
      <c r="W150" t="s">
        <v>445</v>
      </c>
      <c r="X150" s="48" t="s">
        <v>450</v>
      </c>
      <c r="Y150" s="41"/>
    </row>
    <row r="151" spans="1:25" ht="15" x14ac:dyDescent="0.25">
      <c r="A151">
        <v>1.68</v>
      </c>
      <c r="B151">
        <v>2.2999999999999998</v>
      </c>
      <c r="C151" s="29">
        <f t="shared" si="26"/>
        <v>3.002070393374745E-2</v>
      </c>
      <c r="D151" s="30">
        <f>IF(OR($A151="",$B151=""),"",A151*'MPTO_working_2-way'!$G150)</f>
        <v>1.7304347826086957</v>
      </c>
      <c r="E151" s="32">
        <f>IF(OR($A151="",$B151=""),"",B151*'MPTO_working_2-way'!$G150)</f>
        <v>2.3690476190476191</v>
      </c>
      <c r="F151" s="30">
        <f>IF(OR($A151="",$B151=""),"",'MPTO_working_2-way'!D150)</f>
        <v>1.7234611953612846</v>
      </c>
      <c r="G151" s="32">
        <f>IF(OR($A151="",$B151=""),"",'MPTO_working_2-way'!E150)</f>
        <v>2.3822441430332923</v>
      </c>
      <c r="H151" s="30">
        <f>IF(OR($A151="",$B151=""),"",'OddsRatio_working_2-way'!M150)</f>
        <v>1.7232405706795793</v>
      </c>
      <c r="I151" s="30">
        <f>IF(OR($A151="",$B151=""),"",'OddsRatio_working_2-way'!N150)</f>
        <v>2.3826657968874305</v>
      </c>
      <c r="J151" s="30">
        <f>IF('Log_working_2-way'!$D150="","",A151^('Log_working_2-way'!$D150))</f>
        <v>1.7200813813896441</v>
      </c>
      <c r="K151" s="32">
        <f>IF('Log_working_2-way'!$D150="","",B151^('Log_working_2-way'!$D150))</f>
        <v>2.3887319209255629</v>
      </c>
      <c r="L151" s="37">
        <f t="shared" si="27"/>
        <v>0.57788944723618085</v>
      </c>
      <c r="M151" s="37">
        <f t="shared" si="28"/>
        <v>0.42211055276381909</v>
      </c>
      <c r="N151" s="38">
        <v>247</v>
      </c>
      <c r="O151" s="38">
        <f t="shared" si="29"/>
        <v>99.976190476190467</v>
      </c>
      <c r="P151" s="38">
        <f t="shared" si="30"/>
        <v>139.60869565217388</v>
      </c>
      <c r="Q151" s="38">
        <f t="shared" si="31"/>
        <v>107.39130434782609</v>
      </c>
      <c r="R151" s="38">
        <f t="shared" si="32"/>
        <v>147.02380952380952</v>
      </c>
      <c r="S151" s="39">
        <f t="shared" si="33"/>
        <v>-7.4151138716356257</v>
      </c>
      <c r="T151" s="39">
        <f t="shared" si="34"/>
        <v>-7.41511387163564</v>
      </c>
      <c r="U151" t="s">
        <v>425</v>
      </c>
      <c r="V151" t="s">
        <v>374</v>
      </c>
      <c r="W151" t="s">
        <v>445</v>
      </c>
      <c r="X151" s="48" t="s">
        <v>450</v>
      </c>
      <c r="Y151" s="41"/>
    </row>
    <row r="152" spans="1:25" ht="15" x14ac:dyDescent="0.25">
      <c r="A152">
        <v>2.0499999999999998</v>
      </c>
      <c r="B152">
        <v>1.87</v>
      </c>
      <c r="C152" s="29">
        <f t="shared" si="26"/>
        <v>2.2564236337550447E-2</v>
      </c>
      <c r="D152" s="30">
        <f>IF(OR($A152="",$B152=""),"",A152*'MPTO_working_2-way'!$G151)</f>
        <v>2.0962566844919781</v>
      </c>
      <c r="E152" s="32">
        <f>IF(OR($A152="",$B152=""),"",B152*'MPTO_working_2-way'!$G151)</f>
        <v>1.9121951219512194</v>
      </c>
      <c r="F152" s="30">
        <f>IF(OR($A152="",$B152=""),"",'MPTO_working_2-way'!D151)</f>
        <v>2.0985356507458599</v>
      </c>
      <c r="G152" s="32">
        <f>IF(OR($A152="",$B152=""),"",'MPTO_working_2-way'!E151)</f>
        <v>1.9103027282920144</v>
      </c>
      <c r="H152" s="30">
        <f>IF(OR($A152="",$B152=""),"",'OddsRatio_working_2-way'!M151)</f>
        <v>2.0985884360051026</v>
      </c>
      <c r="I152" s="30">
        <f>IF(OR($A152="",$B152=""),"",'OddsRatio_working_2-way'!N151)</f>
        <v>1.9102589898327997</v>
      </c>
      <c r="J152" s="30">
        <f>IF('Log_working_2-way'!$D151="","",A152^('Log_working_2-way'!$D151))</f>
        <v>2.0996183671625008</v>
      </c>
      <c r="K152" s="32">
        <f>IF('Log_working_2-way'!$D151="","",B152^('Log_working_2-way'!$D151))</f>
        <v>1.9094064175923491</v>
      </c>
      <c r="L152" s="37">
        <f t="shared" si="27"/>
        <v>0.47704081632653073</v>
      </c>
      <c r="M152" s="37">
        <f t="shared" si="28"/>
        <v>0.52295918367346939</v>
      </c>
      <c r="N152" s="38">
        <v>248</v>
      </c>
      <c r="O152" s="38">
        <f t="shared" si="29"/>
        <v>127.02439024390245</v>
      </c>
      <c r="P152" s="38">
        <f t="shared" si="30"/>
        <v>115.37967914438504</v>
      </c>
      <c r="Q152" s="38">
        <f t="shared" si="31"/>
        <v>132.62032085561495</v>
      </c>
      <c r="R152" s="38">
        <f t="shared" si="32"/>
        <v>120.97560975609757</v>
      </c>
      <c r="S152" s="39">
        <f t="shared" si="33"/>
        <v>-5.5959306117125038</v>
      </c>
      <c r="T152" s="39">
        <f t="shared" si="34"/>
        <v>-5.5959306117125323</v>
      </c>
      <c r="U152" t="s">
        <v>371</v>
      </c>
      <c r="V152" t="s">
        <v>376</v>
      </c>
      <c r="W152" t="s">
        <v>445</v>
      </c>
      <c r="X152" s="48" t="s">
        <v>450</v>
      </c>
      <c r="Y152" s="41"/>
    </row>
    <row r="153" spans="1:25" ht="15" x14ac:dyDescent="0.25">
      <c r="A153">
        <v>1.57</v>
      </c>
      <c r="B153">
        <v>2.52</v>
      </c>
      <c r="C153" s="29">
        <f t="shared" si="26"/>
        <v>3.3768071984632497E-2</v>
      </c>
      <c r="D153" s="30">
        <f>IF(OR($A153="",$B153=""),"",A153*'MPTO_working_2-way'!$G152)</f>
        <v>1.623015873015873</v>
      </c>
      <c r="E153" s="32">
        <f>IF(OR($A153="",$B153=""),"",B153*'MPTO_working_2-way'!$G152)</f>
        <v>2.605095541401274</v>
      </c>
      <c r="F153" s="30">
        <f>IF(OR($A153="",$B153=""),"",'MPTO_working_2-way'!D152)</f>
        <v>1.6127506929724442</v>
      </c>
      <c r="G153" s="32">
        <f>IF(OR($A153="",$B153=""),"",'MPTO_working_2-way'!E152)</f>
        <v>2.6319850984566258</v>
      </c>
      <c r="H153" s="30">
        <f>IF(OR($A153="",$B153=""),"",'OddsRatio_working_2-way'!M152)</f>
        <v>1.6123724356957947</v>
      </c>
      <c r="I153" s="30">
        <f>IF(OR($A153="",$B153=""),"",'OddsRatio_working_2-way'!N152)</f>
        <v>2.6329931618554516</v>
      </c>
      <c r="J153" s="30">
        <f>IF('Log_working_2-way'!$D152="","",A153^('Log_working_2-way'!$D152))</f>
        <v>1.6076994389518999</v>
      </c>
      <c r="K153" s="32">
        <f>IF('Log_working_2-way'!$D152="","",B153^('Log_working_2-way'!$D152))</f>
        <v>2.6455503097461972</v>
      </c>
      <c r="L153" s="37">
        <f t="shared" si="27"/>
        <v>0.61613691931540338</v>
      </c>
      <c r="M153" s="37">
        <f t="shared" si="28"/>
        <v>0.38386308068459657</v>
      </c>
      <c r="N153" s="38">
        <v>249</v>
      </c>
      <c r="O153" s="38">
        <f t="shared" si="29"/>
        <v>90.401273885350321</v>
      </c>
      <c r="P153" s="38">
        <f t="shared" si="30"/>
        <v>150.19047619047618</v>
      </c>
      <c r="Q153" s="38">
        <f t="shared" si="31"/>
        <v>98.80952380952381</v>
      </c>
      <c r="R153" s="38">
        <f t="shared" si="32"/>
        <v>158.59872611464968</v>
      </c>
      <c r="S153" s="39">
        <f t="shared" si="33"/>
        <v>-8.4082499241734894</v>
      </c>
      <c r="T153" s="39">
        <f t="shared" si="34"/>
        <v>-8.4082499241735036</v>
      </c>
      <c r="U153" t="s">
        <v>377</v>
      </c>
      <c r="V153" t="s">
        <v>247</v>
      </c>
      <c r="W153" t="s">
        <v>445</v>
      </c>
      <c r="X153" s="48" t="s">
        <v>450</v>
      </c>
      <c r="Y153" s="41"/>
    </row>
    <row r="154" spans="1:25" s="35" customFormat="1" ht="15" x14ac:dyDescent="0.25">
      <c r="A154">
        <v>1.78</v>
      </c>
      <c r="B154">
        <v>2.14</v>
      </c>
      <c r="C154" s="29">
        <f t="shared" si="26"/>
        <v>2.908747243515708E-2</v>
      </c>
      <c r="D154" s="30">
        <f>IF(OR($A154="",$B154=""),"",A154*'MPTO_working_2-way'!$G153)</f>
        <v>1.8317757009345796</v>
      </c>
      <c r="E154" s="32">
        <f>IF(OR($A154="",$B154=""),"",B154*'MPTO_working_2-way'!$G153)</f>
        <v>2.2022471910112364</v>
      </c>
      <c r="F154" s="30">
        <f>IF(OR($A154="",$B154=""),"",'MPTO_working_2-way'!D153)</f>
        <v>1.8273049985608751</v>
      </c>
      <c r="G154" s="32">
        <f>IF(OR($A154="",$B154=""),"",'MPTO_working_2-way'!E153)</f>
        <v>2.2087440565928333</v>
      </c>
      <c r="H154" s="30">
        <f>IF(OR($A154="",$B154=""),"",'OddsRatio_working_2-way'!M153)</f>
        <v>1.8271701918685113</v>
      </c>
      <c r="I154" s="30">
        <f>IF(OR($A154="",$B154=""),"",'OddsRatio_working_2-way'!N153)</f>
        <v>2.2089410496539781</v>
      </c>
      <c r="J154" s="30">
        <f>IF('Log_working_2-way'!$D153="","",A154^('Log_working_2-way'!$D153))</f>
        <v>1.8251471689098502</v>
      </c>
      <c r="K154" s="32">
        <f>IF('Log_working_2-way'!$D153="","",B154^('Log_working_2-way'!$D153))</f>
        <v>2.2119050245559748</v>
      </c>
      <c r="L154" s="37">
        <f t="shared" si="27"/>
        <v>0.54591836734693866</v>
      </c>
      <c r="M154" s="37">
        <f t="shared" si="28"/>
        <v>0.45408163265306112</v>
      </c>
      <c r="N154" s="38">
        <v>250</v>
      </c>
      <c r="O154" s="38">
        <f t="shared" si="29"/>
        <v>109.55056179775282</v>
      </c>
      <c r="P154" s="38">
        <f t="shared" si="30"/>
        <v>133.17757009345794</v>
      </c>
      <c r="Q154" s="38">
        <f t="shared" si="31"/>
        <v>116.82242990654206</v>
      </c>
      <c r="R154" s="38">
        <f t="shared" si="32"/>
        <v>140.44943820224719</v>
      </c>
      <c r="S154" s="39">
        <f t="shared" si="33"/>
        <v>-7.271868108789235</v>
      </c>
      <c r="T154" s="39">
        <f t="shared" si="34"/>
        <v>-7.2718681087892492</v>
      </c>
      <c r="U154" t="s">
        <v>373</v>
      </c>
      <c r="V154" t="s">
        <v>245</v>
      </c>
      <c r="W154" t="s">
        <v>445</v>
      </c>
      <c r="X154" s="48" t="s">
        <v>450</v>
      </c>
      <c r="Y154" s="41"/>
    </row>
    <row r="155" spans="1:25" ht="15" x14ac:dyDescent="0.25">
      <c r="A155">
        <v>2.2999999999999998</v>
      </c>
      <c r="B155">
        <v>1.67</v>
      </c>
      <c r="C155" s="29">
        <f t="shared" si="26"/>
        <v>3.3585003905233002E-2</v>
      </c>
      <c r="D155" s="30">
        <f>IF(OR($A155="",$B155=""),"",A155*'MPTO_working_2-way'!$G154)</f>
        <v>2.3772455089820359</v>
      </c>
      <c r="E155" s="32">
        <f>IF(OR($A155="",$B155=""),"",B155*'MPTO_working_2-way'!$G154)</f>
        <v>1.7260869565217389</v>
      </c>
      <c r="F155" s="30">
        <f>IF(OR($A155="",$B155=""),"",'MPTO_working_2-way'!D154)</f>
        <v>2.3924011211460603</v>
      </c>
      <c r="G155" s="32">
        <f>IF(OR($A155="",$B155=""),"",'MPTO_working_2-way'!E154)</f>
        <v>1.7181838514873629</v>
      </c>
      <c r="H155" s="30">
        <f>IF(OR($A155="",$B155=""),"",'OddsRatio_working_2-way'!M154)</f>
        <v>2.3929459815307572</v>
      </c>
      <c r="I155" s="30">
        <f>IF(OR($A155="",$B155=""),"",'OddsRatio_working_2-way'!N154)</f>
        <v>1.7179029289427752</v>
      </c>
      <c r="J155" s="30">
        <f>IF('Log_working_2-way'!$D154="","",A155^('Log_working_2-way'!$D154))</f>
        <v>2.399943779582375</v>
      </c>
      <c r="K155" s="32">
        <f>IF('Log_working_2-way'!$D154="","",B155^('Log_working_2-way'!$D154))</f>
        <v>1.7143143993241288</v>
      </c>
      <c r="L155" s="37">
        <f t="shared" si="27"/>
        <v>0.42065491183879095</v>
      </c>
      <c r="M155" s="37">
        <f t="shared" si="28"/>
        <v>0.57934508816120911</v>
      </c>
      <c r="N155" s="38">
        <v>251</v>
      </c>
      <c r="O155" s="38">
        <f t="shared" si="29"/>
        <v>141.86956521739131</v>
      </c>
      <c r="P155" s="38">
        <f t="shared" si="30"/>
        <v>100.70059880239519</v>
      </c>
      <c r="Q155" s="38">
        <f t="shared" si="31"/>
        <v>150.29940119760479</v>
      </c>
      <c r="R155" s="38">
        <f t="shared" si="32"/>
        <v>109.1304347826087</v>
      </c>
      <c r="S155" s="39">
        <f t="shared" si="33"/>
        <v>-8.4298359802134826</v>
      </c>
      <c r="T155" s="39">
        <f t="shared" si="34"/>
        <v>-8.429835980213511</v>
      </c>
      <c r="U155" t="s">
        <v>381</v>
      </c>
      <c r="V155" t="s">
        <v>382</v>
      </c>
      <c r="W155" t="s">
        <v>438</v>
      </c>
      <c r="X155" s="48" t="s">
        <v>450</v>
      </c>
      <c r="Y155" s="41"/>
    </row>
    <row r="156" spans="1:25" ht="15" x14ac:dyDescent="0.25">
      <c r="A156">
        <v>2.1</v>
      </c>
      <c r="B156">
        <v>1.79</v>
      </c>
      <c r="C156" s="29">
        <f t="shared" si="26"/>
        <v>3.4849694067571102E-2</v>
      </c>
      <c r="D156" s="30">
        <f>IF(OR($A156="",$B156=""),"",A156*'MPTO_working_2-way'!$G155)</f>
        <v>2.1731843575418992</v>
      </c>
      <c r="E156" s="32">
        <f>IF(OR($A156="",$B156=""),"",B156*'MPTO_working_2-way'!$G155)</f>
        <v>1.8523809523809522</v>
      </c>
      <c r="F156" s="30">
        <f>IF(OR($A156="",$B156=""),"",'MPTO_working_2-way'!D155)</f>
        <v>2.1797622499275153</v>
      </c>
      <c r="G156" s="32">
        <f>IF(OR($A156="",$B156=""),"",'MPTO_working_2-way'!E155)</f>
        <v>1.8476284099287292</v>
      </c>
      <c r="H156" s="30">
        <f>IF(OR($A156="",$B156=""),"",'OddsRatio_working_2-way'!M155)</f>
        <v>2.1800021454603971</v>
      </c>
      <c r="I156" s="30">
        <f>IF(OR($A156="",$B156=""),"",'OddsRatio_working_2-way'!N155)</f>
        <v>1.8474560862851939</v>
      </c>
      <c r="J156" s="30">
        <f>IF('Log_working_2-way'!$D155="","",A156^('Log_working_2-way'!$D155))</f>
        <v>2.1830172065936067</v>
      </c>
      <c r="K156" s="32">
        <f>IF('Log_working_2-way'!$D155="","",B156^('Log_working_2-way'!$D155))</f>
        <v>1.8452962428833544</v>
      </c>
      <c r="L156" s="37">
        <f t="shared" si="27"/>
        <v>0.46015424164524427</v>
      </c>
      <c r="M156" s="37">
        <f t="shared" si="28"/>
        <v>0.53984575835475579</v>
      </c>
      <c r="N156" s="38">
        <v>252</v>
      </c>
      <c r="O156" s="38">
        <f t="shared" si="29"/>
        <v>132.00000000000003</v>
      </c>
      <c r="P156" s="38">
        <f t="shared" si="30"/>
        <v>111.21787709497205</v>
      </c>
      <c r="Q156" s="38">
        <f t="shared" si="31"/>
        <v>140.78212290502793</v>
      </c>
      <c r="R156" s="38">
        <f t="shared" si="32"/>
        <v>120</v>
      </c>
      <c r="S156" s="39">
        <f t="shared" si="33"/>
        <v>-8.7821229050279044</v>
      </c>
      <c r="T156" s="39">
        <f t="shared" si="34"/>
        <v>-8.782122905027947</v>
      </c>
      <c r="U156" t="s">
        <v>265</v>
      </c>
      <c r="V156" t="s">
        <v>267</v>
      </c>
      <c r="W156" t="s">
        <v>439</v>
      </c>
      <c r="X156" s="48" t="s">
        <v>450</v>
      </c>
      <c r="Y156" s="41"/>
    </row>
    <row r="157" spans="1:25" ht="15" x14ac:dyDescent="0.25">
      <c r="A157">
        <v>1.45</v>
      </c>
      <c r="B157">
        <v>2.87</v>
      </c>
      <c r="C157" s="29">
        <f t="shared" si="26"/>
        <v>3.8087228162922093E-2</v>
      </c>
      <c r="D157" s="30">
        <f>IF(OR($A157="",$B157=""),"",A157*'MPTO_working_2-way'!$G156)</f>
        <v>1.505226480836237</v>
      </c>
      <c r="E157" s="32">
        <f>IF(OR($A157="",$B157=""),"",B157*'MPTO_working_2-way'!$G156)</f>
        <v>2.9793103448275864</v>
      </c>
      <c r="F157" s="30">
        <f>IF(OR($A157="",$B157=""),"",'MPTO_working_2-way'!D156)</f>
        <v>1.4911762071127834</v>
      </c>
      <c r="G157" s="32">
        <f>IF(OR($A157="",$B157=""),"",'MPTO_working_2-way'!E156)</f>
        <v>3.0359292358198071</v>
      </c>
      <c r="H157" s="30">
        <f>IF(OR($A157="",$B157=""),"",'OddsRatio_working_2-way'!M156)</f>
        <v>1.4905524551257965</v>
      </c>
      <c r="I157" s="30">
        <f>IF(OR($A157="",$B157=""),"",'OddsRatio_working_2-way'!N156)</f>
        <v>3.0385179801894218</v>
      </c>
      <c r="J157" s="30">
        <f>IF('Log_working_2-way'!$D156="","",A157^('Log_working_2-way'!$D156))</f>
        <v>1.4841008009425416</v>
      </c>
      <c r="K157" s="32">
        <f>IF('Log_working_2-way'!$D156="","",B157^('Log_working_2-way'!$D156))</f>
        <v>3.0656854895762686</v>
      </c>
      <c r="L157" s="37">
        <f t="shared" si="27"/>
        <v>0.66435185185185186</v>
      </c>
      <c r="M157" s="37">
        <f t="shared" si="28"/>
        <v>0.33564814814814814</v>
      </c>
      <c r="N157" s="38">
        <v>253</v>
      </c>
      <c r="O157" s="38">
        <f t="shared" si="29"/>
        <v>78.51724137931032</v>
      </c>
      <c r="P157" s="38">
        <f t="shared" si="30"/>
        <v>164.84668989547038</v>
      </c>
      <c r="Q157" s="38">
        <f t="shared" si="31"/>
        <v>88.153310104529609</v>
      </c>
      <c r="R157" s="38">
        <f t="shared" si="32"/>
        <v>174.48275862068968</v>
      </c>
      <c r="S157" s="39">
        <f t="shared" si="33"/>
        <v>-9.6360687252192889</v>
      </c>
      <c r="T157" s="39">
        <f t="shared" si="34"/>
        <v>-9.6360687252193031</v>
      </c>
      <c r="U157" t="s">
        <v>391</v>
      </c>
      <c r="V157" t="s">
        <v>388</v>
      </c>
      <c r="W157" t="s">
        <v>439</v>
      </c>
      <c r="X157" s="48" t="s">
        <v>450</v>
      </c>
      <c r="Y157" s="41"/>
    </row>
    <row r="158" spans="1:25" ht="15" x14ac:dyDescent="0.25">
      <c r="A158">
        <v>1.69</v>
      </c>
      <c r="B158">
        <v>2.2599999999999998</v>
      </c>
      <c r="C158" s="29">
        <f t="shared" si="26"/>
        <v>3.4193852437555794E-2</v>
      </c>
      <c r="D158" s="30">
        <f>IF(OR($A158="",$B158=""),"",A158*'MPTO_working_2-way'!$G157)</f>
        <v>1.7477876106194692</v>
      </c>
      <c r="E158" s="32">
        <f>IF(OR($A158="",$B158=""),"",B158*'MPTO_working_2-way'!$G157)</f>
        <v>2.3372781065088759</v>
      </c>
      <c r="F158" s="30">
        <f>IF(OR($A158="",$B158=""),"",'MPTO_working_2-way'!D157)</f>
        <v>1.740283410033262</v>
      </c>
      <c r="G158" s="32">
        <f>IF(OR($A158="",$B158=""),"",'MPTO_working_2-way'!E157)</f>
        <v>2.3508340001231001</v>
      </c>
      <c r="H158" s="30">
        <f>IF(OR($A158="",$B158=""),"",'OddsRatio_working_2-way'!M157)</f>
        <v>1.7400128699009547</v>
      </c>
      <c r="I158" s="30">
        <f>IF(OR($A158="",$B158=""),"",'OddsRatio_working_2-way'!N157)</f>
        <v>2.351327849384353</v>
      </c>
      <c r="J158" s="30">
        <f>IF('Log_working_2-way'!$D157="","",A158^('Log_working_2-way'!$D157))</f>
        <v>1.7366048392090647</v>
      </c>
      <c r="K158" s="32">
        <f>IF('Log_working_2-way'!$D157="","",B158^('Log_working_2-way'!$D157))</f>
        <v>2.3575800032398484</v>
      </c>
      <c r="L158" s="37">
        <f t="shared" si="27"/>
        <v>0.57215189873417716</v>
      </c>
      <c r="M158" s="37">
        <f t="shared" si="28"/>
        <v>0.42784810126582273</v>
      </c>
      <c r="N158" s="38">
        <v>254</v>
      </c>
      <c r="O158" s="38">
        <f t="shared" si="29"/>
        <v>103.70414201183432</v>
      </c>
      <c r="P158" s="38">
        <f t="shared" si="30"/>
        <v>141.61061946902655</v>
      </c>
      <c r="Q158" s="38">
        <f t="shared" si="31"/>
        <v>112.38938053097345</v>
      </c>
      <c r="R158" s="38">
        <f t="shared" si="32"/>
        <v>150.29585798816569</v>
      </c>
      <c r="S158" s="39">
        <f t="shared" si="33"/>
        <v>-8.6852385191391335</v>
      </c>
      <c r="T158" s="39">
        <f t="shared" si="34"/>
        <v>-8.6852385191391477</v>
      </c>
      <c r="U158" t="s">
        <v>387</v>
      </c>
      <c r="V158" t="s">
        <v>141</v>
      </c>
      <c r="W158" t="s">
        <v>439</v>
      </c>
      <c r="X158" s="48" t="s">
        <v>450</v>
      </c>
      <c r="Y158" s="41"/>
    </row>
    <row r="159" spans="1:25" ht="15" x14ac:dyDescent="0.25">
      <c r="A159">
        <v>1.74</v>
      </c>
      <c r="B159">
        <v>2.1800000000000002</v>
      </c>
      <c r="C159" s="29">
        <f t="shared" si="26"/>
        <v>3.3428240008436028E-2</v>
      </c>
      <c r="D159" s="30">
        <f>IF(OR($A159="",$B159=""),"",A159*'MPTO_working_2-way'!$G158)</f>
        <v>1.7981651376146788</v>
      </c>
      <c r="E159" s="32">
        <f>IF(OR($A159="",$B159=""),"",B159*'MPTO_working_2-way'!$G158)</f>
        <v>2.2528735632183907</v>
      </c>
      <c r="F159" s="30">
        <f>IF(OR($A159="",$B159=""),"",'MPTO_working_2-way'!D158)</f>
        <v>1.7921194368326561</v>
      </c>
      <c r="G159" s="32">
        <f>IF(OR($A159="",$B159=""),"",'MPTO_working_2-way'!E158)</f>
        <v>2.2624358821424311</v>
      </c>
      <c r="H159" s="30">
        <f>IF(OR($A159="",$B159=""),"",'OddsRatio_working_2-way'!M158)</f>
        <v>1.7919082295744857</v>
      </c>
      <c r="I159" s="30">
        <f>IF(OR($A159="",$B159=""),"",'OddsRatio_working_2-way'!N158)</f>
        <v>2.26277258229445</v>
      </c>
      <c r="J159" s="30">
        <f>IF('Log_working_2-way'!$D158="","",A159^('Log_working_2-way'!$D158))</f>
        <v>1.7891643629660847</v>
      </c>
      <c r="K159" s="32">
        <f>IF('Log_working_2-way'!$D158="","",B159^('Log_working_2-way'!$D158))</f>
        <v>2.2671631499443738</v>
      </c>
      <c r="L159" s="37">
        <f t="shared" si="27"/>
        <v>0.55612244897959184</v>
      </c>
      <c r="M159" s="37">
        <f t="shared" si="28"/>
        <v>0.44387755102040816</v>
      </c>
      <c r="N159" s="38">
        <v>255</v>
      </c>
      <c r="O159" s="38">
        <f t="shared" si="29"/>
        <v>108.44827586206895</v>
      </c>
      <c r="P159" s="38">
        <f t="shared" si="30"/>
        <v>138.02752293577984</v>
      </c>
      <c r="Q159" s="38">
        <f t="shared" si="31"/>
        <v>116.97247706422017</v>
      </c>
      <c r="R159" s="38">
        <f t="shared" si="32"/>
        <v>146.55172413793102</v>
      </c>
      <c r="S159" s="39">
        <f t="shared" si="33"/>
        <v>-8.5242012021512181</v>
      </c>
      <c r="T159" s="39">
        <f t="shared" si="34"/>
        <v>-8.5242012021511755</v>
      </c>
      <c r="U159" t="s">
        <v>389</v>
      </c>
      <c r="V159" t="s">
        <v>386</v>
      </c>
      <c r="W159" t="s">
        <v>439</v>
      </c>
      <c r="X159" s="48" t="s">
        <v>450</v>
      </c>
      <c r="Y159" s="41"/>
    </row>
    <row r="160" spans="1:25" ht="15" x14ac:dyDescent="0.25">
      <c r="A160">
        <v>1.17</v>
      </c>
      <c r="B160">
        <v>5.3</v>
      </c>
      <c r="C160" s="29">
        <f t="shared" si="26"/>
        <v>4.3380099983873599E-2</v>
      </c>
      <c r="D160" s="30">
        <f>IF(OR($A160="",$B160=""),"",A160*'MPTO_working_2-way'!$G159)</f>
        <v>1.2207547169811321</v>
      </c>
      <c r="E160" s="32">
        <f>IF(OR($A160="",$B160=""),"",B160*'MPTO_working_2-way'!$G159)</f>
        <v>5.5299145299145298</v>
      </c>
      <c r="F160" s="30">
        <f>IF(OR($A160="",$B160=""),"",'MPTO_working_2-way'!D159)</f>
        <v>1.2004646210434615</v>
      </c>
      <c r="G160" s="32">
        <f>IF(OR($A160="",$B160=""),"",'MPTO_working_2-way'!E159)</f>
        <v>5.9884113954611298</v>
      </c>
      <c r="H160" s="30">
        <f>IF(OR($A160="",$B160=""),"",'OddsRatio_working_2-way'!M159)</f>
        <v>1.198833809300456</v>
      </c>
      <c r="I160" s="30">
        <f>IF(OR($A160="",$B160=""),"",'OddsRatio_working_2-way'!N159)</f>
        <v>6.0293257646586005</v>
      </c>
      <c r="J160" s="30">
        <f>IF('Log_working_2-way'!$D159="","",A160^('Log_working_2-way'!$D159))</f>
        <v>1.1890227390959427</v>
      </c>
      <c r="K160" s="32">
        <f>IF('Log_working_2-way'!$D159="","",B160^('Log_working_2-way'!$D159))</f>
        <v>6.2903687925738314</v>
      </c>
      <c r="L160" s="37">
        <f t="shared" si="27"/>
        <v>0.8191653786707882</v>
      </c>
      <c r="M160" s="37">
        <f t="shared" si="28"/>
        <v>0.18083462132921174</v>
      </c>
      <c r="N160" s="38">
        <v>256</v>
      </c>
      <c r="O160" s="38">
        <f t="shared" si="29"/>
        <v>37.196581196581185</v>
      </c>
      <c r="P160" s="38">
        <f t="shared" si="30"/>
        <v>207.69811320754718</v>
      </c>
      <c r="Q160" s="38">
        <f t="shared" si="31"/>
        <v>48.301886792452834</v>
      </c>
      <c r="R160" s="38">
        <f t="shared" si="32"/>
        <v>218.80341880341882</v>
      </c>
      <c r="S160" s="39">
        <f t="shared" si="33"/>
        <v>-11.105305595871648</v>
      </c>
      <c r="T160" s="39">
        <f t="shared" si="34"/>
        <v>-11.105305595871641</v>
      </c>
      <c r="U160" t="s">
        <v>264</v>
      </c>
      <c r="V160" t="s">
        <v>268</v>
      </c>
      <c r="W160" t="s">
        <v>439</v>
      </c>
      <c r="X160" s="48" t="s">
        <v>450</v>
      </c>
      <c r="Y160" s="41"/>
    </row>
    <row r="161" spans="1:25" ht="15" x14ac:dyDescent="0.25">
      <c r="A161">
        <v>1.7</v>
      </c>
      <c r="B161">
        <v>2.25</v>
      </c>
      <c r="C161" s="29">
        <f t="shared" si="26"/>
        <v>3.2679738562091387E-2</v>
      </c>
      <c r="D161" s="30">
        <f>IF(OR($A161="",$B161=""),"",A161*'MPTO_working_2-way'!$G160)</f>
        <v>1.7555555555555553</v>
      </c>
      <c r="E161" s="32">
        <f>IF(OR($A161="",$B161=""),"",B161*'MPTO_working_2-way'!$G160)</f>
        <v>2.3235294117647056</v>
      </c>
      <c r="F161" s="30">
        <f>IF(OR($A161="",$B161=""),"",'MPTO_working_2-way'!D160)</f>
        <v>1.7485714285714284</v>
      </c>
      <c r="G161" s="32">
        <f>IF(OR($A161="",$B161=""),"",'MPTO_working_2-way'!E160)</f>
        <v>2.3358778625954195</v>
      </c>
      <c r="H161" s="30">
        <f>IF(OR($A161="",$B161=""),"",'OddsRatio_working_2-way'!M160)</f>
        <v>1.7483314773547878</v>
      </c>
      <c r="I161" s="30">
        <f>IF(OR($A161="",$B161=""),"",'OddsRatio_working_2-way'!N160)</f>
        <v>2.3363062095621219</v>
      </c>
      <c r="J161" s="30">
        <f>IF('Log_working_2-way'!$D160="","",A161^('Log_working_2-way'!$D160))</f>
        <v>1.7451629298644922</v>
      </c>
      <c r="K161" s="32">
        <f>IF('Log_working_2-way'!$D160="","",B161^('Log_working_2-way'!$D160))</f>
        <v>2.3419883892799152</v>
      </c>
      <c r="L161" s="37">
        <f t="shared" si="27"/>
        <v>0.569620253164557</v>
      </c>
      <c r="M161" s="37">
        <f t="shared" si="28"/>
        <v>0.43037974683544311</v>
      </c>
      <c r="N161" s="38">
        <v>257</v>
      </c>
      <c r="O161" s="38">
        <f t="shared" si="29"/>
        <v>105.8235294117647</v>
      </c>
      <c r="P161" s="38">
        <f t="shared" si="30"/>
        <v>142.77777777777777</v>
      </c>
      <c r="Q161" s="38">
        <f t="shared" si="31"/>
        <v>114.22222222222221</v>
      </c>
      <c r="R161" s="38">
        <f t="shared" si="32"/>
        <v>151.1764705882353</v>
      </c>
      <c r="S161" s="39">
        <f t="shared" si="33"/>
        <v>-8.3986928104575185</v>
      </c>
      <c r="T161" s="39">
        <f t="shared" si="34"/>
        <v>-8.3986928104575327</v>
      </c>
      <c r="U161" t="s">
        <v>109</v>
      </c>
      <c r="V161" t="s">
        <v>272</v>
      </c>
      <c r="W161" t="s">
        <v>126</v>
      </c>
      <c r="X161" s="48" t="s">
        <v>450</v>
      </c>
      <c r="Y161" s="41"/>
    </row>
    <row r="162" spans="1:25" ht="15" x14ac:dyDescent="0.25">
      <c r="A162">
        <v>1.87</v>
      </c>
      <c r="B162">
        <v>2.02</v>
      </c>
      <c r="C162" s="29">
        <f t="shared" si="26"/>
        <v>2.9808863239265015E-2</v>
      </c>
      <c r="D162" s="30">
        <f>IF(OR($A162="",$B162=""),"",A162*'MPTO_working_2-way'!$G161)</f>
        <v>1.9257425742574257</v>
      </c>
      <c r="E162" s="32">
        <f>IF(OR($A162="",$B162=""),"",B162*'MPTO_working_2-way'!$G161)</f>
        <v>2.0802139037433154</v>
      </c>
      <c r="F162" s="30">
        <f>IF(OR($A162="",$B162=""),"",'MPTO_working_2-way'!D161)</f>
        <v>1.9236135865967305</v>
      </c>
      <c r="G162" s="32">
        <f>IF(OR($A162="",$B162=""),"",'MPTO_working_2-way'!E161)</f>
        <v>2.082703865027292</v>
      </c>
      <c r="H162" s="30">
        <f>IF(OR($A162="",$B162=""),"",'OddsRatio_working_2-way'!M161)</f>
        <v>1.9235481451827992</v>
      </c>
      <c r="I162" s="30">
        <f>IF(OR($A162="",$B162=""),"",'OddsRatio_working_2-way'!N161)</f>
        <v>2.0827805840074194</v>
      </c>
      <c r="J162" s="30">
        <f>IF('Log_working_2-way'!$D161="","",A162^('Log_working_2-way'!$D161))</f>
        <v>1.9225833907877643</v>
      </c>
      <c r="K162" s="32">
        <f>IF('Log_working_2-way'!$D161="","",B162^('Log_working_2-way'!$D161))</f>
        <v>2.0839128581602959</v>
      </c>
      <c r="L162" s="37">
        <f t="shared" si="27"/>
        <v>0.51928020565552702</v>
      </c>
      <c r="M162" s="37">
        <f t="shared" si="28"/>
        <v>0.48071979434447304</v>
      </c>
      <c r="N162" s="38">
        <v>258</v>
      </c>
      <c r="O162" s="38">
        <f t="shared" si="29"/>
        <v>120.03208556149733</v>
      </c>
      <c r="P162" s="38">
        <f t="shared" si="30"/>
        <v>130.27722772277227</v>
      </c>
      <c r="Q162" s="38">
        <f t="shared" si="31"/>
        <v>127.72277227722772</v>
      </c>
      <c r="R162" s="38">
        <f t="shared" si="32"/>
        <v>137.96791443850265</v>
      </c>
      <c r="S162" s="39">
        <f t="shared" si="33"/>
        <v>-7.6906867157303935</v>
      </c>
      <c r="T162" s="39">
        <f t="shared" si="34"/>
        <v>-7.6906867157303793</v>
      </c>
      <c r="U162" t="s">
        <v>275</v>
      </c>
      <c r="V162" t="s">
        <v>394</v>
      </c>
      <c r="W162" t="s">
        <v>126</v>
      </c>
      <c r="X162" s="48" t="s">
        <v>450</v>
      </c>
      <c r="Y162" s="41"/>
    </row>
    <row r="163" spans="1:25" ht="15" x14ac:dyDescent="0.25">
      <c r="A163">
        <v>2.29</v>
      </c>
      <c r="B163">
        <v>1.69</v>
      </c>
      <c r="C163" s="29">
        <f t="shared" si="26"/>
        <v>2.8397199038784571E-2</v>
      </c>
      <c r="D163" s="30">
        <f>IF(OR($A163="",$B163=""),"",A163*'MPTO_working_2-way'!$G162)</f>
        <v>2.3550295857988166</v>
      </c>
      <c r="E163" s="32">
        <f>IF(OR($A163="",$B163=""),"",B163*'MPTO_working_2-way'!$G162)</f>
        <v>1.7379912663755459</v>
      </c>
      <c r="F163" s="30">
        <f>IF(OR($A163="",$B163=""),"",'MPTO_working_2-way'!D162)</f>
        <v>2.3669612550074923</v>
      </c>
      <c r="G163" s="32">
        <f>IF(OR($A163="",$B163=""),"",'MPTO_working_2-way'!E162)</f>
        <v>1.7315496297621977</v>
      </c>
      <c r="H163" s="30">
        <f>IF(OR($A163="",$B163=""),"",'OddsRatio_working_2-way'!M162)</f>
        <v>2.3673204516101207</v>
      </c>
      <c r="I163" s="30">
        <f>IF(OR($A163="",$B163=""),"",'OddsRatio_working_2-way'!N162)</f>
        <v>1.7313574508612271</v>
      </c>
      <c r="J163" s="30">
        <f>IF('Log_working_2-way'!$D162="","",A163^('Log_working_2-way'!$D162))</f>
        <v>2.372791853383128</v>
      </c>
      <c r="K163" s="32">
        <f>IF('Log_working_2-way'!$D162="","",B163^('Log_working_2-way'!$D162))</f>
        <v>1.7284425512400656</v>
      </c>
      <c r="L163" s="37">
        <f t="shared" si="27"/>
        <v>0.42462311557788945</v>
      </c>
      <c r="M163" s="37">
        <f t="shared" si="28"/>
        <v>0.57537688442211055</v>
      </c>
      <c r="N163" s="38">
        <v>259</v>
      </c>
      <c r="O163" s="38">
        <f t="shared" si="29"/>
        <v>145.8995633187773</v>
      </c>
      <c r="P163" s="38">
        <f t="shared" si="30"/>
        <v>105.7455621301775</v>
      </c>
      <c r="Q163" s="38">
        <f t="shared" si="31"/>
        <v>153.25443786982248</v>
      </c>
      <c r="R163" s="38">
        <f t="shared" si="32"/>
        <v>113.10043668122272</v>
      </c>
      <c r="S163" s="39">
        <f t="shared" si="33"/>
        <v>-7.3548745510451852</v>
      </c>
      <c r="T163" s="39">
        <f t="shared" si="34"/>
        <v>-7.3548745510452136</v>
      </c>
      <c r="U163" t="s">
        <v>402</v>
      </c>
      <c r="V163" t="s">
        <v>399</v>
      </c>
      <c r="W163" t="s">
        <v>440</v>
      </c>
      <c r="X163" s="48" t="s">
        <v>450</v>
      </c>
      <c r="Y163" s="41"/>
    </row>
    <row r="164" spans="1:25" ht="15" x14ac:dyDescent="0.25">
      <c r="A164">
        <v>1.6</v>
      </c>
      <c r="B164">
        <v>2.48</v>
      </c>
      <c r="C164" s="29">
        <f t="shared" si="26"/>
        <v>2.8225806451612989E-2</v>
      </c>
      <c r="D164" s="30">
        <f>IF(OR($A164="",$B164=""),"",A164*'MPTO_working_2-way'!$G163)</f>
        <v>1.645161290322581</v>
      </c>
      <c r="E164" s="32">
        <f>IF(OR($A164="",$B164=""),"",B164*'MPTO_working_2-way'!$G163)</f>
        <v>2.5500000000000003</v>
      </c>
      <c r="F164" s="30">
        <f>IF(OR($A164="",$B164=""),"",'MPTO_working_2-way'!D163)</f>
        <v>1.6369636963696372</v>
      </c>
      <c r="G164" s="32">
        <f>IF(OR($A164="",$B164=""),"",'MPTO_working_2-way'!E163)</f>
        <v>2.5699481865284977</v>
      </c>
      <c r="H164" s="30">
        <f>IF(OR($A164="",$B164=""),"",'OddsRatio_working_2-way'!M163)</f>
        <v>1.6367145399670135</v>
      </c>
      <c r="I164" s="30">
        <f>IF(OR($A164="",$B164=""),"",'OddsRatio_working_2-way'!N163)</f>
        <v>2.5705625319186329</v>
      </c>
      <c r="J164" s="30">
        <f>IF('Log_working_2-way'!$D163="","",A164^('Log_working_2-way'!$D163))</f>
        <v>1.6329971102948844</v>
      </c>
      <c r="K164" s="32">
        <f>IF('Log_working_2-way'!$D163="","",B164^('Log_working_2-way'!$D163))</f>
        <v>2.5797860428369455</v>
      </c>
      <c r="L164" s="37">
        <f t="shared" si="27"/>
        <v>0.6078431372549018</v>
      </c>
      <c r="M164" s="37">
        <f t="shared" si="28"/>
        <v>0.39215686274509798</v>
      </c>
      <c r="N164" s="38">
        <v>260</v>
      </c>
      <c r="O164" s="38">
        <f t="shared" si="29"/>
        <v>97.5</v>
      </c>
      <c r="P164" s="38">
        <f t="shared" si="30"/>
        <v>155.16129032258064</v>
      </c>
      <c r="Q164" s="38">
        <f t="shared" si="31"/>
        <v>104.83870967741936</v>
      </c>
      <c r="R164" s="38">
        <f t="shared" si="32"/>
        <v>162.5</v>
      </c>
      <c r="S164" s="39">
        <f t="shared" si="33"/>
        <v>-7.3387096774193594</v>
      </c>
      <c r="T164" s="39">
        <f t="shared" si="34"/>
        <v>-7.3387096774193594</v>
      </c>
      <c r="U164" t="s">
        <v>303</v>
      </c>
      <c r="V164" t="s">
        <v>401</v>
      </c>
      <c r="W164" t="s">
        <v>440</v>
      </c>
      <c r="X164" s="48" t="s">
        <v>450</v>
      </c>
      <c r="Y164" s="41"/>
    </row>
    <row r="165" spans="1:25" ht="15" x14ac:dyDescent="0.25">
      <c r="A165">
        <v>2.12</v>
      </c>
      <c r="B165">
        <v>1.79</v>
      </c>
      <c r="C165" s="29">
        <f t="shared" si="26"/>
        <v>3.0357331084642114E-2</v>
      </c>
      <c r="D165" s="30">
        <f>IF(OR($A165="",$B165=""),"",A165*'MPTO_working_2-way'!$G164)</f>
        <v>2.1843575418994412</v>
      </c>
      <c r="E165" s="32">
        <f>IF(OR($A165="",$B165=""),"",B165*'MPTO_working_2-way'!$G164)</f>
        <v>1.8443396226415094</v>
      </c>
      <c r="F165" s="30">
        <f>IF(OR($A165="",$B165=""),"",'MPTO_working_2-way'!D164)</f>
        <v>2.1904871854075272</v>
      </c>
      <c r="G165" s="32">
        <f>IF(OR($A165="",$B165=""),"",'MPTO_working_2-way'!E164)</f>
        <v>1.8399922420480992</v>
      </c>
      <c r="H165" s="30">
        <f>IF(OR($A165="",$B165=""),"",'OddsRatio_working_2-way'!M164)</f>
        <v>2.1906811155751749</v>
      </c>
      <c r="I165" s="30">
        <f>IF(OR($A165="",$B165=""),"",'OddsRatio_working_2-way'!N164)</f>
        <v>1.8398554297360612</v>
      </c>
      <c r="J165" s="30">
        <f>IF('Log_working_2-way'!$D164="","",A165^('Log_working_2-way'!$D164))</f>
        <v>2.1934793420182777</v>
      </c>
      <c r="K165" s="32">
        <f>IF('Log_working_2-way'!$D164="","",B165^('Log_working_2-way'!$D164))</f>
        <v>1.8378863083703576</v>
      </c>
      <c r="L165" s="37">
        <f t="shared" si="27"/>
        <v>0.45780051150895146</v>
      </c>
      <c r="M165" s="37">
        <f t="shared" si="28"/>
        <v>0.5421994884910486</v>
      </c>
      <c r="N165" s="38">
        <v>261</v>
      </c>
      <c r="O165" s="38">
        <f t="shared" si="29"/>
        <v>137.88679245283021</v>
      </c>
      <c r="P165" s="38">
        <f t="shared" si="30"/>
        <v>115.1899441340782</v>
      </c>
      <c r="Q165" s="38">
        <f t="shared" si="31"/>
        <v>145.81005586592178</v>
      </c>
      <c r="R165" s="38">
        <f t="shared" si="32"/>
        <v>123.11320754716979</v>
      </c>
      <c r="S165" s="39">
        <f t="shared" si="33"/>
        <v>-7.9232634130915756</v>
      </c>
      <c r="T165" s="39">
        <f t="shared" si="34"/>
        <v>-7.9232634130915898</v>
      </c>
      <c r="U165" t="s">
        <v>398</v>
      </c>
      <c r="V165" t="s">
        <v>395</v>
      </c>
      <c r="W165" t="s">
        <v>440</v>
      </c>
      <c r="X165" s="48" t="s">
        <v>450</v>
      </c>
      <c r="Y165" s="41"/>
    </row>
    <row r="166" spans="1:25" ht="15" x14ac:dyDescent="0.25">
      <c r="A166">
        <v>1.87</v>
      </c>
      <c r="B166">
        <v>2.04</v>
      </c>
      <c r="C166" s="29">
        <f t="shared" si="26"/>
        <v>2.4955436720142554E-2</v>
      </c>
      <c r="D166" s="30">
        <f>IF(OR($A166="",$B166=""),"",A166*'MPTO_working_2-way'!$G165)</f>
        <v>1.9166666666666667</v>
      </c>
      <c r="E166" s="32">
        <f>IF(OR($A166="",$B166=""),"",B166*'MPTO_working_2-way'!$G165)</f>
        <v>2.0909090909090908</v>
      </c>
      <c r="F166" s="30">
        <f>IF(OR($A166="",$B166=""),"",'MPTO_working_2-way'!D165)</f>
        <v>1.9146757679180888</v>
      </c>
      <c r="G166" s="32">
        <f>IF(OR($A166="",$B166=""),"",'MPTO_working_2-way'!E165)</f>
        <v>2.0932835820895521</v>
      </c>
      <c r="H166" s="30">
        <f>IF(OR($A166="",$B166=""),"",'OddsRatio_working_2-way'!M165)</f>
        <v>1.9146247654303168</v>
      </c>
      <c r="I166" s="30">
        <f>IF(OR($A166="",$B166=""),"",'OddsRatio_working_2-way'!N165)</f>
        <v>2.0933445471810685</v>
      </c>
      <c r="J166" s="30">
        <f>IF('Log_working_2-way'!$D165="","",A166^('Log_working_2-way'!$D165))</f>
        <v>1.9137261145840778</v>
      </c>
      <c r="K166" s="32">
        <f>IF('Log_working_2-way'!$D165="","",B166^('Log_working_2-way'!$D165))</f>
        <v>2.0944198529941209</v>
      </c>
      <c r="L166" s="37">
        <f t="shared" si="27"/>
        <v>0.52173913043478259</v>
      </c>
      <c r="M166" s="37">
        <f t="shared" si="28"/>
        <v>0.47826086956521741</v>
      </c>
      <c r="N166" s="38">
        <v>262</v>
      </c>
      <c r="O166" s="38">
        <f t="shared" si="29"/>
        <v>121.89304812834226</v>
      </c>
      <c r="P166" s="38">
        <f t="shared" si="30"/>
        <v>133.56862745098039</v>
      </c>
      <c r="Q166" s="38">
        <f t="shared" si="31"/>
        <v>128.43137254901961</v>
      </c>
      <c r="R166" s="38">
        <f t="shared" si="32"/>
        <v>140.10695187165774</v>
      </c>
      <c r="S166" s="39">
        <f t="shared" si="33"/>
        <v>-6.5383244206773554</v>
      </c>
      <c r="T166" s="39">
        <f t="shared" si="34"/>
        <v>-6.5383244206773554</v>
      </c>
      <c r="U166" t="s">
        <v>396</v>
      </c>
      <c r="V166" t="s">
        <v>296</v>
      </c>
      <c r="W166" t="s">
        <v>440</v>
      </c>
      <c r="X166" s="48" t="s">
        <v>450</v>
      </c>
      <c r="Y166" s="41"/>
    </row>
    <row r="167" spans="1:25" s="35" customFormat="1" ht="15" x14ac:dyDescent="0.25">
      <c r="A167">
        <v>2.44</v>
      </c>
      <c r="B167">
        <v>1.59</v>
      </c>
      <c r="C167" s="29">
        <f t="shared" si="26"/>
        <v>3.8766883183833478E-2</v>
      </c>
      <c r="D167" s="30">
        <f>IF(OR($A167="",$B167=""),"",A167*'MPTO_working_2-way'!$G166)</f>
        <v>2.5345911949685536</v>
      </c>
      <c r="E167" s="32">
        <f>IF(OR($A167="",$B167=""),"",B167*'MPTO_working_2-way'!$G166)</f>
        <v>1.6516393442622954</v>
      </c>
      <c r="F167" s="30">
        <f>IF(OR($A167="",$B167=""),"",'MPTO_working_2-way'!D166)</f>
        <v>2.561130182202271</v>
      </c>
      <c r="G167" s="32">
        <f>IF(OR($A167="",$B167=""),"",'MPTO_working_2-way'!E166)</f>
        <v>1.640561569688769</v>
      </c>
      <c r="H167" s="30">
        <f>IF(OR($A167="",$B167=""),"",'OddsRatio_working_2-way'!M166)</f>
        <v>2.5622669317698867</v>
      </c>
      <c r="I167" s="30">
        <f>IF(OR($A167="",$B167=""),"",'OddsRatio_working_2-way'!N166)</f>
        <v>1.6400954789890509</v>
      </c>
      <c r="J167" s="30">
        <f>IF('Log_working_2-way'!$D166="","",A167^('Log_working_2-way'!$D166))</f>
        <v>2.5746963443895066</v>
      </c>
      <c r="K167" s="32">
        <f>IF('Log_working_2-way'!$D166="","",B167^('Log_working_2-way'!$D166))</f>
        <v>1.6350430694543896</v>
      </c>
      <c r="L167" s="37">
        <f t="shared" si="27"/>
        <v>0.39454094292803971</v>
      </c>
      <c r="M167" s="37">
        <f t="shared" si="28"/>
        <v>0.60545905707196013</v>
      </c>
      <c r="N167" s="38">
        <v>263</v>
      </c>
      <c r="O167" s="38">
        <f t="shared" si="29"/>
        <v>155.21311475409837</v>
      </c>
      <c r="P167" s="38">
        <f t="shared" si="30"/>
        <v>97.591194968553467</v>
      </c>
      <c r="Q167" s="38">
        <f t="shared" si="31"/>
        <v>165.40880503144652</v>
      </c>
      <c r="R167" s="38">
        <f t="shared" si="32"/>
        <v>107.78688524590164</v>
      </c>
      <c r="S167" s="39">
        <f t="shared" si="33"/>
        <v>-10.195690277348149</v>
      </c>
      <c r="T167" s="39">
        <f t="shared" si="34"/>
        <v>-10.195690277348177</v>
      </c>
      <c r="U167" t="s">
        <v>409</v>
      </c>
      <c r="V167" t="s">
        <v>404</v>
      </c>
      <c r="W167" t="s">
        <v>441</v>
      </c>
      <c r="X167" s="48" t="s">
        <v>450</v>
      </c>
      <c r="Y167" s="41"/>
    </row>
    <row r="168" spans="1:25" ht="15" x14ac:dyDescent="0.25">
      <c r="A168">
        <v>2.29</v>
      </c>
      <c r="B168">
        <v>1.64</v>
      </c>
      <c r="C168" s="29">
        <f t="shared" si="26"/>
        <v>4.6437320268399196E-2</v>
      </c>
      <c r="D168" s="30">
        <f>IF(OR($A168="",$B168=""),"",A168*'MPTO_working_2-way'!$G167)</f>
        <v>2.3963414634146343</v>
      </c>
      <c r="E168" s="32">
        <f>IF(OR($A168="",$B168=""),"",B168*'MPTO_working_2-way'!$G167)</f>
        <v>1.7161572052401746</v>
      </c>
      <c r="F168" s="30">
        <f>IF(OR($A168="",$B168=""),"",'MPTO_working_2-way'!D167)</f>
        <v>2.4185986604842866</v>
      </c>
      <c r="G168" s="32">
        <f>IF(OR($A168="",$B168=""),"",'MPTO_working_2-way'!E167)</f>
        <v>1.7049210096241147</v>
      </c>
      <c r="H168" s="30">
        <f>IF(OR($A168="",$B168=""),"",'OddsRatio_working_2-way'!M167)</f>
        <v>2.4197270864500684</v>
      </c>
      <c r="I168" s="30">
        <f>IF(OR($A168="",$B168=""),"",'OddsRatio_working_2-way'!N167)</f>
        <v>1.7043607250604993</v>
      </c>
      <c r="J168" s="30">
        <f>IF('Log_working_2-way'!$D167="","",A168^('Log_working_2-way'!$D167))</f>
        <v>2.4301711268758348</v>
      </c>
      <c r="K168" s="32">
        <f>IF('Log_working_2-way'!$D167="","",B168^('Log_working_2-way'!$D167))</f>
        <v>1.6992170245973379</v>
      </c>
      <c r="L168" s="37">
        <f t="shared" si="27"/>
        <v>0.41730279898218825</v>
      </c>
      <c r="M168" s="37">
        <f t="shared" si="28"/>
        <v>0.58269720101781175</v>
      </c>
      <c r="N168" s="38">
        <v>264</v>
      </c>
      <c r="O168" s="38">
        <f t="shared" si="29"/>
        <v>148.71615720524019</v>
      </c>
      <c r="P168" s="38">
        <f t="shared" si="30"/>
        <v>103.02439024390243</v>
      </c>
      <c r="Q168" s="38">
        <f t="shared" si="31"/>
        <v>160.97560975609755</v>
      </c>
      <c r="R168" s="38">
        <f t="shared" si="32"/>
        <v>115.28384279475983</v>
      </c>
      <c r="S168" s="39">
        <f t="shared" si="33"/>
        <v>-12.259452550857361</v>
      </c>
      <c r="T168" s="39">
        <f t="shared" si="34"/>
        <v>-12.259452550857404</v>
      </c>
      <c r="U168" t="s">
        <v>310</v>
      </c>
      <c r="V168" t="s">
        <v>429</v>
      </c>
      <c r="W168" t="s">
        <v>441</v>
      </c>
      <c r="X168" s="48" t="s">
        <v>450</v>
      </c>
      <c r="Y168" s="41"/>
    </row>
    <row r="169" spans="1:25" ht="15" x14ac:dyDescent="0.25">
      <c r="A169">
        <v>2.33</v>
      </c>
      <c r="B169">
        <v>1.62</v>
      </c>
      <c r="C169" s="29">
        <f t="shared" si="26"/>
        <v>4.6468499973506994E-2</v>
      </c>
      <c r="D169" s="30">
        <f>IF(OR($A169="",$B169=""),"",A169*'MPTO_working_2-way'!$G168)</f>
        <v>2.4382716049382713</v>
      </c>
      <c r="E169" s="32">
        <f>IF(OR($A169="",$B169=""),"",B169*'MPTO_working_2-way'!$G168)</f>
        <v>1.6952789699570814</v>
      </c>
      <c r="F169" s="30">
        <f>IF(OR($A169="",$B169=""),"",'MPTO_working_2-way'!D168)</f>
        <v>2.4633557397376489</v>
      </c>
      <c r="G169" s="32">
        <f>IF(OR($A169="",$B169=""),"",'MPTO_working_2-way'!E168)</f>
        <v>1.6833608348570663</v>
      </c>
      <c r="H169" s="30">
        <f>IF(OR($A169="",$B169=""),"",'OddsRatio_working_2-way'!M168)</f>
        <v>2.4646369141608373</v>
      </c>
      <c r="I169" s="30">
        <f>IF(OR($A169="",$B169=""),"",'OddsRatio_working_2-way'!N168)</f>
        <v>1.6827630727667064</v>
      </c>
      <c r="J169" s="30">
        <f>IF('Log_working_2-way'!$D168="","",A169^('Log_working_2-way'!$D168))</f>
        <v>2.476436410914471</v>
      </c>
      <c r="K169" s="32">
        <f>IF('Log_working_2-way'!$D168="","",B169^('Log_working_2-way'!$D168))</f>
        <v>1.6773065149346209</v>
      </c>
      <c r="L169" s="37">
        <f t="shared" si="27"/>
        <v>0.41012658227848103</v>
      </c>
      <c r="M169" s="37">
        <f t="shared" si="28"/>
        <v>0.58987341772151902</v>
      </c>
      <c r="N169" s="38">
        <v>265</v>
      </c>
      <c r="O169" s="38">
        <f t="shared" si="29"/>
        <v>151.26609442060089</v>
      </c>
      <c r="P169" s="38">
        <f t="shared" si="30"/>
        <v>101.41975308641976</v>
      </c>
      <c r="Q169" s="38">
        <f t="shared" si="31"/>
        <v>163.58024691358023</v>
      </c>
      <c r="R169" s="38">
        <f t="shared" si="32"/>
        <v>113.73390557939915</v>
      </c>
      <c r="S169" s="39">
        <f t="shared" si="33"/>
        <v>-12.314152492979332</v>
      </c>
      <c r="T169" s="39">
        <f t="shared" si="34"/>
        <v>-12.314152492979389</v>
      </c>
      <c r="U169" t="s">
        <v>411</v>
      </c>
      <c r="V169" t="s">
        <v>307</v>
      </c>
      <c r="W169" t="s">
        <v>441</v>
      </c>
      <c r="X169" s="48" t="s">
        <v>450</v>
      </c>
      <c r="Y169" s="41"/>
    </row>
    <row r="170" spans="1:25" ht="15" x14ac:dyDescent="0.25">
      <c r="A170">
        <v>1.93</v>
      </c>
      <c r="B170">
        <v>1.91</v>
      </c>
      <c r="C170" s="29">
        <f t="shared" si="26"/>
        <v>4.1694924449990456E-2</v>
      </c>
      <c r="D170" s="30">
        <f>IF(OR($A170="",$B170=""),"",A170*'MPTO_working_2-way'!$G169)</f>
        <v>2.0104712041884816</v>
      </c>
      <c r="E170" s="32">
        <f>IF(OR($A170="",$B170=""),"",B170*'MPTO_working_2-way'!$G169)</f>
        <v>1.9896373056994816</v>
      </c>
      <c r="F170" s="30">
        <f>IF(OR($A170="",$B170=""),"",'MPTO_working_2-way'!D169)</f>
        <v>2.0109101819272834</v>
      </c>
      <c r="G170" s="32">
        <f>IF(OR($A170="",$B170=""),"",'MPTO_working_2-way'!E169)</f>
        <v>1.9892075654965866</v>
      </c>
      <c r="H170" s="30">
        <f>IF(OR($A170="",$B170=""),"",'OddsRatio_working_2-way'!M169)</f>
        <v>2.0109292863390706</v>
      </c>
      <c r="I170" s="30">
        <f>IF(OR($A170="",$B170=""),"",'OddsRatio_working_2-way'!N169)</f>
        <v>1.9891888715790902</v>
      </c>
      <c r="J170" s="30">
        <f>IF('Log_working_2-way'!$D169="","",A170^('Log_working_2-way'!$D169))</f>
        <v>2.0111305974900358</v>
      </c>
      <c r="K170" s="32">
        <f>IF('Log_working_2-way'!$D169="","",B170^('Log_working_2-way'!$D169))</f>
        <v>1.9889919289180891</v>
      </c>
      <c r="L170" s="37">
        <f t="shared" si="27"/>
        <v>0.49739583333333337</v>
      </c>
      <c r="M170" s="37">
        <f t="shared" si="28"/>
        <v>0.50260416666666674</v>
      </c>
      <c r="N170" s="38">
        <v>266</v>
      </c>
      <c r="O170" s="38">
        <f t="shared" si="29"/>
        <v>128.17616580310883</v>
      </c>
      <c r="P170" s="38">
        <f t="shared" si="30"/>
        <v>126.73298429319372</v>
      </c>
      <c r="Q170" s="38">
        <f t="shared" si="31"/>
        <v>139.26701570680629</v>
      </c>
      <c r="R170" s="38">
        <f t="shared" si="32"/>
        <v>137.8238341968912</v>
      </c>
      <c r="S170" s="39">
        <f t="shared" si="33"/>
        <v>-11.09084990369746</v>
      </c>
      <c r="T170" s="39">
        <f t="shared" si="34"/>
        <v>-11.090849903697475</v>
      </c>
      <c r="U170" t="s">
        <v>403</v>
      </c>
      <c r="V170" t="s">
        <v>309</v>
      </c>
      <c r="W170" t="s">
        <v>441</v>
      </c>
      <c r="X170" s="48" t="s">
        <v>450</v>
      </c>
      <c r="Y170" s="41"/>
    </row>
    <row r="171" spans="1:25" ht="15" x14ac:dyDescent="0.25">
      <c r="A171">
        <v>2.4900000000000002</v>
      </c>
      <c r="B171">
        <v>1.55</v>
      </c>
      <c r="C171" s="29">
        <f t="shared" si="26"/>
        <v>4.676771602539187E-2</v>
      </c>
      <c r="D171" s="30">
        <f>IF(OR($A171="",$B171=""),"",A171*'MPTO_working_2-way'!$G170)</f>
        <v>2.6064516129032258</v>
      </c>
      <c r="E171" s="32">
        <f>IF(OR($A171="",$B171=""),"",B171*'MPTO_working_2-way'!$G170)</f>
        <v>1.6224899598393574</v>
      </c>
      <c r="F171" s="30">
        <f>IF(OR($A171="",$B171=""),"",'MPTO_working_2-way'!D170)</f>
        <v>2.643945881144032</v>
      </c>
      <c r="G171" s="32">
        <f>IF(OR($A171="",$B171=""),"",'MPTO_working_2-way'!E170)</f>
        <v>1.6082925304719242</v>
      </c>
      <c r="H171" s="30">
        <f>IF(OR($A171="",$B171=""),"",'OddsRatio_working_2-way'!M170)</f>
        <v>2.6459316234555161</v>
      </c>
      <c r="I171" s="30">
        <f>IF(OR($A171="",$B171=""),"",'OddsRatio_working_2-way'!N170)</f>
        <v>1.6075586529533781</v>
      </c>
      <c r="J171" s="30">
        <f>IF('Log_working_2-way'!$D170="","",A171^('Log_working_2-way'!$D170))</f>
        <v>2.6637555888675637</v>
      </c>
      <c r="K171" s="32">
        <f>IF('Log_working_2-way'!$D170="","",B171^('Log_working_2-way'!$D170))</f>
        <v>1.601049821674345</v>
      </c>
      <c r="L171" s="37">
        <f t="shared" si="27"/>
        <v>0.38366336633663367</v>
      </c>
      <c r="M171" s="37">
        <f t="shared" si="28"/>
        <v>0.61633663366336633</v>
      </c>
      <c r="N171" s="38">
        <v>267</v>
      </c>
      <c r="O171" s="38">
        <f t="shared" si="29"/>
        <v>159.77108433734938</v>
      </c>
      <c r="P171" s="38">
        <f t="shared" si="30"/>
        <v>94.741935483870975</v>
      </c>
      <c r="Q171" s="38">
        <f t="shared" si="31"/>
        <v>172.25806451612902</v>
      </c>
      <c r="R171" s="38">
        <f t="shared" si="32"/>
        <v>107.22891566265059</v>
      </c>
      <c r="S171" s="39">
        <f t="shared" si="33"/>
        <v>-12.486980178779646</v>
      </c>
      <c r="T171" s="39">
        <f t="shared" si="34"/>
        <v>-12.486980178779618</v>
      </c>
      <c r="U171" t="s">
        <v>408</v>
      </c>
      <c r="V171" t="s">
        <v>305</v>
      </c>
      <c r="W171" t="s">
        <v>441</v>
      </c>
      <c r="X171" s="48" t="s">
        <v>450</v>
      </c>
      <c r="Y171" s="41"/>
    </row>
    <row r="172" spans="1:25" ht="15" x14ac:dyDescent="0.25">
      <c r="A172">
        <v>1.81</v>
      </c>
      <c r="B172">
        <v>2.09</v>
      </c>
      <c r="C172" s="29">
        <f t="shared" si="26"/>
        <v>3.0955087366835166E-2</v>
      </c>
      <c r="D172" s="30">
        <f>IF(OR($A172="",$B172=""),"",A172*'MPTO_working_2-way'!$G171)</f>
        <v>1.8660287081339717</v>
      </c>
      <c r="E172" s="32">
        <f>IF(OR($A172="",$B172=""),"",B172*'MPTO_working_2-way'!$G171)</f>
        <v>2.1546961325966851</v>
      </c>
      <c r="F172" s="30">
        <f>IF(OR($A172="",$B172=""),"",'MPTO_working_2-way'!D171)</f>
        <v>1.8621674173619833</v>
      </c>
      <c r="G172" s="32">
        <f>IF(OR($A172="",$B172=""),"",'MPTO_working_2-way'!E171)</f>
        <v>2.159867538325388</v>
      </c>
      <c r="H172" s="30">
        <f>IF(OR($A172="",$B172=""),"",'OddsRatio_working_2-way'!M171)</f>
        <v>1.8620436566990362</v>
      </c>
      <c r="I172" s="30">
        <f>IF(OR($A172="",$B172=""),"",'OddsRatio_working_2-way'!N171)</f>
        <v>2.1600340565456171</v>
      </c>
      <c r="J172" s="30">
        <f>IF('Log_working_2-way'!$D171="","",A172^('Log_working_2-way'!$D171))</f>
        <v>1.8602936584659731</v>
      </c>
      <c r="K172" s="32">
        <f>IF('Log_working_2-way'!$D171="","",B172^('Log_working_2-way'!$D171))</f>
        <v>2.1623937828196005</v>
      </c>
      <c r="L172" s="37">
        <f t="shared" si="27"/>
        <v>0.53589743589743577</v>
      </c>
      <c r="M172" s="37">
        <f t="shared" si="28"/>
        <v>0.46410256410256412</v>
      </c>
      <c r="N172" s="38">
        <v>268</v>
      </c>
      <c r="O172" s="38">
        <f t="shared" si="29"/>
        <v>119.9337016574586</v>
      </c>
      <c r="P172" s="38">
        <f t="shared" si="30"/>
        <v>139.77033492822969</v>
      </c>
      <c r="Q172" s="38">
        <f t="shared" si="31"/>
        <v>128.22966507177034</v>
      </c>
      <c r="R172" s="38">
        <f t="shared" si="32"/>
        <v>148.06629834254144</v>
      </c>
      <c r="S172" s="39">
        <f t="shared" si="33"/>
        <v>-8.2959634143117427</v>
      </c>
      <c r="T172" s="39">
        <f t="shared" si="34"/>
        <v>-8.2959634143117569</v>
      </c>
      <c r="U172" t="s">
        <v>430</v>
      </c>
      <c r="V172" t="s">
        <v>312</v>
      </c>
      <c r="W172" t="s">
        <v>442</v>
      </c>
      <c r="X172" s="48" t="s">
        <v>450</v>
      </c>
      <c r="Y172" s="41"/>
    </row>
    <row r="173" spans="1:25" ht="15" x14ac:dyDescent="0.25">
      <c r="A173">
        <v>1.83</v>
      </c>
      <c r="B173">
        <v>2.0499999999999998</v>
      </c>
      <c r="C173" s="29">
        <f t="shared" si="26"/>
        <v>3.4252965480474407E-2</v>
      </c>
      <c r="D173" s="30">
        <f>IF(OR($A173="",$B173=""),"",A173*'MPTO_working_2-way'!$G172)</f>
        <v>1.8926829268292682</v>
      </c>
      <c r="E173" s="32">
        <f>IF(OR($A173="",$B173=""),"",B173*'MPTO_working_2-way'!$G172)</f>
        <v>2.1202185792349724</v>
      </c>
      <c r="F173" s="30">
        <f>IF(OR($A173="",$B173=""),"",'MPTO_working_2-way'!D172)</f>
        <v>1.8892106257081707</v>
      </c>
      <c r="G173" s="32">
        <f>IF(OR($A173="",$B173=""),"",'MPTO_working_2-way'!E172)</f>
        <v>2.1245929491717397</v>
      </c>
      <c r="H173" s="30">
        <f>IF(OR($A173="",$B173=""),"",'OddsRatio_working_2-way'!M172)</f>
        <v>1.8890872794479689</v>
      </c>
      <c r="I173" s="30">
        <f>IF(OR($A173="",$B173=""),"",'OddsRatio_working_2-way'!N172)</f>
        <v>2.1247489679763456</v>
      </c>
      <c r="J173" s="30">
        <f>IF('Log_working_2-way'!$D172="","",A173^('Log_working_2-way'!$D172))</f>
        <v>1.8875091450726849</v>
      </c>
      <c r="K173" s="32">
        <f>IF('Log_working_2-way'!$D172="","",B173^('Log_working_2-way'!$D172))</f>
        <v>2.1267489530128172</v>
      </c>
      <c r="L173" s="37">
        <f t="shared" si="27"/>
        <v>0.52835051546391754</v>
      </c>
      <c r="M173" s="37">
        <f t="shared" si="28"/>
        <v>0.47164948453608252</v>
      </c>
      <c r="N173" s="38">
        <v>269</v>
      </c>
      <c r="O173" s="38">
        <f t="shared" si="29"/>
        <v>122.00546448087432</v>
      </c>
      <c r="P173" s="38">
        <f t="shared" si="30"/>
        <v>137.78048780487802</v>
      </c>
      <c r="Q173" s="38">
        <f t="shared" si="31"/>
        <v>131.21951219512195</v>
      </c>
      <c r="R173" s="38">
        <f t="shared" si="32"/>
        <v>146.99453551912566</v>
      </c>
      <c r="S173" s="39">
        <f t="shared" si="33"/>
        <v>-9.2140477142476271</v>
      </c>
      <c r="T173" s="39">
        <f t="shared" si="34"/>
        <v>-9.2140477142476414</v>
      </c>
      <c r="U173" t="s">
        <v>317</v>
      </c>
      <c r="V173" t="s">
        <v>432</v>
      </c>
      <c r="W173" t="s">
        <v>442</v>
      </c>
      <c r="X173" s="48" t="s">
        <v>450</v>
      </c>
      <c r="Y173" s="41"/>
    </row>
    <row r="174" spans="1:25" ht="15" x14ac:dyDescent="0.25">
      <c r="A174">
        <v>1.96</v>
      </c>
      <c r="B174">
        <v>1.87</v>
      </c>
      <c r="C174" s="29">
        <f t="shared" si="26"/>
        <v>4.4963439921422932E-2</v>
      </c>
      <c r="D174" s="30">
        <f>IF(OR($A174="",$B174=""),"",A174*'MPTO_working_2-way'!$G173)</f>
        <v>2.0481283422459891</v>
      </c>
      <c r="E174" s="32">
        <f>IF(OR($A174="",$B174=""),"",B174*'MPTO_working_2-way'!$G173)</f>
        <v>1.954081632653061</v>
      </c>
      <c r="F174" s="30">
        <f>IF(OR($A174="",$B174=""),"",'MPTO_working_2-way'!D173)</f>
        <v>2.0503468337435664</v>
      </c>
      <c r="G174" s="32">
        <f>IF(OR($A174="",$B174=""),"",'MPTO_working_2-way'!E173)</f>
        <v>1.9520664678312738</v>
      </c>
      <c r="H174" s="30">
        <f>IF(OR($A174="",$B174=""),"",'OddsRatio_working_2-way'!M173)</f>
        <v>2.0504514628777799</v>
      </c>
      <c r="I174" s="30">
        <f>IF(OR($A174="",$B174=""),"",'OddsRatio_working_2-way'!N173)</f>
        <v>1.9519716382329886</v>
      </c>
      <c r="J174" s="30">
        <f>IF('Log_working_2-way'!$D173="","",A174^('Log_working_2-way'!$D173))</f>
        <v>2.0514731886963946</v>
      </c>
      <c r="K174" s="32">
        <f>IF('Log_working_2-way'!$D173="","",B174^('Log_working_2-way'!$D173))</f>
        <v>1.9510465989526307</v>
      </c>
      <c r="L174" s="37">
        <f t="shared" si="27"/>
        <v>0.48825065274151441</v>
      </c>
      <c r="M174" s="37">
        <f t="shared" si="28"/>
        <v>0.51174934725848564</v>
      </c>
      <c r="N174" s="38">
        <v>270</v>
      </c>
      <c r="O174" s="38">
        <f t="shared" si="29"/>
        <v>132.2448979591837</v>
      </c>
      <c r="P174" s="38">
        <f t="shared" si="30"/>
        <v>125.61497326203208</v>
      </c>
      <c r="Q174" s="38">
        <f t="shared" si="31"/>
        <v>144.38502673796791</v>
      </c>
      <c r="R174" s="38">
        <f t="shared" si="32"/>
        <v>137.75510204081633</v>
      </c>
      <c r="S174" s="39">
        <f t="shared" si="33"/>
        <v>-12.140128778784202</v>
      </c>
      <c r="T174" s="39">
        <f t="shared" si="34"/>
        <v>-12.140128778784245</v>
      </c>
      <c r="U174" t="s">
        <v>194</v>
      </c>
      <c r="V174" t="s">
        <v>200</v>
      </c>
      <c r="W174" t="s">
        <v>81</v>
      </c>
      <c r="X174" s="48" t="s">
        <v>451</v>
      </c>
      <c r="Y174" s="41"/>
    </row>
    <row r="175" spans="1:25" ht="15" x14ac:dyDescent="0.25">
      <c r="A175">
        <v>2.2999999999999998</v>
      </c>
      <c r="B175">
        <v>1.63</v>
      </c>
      <c r="C175" s="29">
        <f t="shared" si="26"/>
        <v>4.8279541210989763E-2</v>
      </c>
      <c r="D175" s="30">
        <f>IF(OR($A175="",$B175=""),"",A175*'MPTO_working_2-way'!$G174)</f>
        <v>2.4110429447852764</v>
      </c>
      <c r="E175" s="32">
        <f>IF(OR($A175="",$B175=""),"",B175*'MPTO_working_2-way'!$G174)</f>
        <v>1.7086956521739132</v>
      </c>
      <c r="F175" s="30">
        <f>IF(OR($A175="",$B175=""),"",'MPTO_working_2-way'!D174)</f>
        <v>2.4352062357908415</v>
      </c>
      <c r="G175" s="32">
        <f>IF(OR($A175="",$B175=""),"",'MPTO_working_2-way'!E174)</f>
        <v>1.6967639737497173</v>
      </c>
      <c r="H175" s="30">
        <f>IF(OR($A175="",$B175=""),"",'OddsRatio_working_2-way'!M174)</f>
        <v>2.4364860122855578</v>
      </c>
      <c r="I175" s="30">
        <f>IF(OR($A175="",$B175=""),"",'OddsRatio_working_2-way'!N174)</f>
        <v>1.6961432213383858</v>
      </c>
      <c r="J175" s="30">
        <f>IF('Log_working_2-way'!$D174="","",A175^('Log_working_2-way'!$D174))</f>
        <v>2.4478595145117024</v>
      </c>
      <c r="K175" s="32">
        <f>IF('Log_working_2-way'!$D174="","",B175^('Log_working_2-way'!$D174))</f>
        <v>1.6906747443214869</v>
      </c>
      <c r="L175" s="37">
        <f t="shared" si="27"/>
        <v>0.41475826972010171</v>
      </c>
      <c r="M175" s="37">
        <f t="shared" si="28"/>
        <v>0.58524173027989812</v>
      </c>
      <c r="N175" s="38">
        <v>271</v>
      </c>
      <c r="O175" s="38">
        <f t="shared" si="29"/>
        <v>153.17391304347825</v>
      </c>
      <c r="P175" s="38">
        <f t="shared" si="30"/>
        <v>104.74233128834354</v>
      </c>
      <c r="Q175" s="38">
        <f t="shared" si="31"/>
        <v>166.25766871165644</v>
      </c>
      <c r="R175" s="38">
        <f t="shared" si="32"/>
        <v>117.82608695652175</v>
      </c>
      <c r="S175" s="39">
        <f t="shared" si="33"/>
        <v>-13.083755668178185</v>
      </c>
      <c r="T175" s="39">
        <f t="shared" si="34"/>
        <v>-13.083755668178213</v>
      </c>
      <c r="U175" t="s">
        <v>233</v>
      </c>
      <c r="V175" t="s">
        <v>223</v>
      </c>
      <c r="W175" t="s">
        <v>125</v>
      </c>
      <c r="X175" s="48" t="s">
        <v>451</v>
      </c>
      <c r="Y175" s="41"/>
    </row>
    <row r="176" spans="1:25" ht="15" x14ac:dyDescent="0.25">
      <c r="A176">
        <v>2.1800000000000002</v>
      </c>
      <c r="B176">
        <v>1.68</v>
      </c>
      <c r="C176" s="29">
        <f t="shared" si="26"/>
        <v>5.3953691568370488E-2</v>
      </c>
      <c r="D176" s="30">
        <f>IF(OR($A176="",$B176=""),"",A176*'MPTO_working_2-way'!$G175)</f>
        <v>2.2976190476190479</v>
      </c>
      <c r="E176" s="32">
        <f>IF(OR($A176="",$B176=""),"",B176*'MPTO_working_2-way'!$G175)</f>
        <v>1.7706422018348624</v>
      </c>
      <c r="F176" s="30">
        <f>IF(OR($A176="",$B176=""),"",'MPTO_working_2-way'!D175)</f>
        <v>2.3162155325069569</v>
      </c>
      <c r="G176" s="32">
        <f>IF(OR($A176="",$B176=""),"",'MPTO_working_2-way'!E175)</f>
        <v>1.7597539880837978</v>
      </c>
      <c r="H176" s="30">
        <f>IF(OR($A176="",$B176=""),"",'OddsRatio_working_2-way'!M175)</f>
        <v>2.3173056280328646</v>
      </c>
      <c r="I176" s="30">
        <f>IF(OR($A176="",$B176=""),"",'OddsRatio_working_2-way'!N175)</f>
        <v>1.7591252771714809</v>
      </c>
      <c r="J176" s="30">
        <f>IF('Log_working_2-way'!$D175="","",A176^('Log_working_2-way'!$D175))</f>
        <v>2.3260581240200584</v>
      </c>
      <c r="K176" s="32">
        <f>IF('Log_working_2-way'!$D175="","",B176^('Log_working_2-way'!$D175))</f>
        <v>1.7541147570259803</v>
      </c>
      <c r="L176" s="37">
        <f t="shared" si="27"/>
        <v>0.43523316062176159</v>
      </c>
      <c r="M176" s="37">
        <f t="shared" si="28"/>
        <v>0.56476683937823835</v>
      </c>
      <c r="N176" s="38">
        <v>272</v>
      </c>
      <c r="O176" s="38">
        <f t="shared" si="29"/>
        <v>147.22935779816515</v>
      </c>
      <c r="P176" s="38">
        <f t="shared" si="30"/>
        <v>110.09523809523809</v>
      </c>
      <c r="Q176" s="38">
        <f t="shared" si="31"/>
        <v>161.9047619047619</v>
      </c>
      <c r="R176" s="38">
        <f t="shared" si="32"/>
        <v>124.77064220183486</v>
      </c>
      <c r="S176" s="39">
        <f t="shared" si="33"/>
        <v>-14.675404106596744</v>
      </c>
      <c r="T176" s="39">
        <f t="shared" si="34"/>
        <v>-14.675404106596773</v>
      </c>
      <c r="U176" t="s">
        <v>361</v>
      </c>
      <c r="V176" t="s">
        <v>363</v>
      </c>
      <c r="W176" t="s">
        <v>444</v>
      </c>
      <c r="X176" s="48" t="s">
        <v>451</v>
      </c>
      <c r="Y176" s="41"/>
    </row>
    <row r="177" spans="1:25" s="35" customFormat="1" ht="15" x14ac:dyDescent="0.25">
      <c r="A177">
        <v>2</v>
      </c>
      <c r="B177">
        <v>1.91</v>
      </c>
      <c r="C177" s="29">
        <f t="shared" si="26"/>
        <v>2.3560209424083656E-2</v>
      </c>
      <c r="D177" s="30">
        <f>IF(OR($A177="",$B177=""),"",A177*'MPTO_working_2-way'!$G176)</f>
        <v>2.0471204188481673</v>
      </c>
      <c r="E177" s="32">
        <f>IF(OR($A177="",$B177=""),"",B177*'MPTO_working_2-way'!$G176)</f>
        <v>1.9549999999999996</v>
      </c>
      <c r="F177" s="30">
        <f>IF(OR($A177="",$B177=""),"",'MPTO_working_2-way'!D176)</f>
        <v>2.0482573726541551</v>
      </c>
      <c r="G177" s="32">
        <f>IF(OR($A177="",$B177=""),"",'MPTO_working_2-way'!E176)</f>
        <v>1.9539641943734012</v>
      </c>
      <c r="H177" s="30">
        <f>IF(OR($A177="",$B177=""),"",'OddsRatio_working_2-way'!M176)</f>
        <v>2.0482848367219182</v>
      </c>
      <c r="I177" s="30">
        <f>IF(OR($A177="",$B177=""),"",'OddsRatio_working_2-way'!N176)</f>
        <v>1.9539392014169454</v>
      </c>
      <c r="J177" s="30">
        <f>IF('Log_working_2-way'!$D176="","",A177^('Log_working_2-way'!$D176))</f>
        <v>2.0487985391091357</v>
      </c>
      <c r="K177" s="32">
        <f>IF('Log_working_2-way'!$D176="","",B177^('Log_working_2-way'!$D176))</f>
        <v>1.95347196121136</v>
      </c>
      <c r="L177" s="37">
        <f t="shared" si="27"/>
        <v>0.48849104859335046</v>
      </c>
      <c r="M177" s="37">
        <f t="shared" si="28"/>
        <v>0.51150895140664976</v>
      </c>
      <c r="N177" s="38">
        <v>273</v>
      </c>
      <c r="O177" s="38">
        <f t="shared" si="29"/>
        <v>136.5</v>
      </c>
      <c r="P177" s="38">
        <f t="shared" si="30"/>
        <v>130.06806282722511</v>
      </c>
      <c r="Q177" s="38">
        <f t="shared" si="31"/>
        <v>142.93193717277487</v>
      </c>
      <c r="R177" s="38">
        <f t="shared" si="32"/>
        <v>136.5</v>
      </c>
      <c r="S177" s="39">
        <f t="shared" si="33"/>
        <v>-6.431937172774866</v>
      </c>
      <c r="T177" s="39">
        <f t="shared" si="34"/>
        <v>-6.4319371727748944</v>
      </c>
      <c r="U177" t="s">
        <v>248</v>
      </c>
      <c r="V177" t="s">
        <v>378</v>
      </c>
      <c r="W177" t="s">
        <v>445</v>
      </c>
      <c r="X177" s="48" t="s">
        <v>451</v>
      </c>
      <c r="Y177" s="41"/>
    </row>
    <row r="178" spans="1:25" s="35" customFormat="1" ht="15" x14ac:dyDescent="0.25">
      <c r="A178">
        <v>2.1800000000000002</v>
      </c>
      <c r="B178">
        <v>1.76</v>
      </c>
      <c r="C178" s="29">
        <f t="shared" si="26"/>
        <v>2.6897414512093487E-2</v>
      </c>
      <c r="D178" s="30">
        <f>IF(OR($A178="",$B178=""),"",A178*'MPTO_working_2-way'!$G177)</f>
        <v>2.2386363636363638</v>
      </c>
      <c r="E178" s="32">
        <f>IF(OR($A178="",$B178=""),"",B178*'MPTO_working_2-way'!$G177)</f>
        <v>1.8073394495412844</v>
      </c>
      <c r="F178" s="30">
        <f>IF(OR($A178="",$B178=""),"",'MPTO_working_2-way'!D177)</f>
        <v>2.2458440646218687</v>
      </c>
      <c r="G178" s="32">
        <f>IF(OR($A178="",$B178=""),"",'MPTO_working_2-way'!E177)</f>
        <v>1.8026686713023867</v>
      </c>
      <c r="H178" s="30">
        <f>IF(OR($A178="",$B178=""),"",'OddsRatio_working_2-way'!M177)</f>
        <v>2.2460463791317595</v>
      </c>
      <c r="I178" s="30">
        <f>IF(OR($A178="",$B178=""),"",'OddsRatio_working_2-way'!N177)</f>
        <v>1.8025383458814721</v>
      </c>
      <c r="J178" s="30">
        <f>IF('Log_working_2-way'!$D177="","",A178^('Log_working_2-way'!$D177))</f>
        <v>2.2493315392032671</v>
      </c>
      <c r="K178" s="32">
        <f>IF('Log_working_2-way'!$D177="","",B178^('Log_working_2-way'!$D177))</f>
        <v>1.8004280438143094</v>
      </c>
      <c r="L178" s="37">
        <f t="shared" si="27"/>
        <v>0.44670050761421315</v>
      </c>
      <c r="M178" s="37">
        <f t="shared" si="28"/>
        <v>0.5532994923857868</v>
      </c>
      <c r="N178" s="38">
        <v>274</v>
      </c>
      <c r="O178" s="38">
        <f t="shared" si="29"/>
        <v>148.3119266055046</v>
      </c>
      <c r="P178" s="38">
        <f t="shared" si="30"/>
        <v>118.31818181818183</v>
      </c>
      <c r="Q178" s="38">
        <f t="shared" si="31"/>
        <v>155.68181818181819</v>
      </c>
      <c r="R178" s="38">
        <f t="shared" si="32"/>
        <v>125.6880733944954</v>
      </c>
      <c r="S178" s="39">
        <f t="shared" si="33"/>
        <v>-7.3698915763135915</v>
      </c>
      <c r="T178" s="39">
        <f t="shared" si="34"/>
        <v>-7.3698915763135773</v>
      </c>
      <c r="U178" t="s">
        <v>379</v>
      </c>
      <c r="V178" t="s">
        <v>424</v>
      </c>
      <c r="W178" t="s">
        <v>445</v>
      </c>
      <c r="X178" s="48" t="s">
        <v>451</v>
      </c>
      <c r="Y178" s="41"/>
    </row>
    <row r="179" spans="1:25" ht="15" x14ac:dyDescent="0.25">
      <c r="A179">
        <v>1.88</v>
      </c>
      <c r="B179">
        <v>2.0299999999999998</v>
      </c>
      <c r="C179" s="29">
        <f t="shared" si="26"/>
        <v>2.4525731055444977E-2</v>
      </c>
      <c r="D179" s="30">
        <f>IF(OR($A179="",$B179=""),"",A179*'MPTO_working_2-way'!$G178)</f>
        <v>1.9261083743842364</v>
      </c>
      <c r="E179" s="32">
        <f>IF(OR($A179="",$B179=""),"",B179*'MPTO_working_2-way'!$G178)</f>
        <v>2.0797872340425529</v>
      </c>
      <c r="F179" s="30">
        <f>IF(OR($A179="",$B179=""),"",'MPTO_working_2-way'!D178)</f>
        <v>1.9243646631706333</v>
      </c>
      <c r="G179" s="32">
        <f>IF(OR($A179="",$B179=""),"",'MPTO_working_2-way'!E178)</f>
        <v>2.0818241326641935</v>
      </c>
      <c r="H179" s="30">
        <f>IF(OR($A179="",$B179=""),"",'OddsRatio_working_2-way'!M178)</f>
        <v>1.9243207949834495</v>
      </c>
      <c r="I179" s="30">
        <f>IF(OR($A179="",$B179=""),"",'OddsRatio_working_2-way'!N178)</f>
        <v>2.081875475946537</v>
      </c>
      <c r="J179" s="30">
        <f>IF('Log_working_2-way'!$D178="","",A179^('Log_working_2-way'!$D178))</f>
        <v>1.9235339030630429</v>
      </c>
      <c r="K179" s="32">
        <f>IF('Log_working_2-way'!$D178="","",B179^('Log_working_2-way'!$D178))</f>
        <v>2.0827972819225606</v>
      </c>
      <c r="L179" s="37">
        <f t="shared" si="27"/>
        <v>0.51918158567774941</v>
      </c>
      <c r="M179" s="37">
        <f t="shared" si="28"/>
        <v>0.4808184143222507</v>
      </c>
      <c r="N179" s="38">
        <v>275</v>
      </c>
      <c r="O179" s="38">
        <f t="shared" si="29"/>
        <v>128.72340425531914</v>
      </c>
      <c r="P179" s="38">
        <f t="shared" si="30"/>
        <v>139.53201970443351</v>
      </c>
      <c r="Q179" s="38">
        <f t="shared" si="31"/>
        <v>135.46798029556652</v>
      </c>
      <c r="R179" s="38">
        <f t="shared" si="32"/>
        <v>146.27659574468086</v>
      </c>
      <c r="S179" s="39">
        <f t="shared" si="33"/>
        <v>-6.7445760402473809</v>
      </c>
      <c r="T179" s="39">
        <f t="shared" si="34"/>
        <v>-6.7445760402473525</v>
      </c>
      <c r="U179" t="s">
        <v>400</v>
      </c>
      <c r="V179" t="s">
        <v>145</v>
      </c>
      <c r="W179" t="s">
        <v>440</v>
      </c>
      <c r="X179" s="48" t="s">
        <v>451</v>
      </c>
      <c r="Y179" s="41"/>
    </row>
    <row r="180" spans="1:25" ht="15" x14ac:dyDescent="0.25">
      <c r="A180">
        <v>2.44</v>
      </c>
      <c r="B180">
        <v>1.57</v>
      </c>
      <c r="C180" s="29">
        <f t="shared" si="26"/>
        <v>4.6778740733006252E-2</v>
      </c>
      <c r="D180" s="30">
        <f>IF(OR($A180="",$B180=""),"",A180*'MPTO_working_2-way'!$G179)</f>
        <v>2.5541401273885351</v>
      </c>
      <c r="E180" s="32">
        <f>IF(OR($A180="",$B180=""),"",B180*'MPTO_working_2-way'!$G179)</f>
        <v>1.6434426229508199</v>
      </c>
      <c r="F180" s="30">
        <f>IF(OR($A180="",$B180=""),"",'MPTO_working_2-way'!D179)</f>
        <v>2.5876790056741421</v>
      </c>
      <c r="G180" s="32">
        <f>IF(OR($A180="",$B180=""),"",'MPTO_working_2-way'!E179)</f>
        <v>1.6298502382573181</v>
      </c>
      <c r="H180" s="30">
        <f>IF(OR($A180="",$B180=""),"",'OddsRatio_working_2-way'!M179)</f>
        <v>2.5894388284780527</v>
      </c>
      <c r="I180" s="30">
        <f>IF(OR($A180="",$B180=""),"",'OddsRatio_working_2-way'!N179)</f>
        <v>1.6291528696058957</v>
      </c>
      <c r="J180" s="30">
        <f>IF('Log_working_2-way'!$D179="","",A180^('Log_working_2-way'!$D179))</f>
        <v>2.6053313936761384</v>
      </c>
      <c r="K180" s="32">
        <f>IF('Log_working_2-way'!$D179="","",B180^('Log_working_2-way'!$D179))</f>
        <v>1.6229243406925202</v>
      </c>
      <c r="L180" s="37">
        <f t="shared" si="27"/>
        <v>0.39152119700748128</v>
      </c>
      <c r="M180" s="37">
        <f t="shared" si="28"/>
        <v>0.60847880299251866</v>
      </c>
      <c r="N180" s="38">
        <v>276</v>
      </c>
      <c r="O180" s="38">
        <f t="shared" si="29"/>
        <v>162.88524590163934</v>
      </c>
      <c r="P180" s="38">
        <f t="shared" si="30"/>
        <v>100.20382165605095</v>
      </c>
      <c r="Q180" s="38">
        <f t="shared" si="31"/>
        <v>175.79617834394904</v>
      </c>
      <c r="R180" s="38">
        <f t="shared" si="32"/>
        <v>113.11475409836066</v>
      </c>
      <c r="S180" s="39">
        <f t="shared" si="33"/>
        <v>-12.910932442309701</v>
      </c>
      <c r="T180" s="39">
        <f t="shared" si="34"/>
        <v>-12.910932442309715</v>
      </c>
      <c r="U180" t="s">
        <v>147</v>
      </c>
      <c r="V180" t="s">
        <v>428</v>
      </c>
      <c r="W180" t="s">
        <v>441</v>
      </c>
      <c r="X180" s="48" t="s">
        <v>451</v>
      </c>
      <c r="Y180" s="41"/>
    </row>
    <row r="181" spans="1:25" s="35" customFormat="1" ht="15" x14ac:dyDescent="0.25">
      <c r="A181">
        <v>1.66</v>
      </c>
      <c r="B181">
        <v>2.29</v>
      </c>
      <c r="C181" s="29">
        <f t="shared" si="26"/>
        <v>3.9090861261640519E-2</v>
      </c>
      <c r="D181" s="30">
        <f>IF(OR($A181="",$B181=""),"",A181*'MPTO_working_2-way'!$G180)</f>
        <v>1.7248908296943233</v>
      </c>
      <c r="E181" s="32">
        <f>IF(OR($A181="",$B181=""),"",B181*'MPTO_working_2-way'!$G180)</f>
        <v>2.3795180722891569</v>
      </c>
      <c r="F181" s="30">
        <f>IF(OR($A181="",$B181=""),"",'MPTO_working_2-way'!D180)</f>
        <v>1.7156654781784539</v>
      </c>
      <c r="G181" s="32">
        <f>IF(OR($A181="",$B181=""),"",'MPTO_working_2-way'!E180)</f>
        <v>2.3973008765844739</v>
      </c>
      <c r="H181" s="30">
        <f>IF(OR($A181="",$B181=""),"",'OddsRatio_working_2-way'!M180)</f>
        <v>1.7152816976385905</v>
      </c>
      <c r="I181" s="30">
        <f>IF(OR($A181="",$B181=""),"",'OddsRatio_working_2-way'!N180)</f>
        <v>2.3980505908390635</v>
      </c>
      <c r="J181" s="30">
        <f>IF('Log_working_2-way'!$D180="","",A181^('Log_working_2-way'!$D180))</f>
        <v>1.7110781784678428</v>
      </c>
      <c r="K181" s="32">
        <f>IF('Log_working_2-way'!$D180="","",B181^('Log_working_2-way'!$D180))</f>
        <v>2.4063151286043962</v>
      </c>
      <c r="L181" s="37">
        <f t="shared" si="27"/>
        <v>0.57974683544303796</v>
      </c>
      <c r="M181" s="37">
        <f t="shared" si="28"/>
        <v>0.42025316455696199</v>
      </c>
      <c r="N181" s="38">
        <v>277</v>
      </c>
      <c r="O181" s="38">
        <f t="shared" si="29"/>
        <v>110.13253012048193</v>
      </c>
      <c r="P181" s="38">
        <f t="shared" si="30"/>
        <v>156.0393013100437</v>
      </c>
      <c r="Q181" s="38">
        <f t="shared" si="31"/>
        <v>120.96069868995633</v>
      </c>
      <c r="R181" s="38">
        <f t="shared" si="32"/>
        <v>166.8674698795181</v>
      </c>
      <c r="S181" s="39">
        <f t="shared" si="33"/>
        <v>-10.8281685694744</v>
      </c>
      <c r="T181" s="39">
        <f t="shared" si="34"/>
        <v>-10.8281685694744</v>
      </c>
      <c r="U181" t="s">
        <v>313</v>
      </c>
      <c r="V181" t="s">
        <v>416</v>
      </c>
      <c r="W181" t="s">
        <v>442</v>
      </c>
      <c r="X181" s="48" t="s">
        <v>451</v>
      </c>
      <c r="Y181" s="41"/>
    </row>
    <row r="182" spans="1:25" s="35" customFormat="1" ht="15" x14ac:dyDescent="0.25">
      <c r="A182">
        <v>2.11</v>
      </c>
      <c r="B182">
        <v>1.78</v>
      </c>
      <c r="C182" s="29">
        <f t="shared" si="26"/>
        <v>3.5731402098088338E-2</v>
      </c>
      <c r="D182" s="30">
        <f>IF(OR($A182="",$B182=""),"",A182*'MPTO_working_2-way'!$G181)</f>
        <v>2.1853932584269664</v>
      </c>
      <c r="E182" s="32">
        <f>IF(OR($A182="",$B182=""),"",B182*'MPTO_working_2-way'!$G181)</f>
        <v>1.8436018957345972</v>
      </c>
      <c r="F182" s="30">
        <f>IF(OR($A182="",$B182=""),"",'MPTO_working_2-way'!D181)</f>
        <v>2.1926557300484557</v>
      </c>
      <c r="G182" s="32">
        <f>IF(OR($A182="",$B182=""),"",'MPTO_working_2-way'!E181)</f>
        <v>1.8384649273092173</v>
      </c>
      <c r="H182" s="30">
        <f>IF(OR($A182="",$B182=""),"",'OddsRatio_working_2-way'!M181)</f>
        <v>2.192927878405448</v>
      </c>
      <c r="I182" s="30">
        <f>IF(OR($A182="",$B182=""),"",'OddsRatio_working_2-way'!N181)</f>
        <v>1.838273644284909</v>
      </c>
      <c r="J182" s="30">
        <f>IF('Log_working_2-way'!$D181="","",A182^('Log_working_2-way'!$D181))</f>
        <v>2.1962612557480616</v>
      </c>
      <c r="K182" s="32">
        <f>IF('Log_working_2-way'!$D181="","",B182^('Log_working_2-way'!$D181))</f>
        <v>1.8359377980310738</v>
      </c>
      <c r="L182" s="37">
        <f t="shared" si="27"/>
        <v>0.45758354755784059</v>
      </c>
      <c r="M182" s="37">
        <f t="shared" si="28"/>
        <v>0.54241645244215941</v>
      </c>
      <c r="N182" s="38">
        <v>278</v>
      </c>
      <c r="O182" s="38">
        <f t="shared" si="29"/>
        <v>146.2464454976303</v>
      </c>
      <c r="P182" s="38">
        <f t="shared" si="30"/>
        <v>121.82022471910115</v>
      </c>
      <c r="Q182" s="38">
        <f t="shared" si="31"/>
        <v>156.17977528089889</v>
      </c>
      <c r="R182" s="38">
        <f t="shared" si="32"/>
        <v>131.75355450236967</v>
      </c>
      <c r="S182" s="39">
        <f t="shared" si="33"/>
        <v>-9.9333297832685901</v>
      </c>
      <c r="T182" s="39">
        <f t="shared" si="34"/>
        <v>-9.933329783268519</v>
      </c>
      <c r="U182" t="s">
        <v>431</v>
      </c>
      <c r="V182" t="s">
        <v>316</v>
      </c>
      <c r="W182" t="s">
        <v>442</v>
      </c>
      <c r="X182" s="48" t="s">
        <v>451</v>
      </c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39" activePane="bottomLeft" state="frozen"/>
      <selection pane="bottomLeft" activeCell="S3" sqref="S3:S18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1.61</v>
      </c>
      <c r="B3">
        <v>4</v>
      </c>
      <c r="C3">
        <v>5.99</v>
      </c>
      <c r="D3" s="20">
        <f>IF(OR($A3="",$B3="",$C3=""),"",(1/A3)+(1/B3)+(1/C3)-1)</f>
        <v>3.806292060266081E-2</v>
      </c>
      <c r="E3" s="17">
        <f>IF(OR($A3="",$B3="",$C3=""),"",A3*'MPTO_working_3-way'!$I2)</f>
        <v>1.6712813021702839</v>
      </c>
      <c r="F3" s="21">
        <f>IF(OR($A3="",$B3="",$C3=""),"",B3*'MPTO_working_3-way'!$I2)</f>
        <v>4.1522516824106432</v>
      </c>
      <c r="G3" s="22">
        <f>IF(OR($A3="",$B3="",$C3=""),"",C3*'MPTO_working_3-way'!$I2)</f>
        <v>6.2179968944099384</v>
      </c>
      <c r="H3" s="17">
        <f>IF(OR($A3="",$B3="",$C3=""),"",'MPTO_working_3-way'!E2)</f>
        <v>1.6435734402095108</v>
      </c>
      <c r="I3" s="21">
        <f>IF(OR($A3="",$B3="",$C3=""),"",'MPTO_working_3-way'!F2)</f>
        <v>4.2138555313617401</v>
      </c>
      <c r="J3" s="22">
        <f>IF(OR($A3="",$B3="",$C3=""),"",'MPTO_working_3-way'!G2)</f>
        <v>6.482676719864215</v>
      </c>
      <c r="K3" s="17">
        <f>IF(OR($A3="",$B3="",$C3=""),"",'OddsRatio_working_3-way'!H2)</f>
        <v>1.6531089503820149</v>
      </c>
      <c r="L3" s="21">
        <f>IF(OR($A3="",$B3="",$C3=""),"",'OddsRatio_working_3-way'!I2)</f>
        <v>4.212011231386958</v>
      </c>
      <c r="M3" s="22">
        <f>IF(OR($A3="",$B3="",$C3=""),"",'OddsRatio_working_3-way'!J2)</f>
        <v>6.3426453482069745</v>
      </c>
      <c r="N3" s="23">
        <f>(1/E3)* 100</f>
        <v>59.834331820826634</v>
      </c>
      <c r="O3" s="24">
        <f>(1/F3)* 100</f>
        <v>24.08331855788272</v>
      </c>
      <c r="P3" s="24">
        <f>(1/G3)* 100</f>
        <v>16.082349621290632</v>
      </c>
      <c r="Q3" t="s">
        <v>158</v>
      </c>
      <c r="R3" t="s">
        <v>153</v>
      </c>
      <c r="S3" s="48" t="s">
        <v>448</v>
      </c>
      <c r="T3" s="35">
        <v>100</v>
      </c>
      <c r="U3" s="35">
        <f>(1/A4)*((T3*A4)-T3)</f>
        <v>73.118279569892465</v>
      </c>
      <c r="V3" s="35">
        <f>(1/B4)*((T3*B4)-T3)</f>
        <v>74.160206718346245</v>
      </c>
      <c r="W3" s="35">
        <f>(1/C4)*((T3*C4)-T3)</f>
        <v>50.495049504950494</v>
      </c>
      <c r="X3" s="35">
        <f>((1/B4)+(1/C4))*T3</f>
        <v>75.344743776703254</v>
      </c>
      <c r="Y3" s="35">
        <f>((1/A4)+(1/C4))*T3</f>
        <v>76.386670925157034</v>
      </c>
      <c r="Z3" s="35">
        <f>((1/A4)+(1/B4))*T3</f>
        <v>52.721513711761268</v>
      </c>
      <c r="AA3" s="35">
        <f t="shared" ref="AA3" si="0">U3-X3</f>
        <v>-2.2264642068107889</v>
      </c>
      <c r="AB3" s="35">
        <f t="shared" ref="AB3" si="1">V3-Y3</f>
        <v>-2.2264642068107889</v>
      </c>
      <c r="AC3" s="35">
        <f t="shared" ref="AC3" si="2">W3-Z3</f>
        <v>-2.2264642068107747</v>
      </c>
      <c r="AD3" s="27"/>
      <c r="AE3" s="27"/>
      <c r="AF3">
        <v>1.91</v>
      </c>
      <c r="AG3">
        <v>1.96</v>
      </c>
      <c r="AH3" s="41"/>
      <c r="AI3" s="27"/>
      <c r="AJ3" t="s">
        <v>434</v>
      </c>
    </row>
    <row r="4" spans="1:36" ht="15" x14ac:dyDescent="0.25">
      <c r="A4">
        <v>3.72</v>
      </c>
      <c r="B4">
        <v>3.87</v>
      </c>
      <c r="C4">
        <v>2.02</v>
      </c>
      <c r="D4" s="20">
        <f t="shared" ref="D4:D67" si="3">IF(OR($A4="",$B4="",$C4=""),"",(1/A4)+(1/B4)+(1/C4)-1)</f>
        <v>2.2264642068107854E-2</v>
      </c>
      <c r="E4" s="17">
        <f>IF(OR($A4="",$B4="",$C4=""),"",A4*'MPTO_working_3-way'!$I3)</f>
        <v>3.8028244684933612</v>
      </c>
      <c r="F4" s="21">
        <f>IF(OR($A4="",$B4="",$C4=""),"",B4*'MPTO_working_3-way'!$I3)</f>
        <v>3.9561641648035777</v>
      </c>
      <c r="G4" s="22">
        <f>IF(OR($A4="",$B4="",$C4=""),"",C4*'MPTO_working_3-way'!$I3)</f>
        <v>2.064974576977578</v>
      </c>
      <c r="H4" s="17">
        <f>IF(OR($A4="",$B4="",$C4=""),"",'MPTO_working_3-way'!E3)</f>
        <v>3.8256182665278886</v>
      </c>
      <c r="I4" s="21">
        <f>IF(OR($A4="",$B4="",$C4=""),"",'MPTO_working_3-way'!F3)</f>
        <v>3.9844386082983863</v>
      </c>
      <c r="J4" s="22">
        <f>IF(OR($A4="",$B4="",$C4=""),"",'MPTO_working_3-way'!G3)</f>
        <v>2.0507437779678348</v>
      </c>
      <c r="K4" s="17">
        <f>IF(OR($A4="",$B4="",$C4=""),"",'OddsRatio_working_3-way'!H3)</f>
        <v>3.8170833246838267</v>
      </c>
      <c r="L4" s="21">
        <f>IF(OR($A4="",$B4="",$C4=""),"",'OddsRatio_working_3-way'!I3)</f>
        <v>3.9724371845009494</v>
      </c>
      <c r="M4" s="22">
        <f>IF(OR($A4="",$B4="",$C4=""),"",'OddsRatio_working_3-way'!J3)</f>
        <v>2.0564062467564352</v>
      </c>
      <c r="N4" s="23">
        <f t="shared" ref="N4" si="4">(1/E4)* 100</f>
        <v>26.296243970371563</v>
      </c>
      <c r="O4" s="24">
        <f t="shared" ref="O4" si="5">(1/F4)* 100</f>
        <v>25.277009707954061</v>
      </c>
      <c r="P4" s="24">
        <f t="shared" ref="P4" si="6">(1/G4)* 100</f>
        <v>48.426746321674365</v>
      </c>
      <c r="Q4" t="s">
        <v>164</v>
      </c>
      <c r="R4" t="s">
        <v>131</v>
      </c>
      <c r="S4" s="48" t="s">
        <v>448</v>
      </c>
      <c r="T4" s="35">
        <v>100</v>
      </c>
      <c r="U4" s="35">
        <f t="shared" ref="U4" si="7">(1/A5)*((T4*A5)-T4)</f>
        <v>54.751131221719454</v>
      </c>
      <c r="V4" s="35">
        <f t="shared" ref="V4" si="8">(1/B5)*((T4*B5)-T4)</f>
        <v>71.428571428571431</v>
      </c>
      <c r="W4" s="35">
        <f t="shared" ref="W4" si="9">(1/C5)*((T4*C5)-T4)</f>
        <v>70.930232558139537</v>
      </c>
      <c r="X4" s="35">
        <f t="shared" ref="X4" si="10">((1/B5)+(1/C5))*T4</f>
        <v>57.641196013289033</v>
      </c>
      <c r="Y4" s="35">
        <f t="shared" ref="Y4" si="11">((1/A5)+(1/C5))*T4</f>
        <v>74.318636220141016</v>
      </c>
      <c r="Z4" s="35">
        <f t="shared" ref="Z4" si="12">((1/A5)+(1/B5))*T4</f>
        <v>73.820297349709122</v>
      </c>
      <c r="AA4" s="35">
        <f t="shared" ref="AA4" si="13">U4-X4</f>
        <v>-2.8900647915695785</v>
      </c>
      <c r="AB4" s="35">
        <f t="shared" ref="AB4" si="14">V4-Y4</f>
        <v>-2.8900647915695856</v>
      </c>
      <c r="AC4" s="35">
        <f t="shared" ref="AC4" si="15">W4-Z4</f>
        <v>-2.8900647915695856</v>
      </c>
      <c r="AD4" s="4"/>
      <c r="AE4" s="4"/>
      <c r="AF4">
        <v>1.71</v>
      </c>
      <c r="AG4">
        <v>2.25</v>
      </c>
      <c r="AH4" s="4"/>
      <c r="AI4" s="4"/>
      <c r="AJ4" t="s">
        <v>435</v>
      </c>
    </row>
    <row r="5" spans="1:36" s="12" customFormat="1" ht="15" x14ac:dyDescent="0.25">
      <c r="A5">
        <v>2.21</v>
      </c>
      <c r="B5">
        <v>3.5</v>
      </c>
      <c r="C5">
        <v>3.44</v>
      </c>
      <c r="D5" s="20">
        <f t="shared" si="3"/>
        <v>2.890064791569591E-2</v>
      </c>
      <c r="E5" s="17">
        <f>IF(OR($A5="",$B5="",$C5=""),"",A5*'MPTO_working_3-way'!$I4)</f>
        <v>2.273870431893688</v>
      </c>
      <c r="F5" s="21">
        <f>IF(OR($A5="",$B5="",$C5=""),"",B5*'MPTO_working_3-way'!$I4)</f>
        <v>3.6011522677049355</v>
      </c>
      <c r="G5" s="22">
        <f>IF(OR($A5="",$B5="",$C5=""),"",C5*'MPTO_working_3-way'!$I4)</f>
        <v>3.539418228829994</v>
      </c>
      <c r="H5" s="17">
        <f>IF(OR($A5="",$B5="",$C5=""),"",'MPTO_working_3-way'!E4)</f>
        <v>2.2580747362167974</v>
      </c>
      <c r="I5" s="21">
        <f>IF(OR($A5="",$B5="",$C5=""),"",'MPTO_working_3-way'!F4)</f>
        <v>3.6221288489985572</v>
      </c>
      <c r="J5" s="22">
        <f>IF(OR($A5="",$B5="",$C5=""),"",'MPTO_working_3-way'!G4)</f>
        <v>3.5579069352825825</v>
      </c>
      <c r="K5" s="17">
        <f>IF(OR($A5="",$B5="",$C5=""),"",'OddsRatio_working_3-way'!H4)</f>
        <v>2.2647051303421399</v>
      </c>
      <c r="L5" s="21">
        <f>IF(OR($A5="",$B5="",$C5=""),"",'OddsRatio_working_3-way'!I4)</f>
        <v>3.6130271288060745</v>
      </c>
      <c r="M5" s="22">
        <f>IF(OR($A5="",$B5="",$C5=""),"",'OddsRatio_working_3-way'!J4)</f>
        <v>3.5503144777147289</v>
      </c>
      <c r="N5" s="23">
        <f t="shared" ref="N5:N68" si="16">(1/E5)* 100</f>
        <v>43.97787956489659</v>
      </c>
      <c r="O5" s="24">
        <f t="shared" ref="O5:O68" si="17">(1/F5)* 100</f>
        <v>27.768889668120416</v>
      </c>
      <c r="P5" s="24">
        <f t="shared" ref="P5:P68" si="18">(1/G5)* 100</f>
        <v>28.253230766982984</v>
      </c>
      <c r="Q5" t="s">
        <v>136</v>
      </c>
      <c r="R5" t="s">
        <v>173</v>
      </c>
      <c r="S5" s="48" t="s">
        <v>448</v>
      </c>
      <c r="T5" s="35">
        <v>100</v>
      </c>
      <c r="U5" s="35">
        <f t="shared" ref="U5:U68" si="19">(1/A6)*((T5*A6)-T5)</f>
        <v>68.253968253968253</v>
      </c>
      <c r="V5" s="35">
        <f t="shared" ref="V5:V68" si="20">(1/B6)*((T5*B6)-T5)</f>
        <v>72.451790633608823</v>
      </c>
      <c r="W5" s="35">
        <f t="shared" ref="W5:W68" si="21">(1/C6)*((T5*C6)-T5)</f>
        <v>56.521739130434774</v>
      </c>
      <c r="X5" s="35">
        <f t="shared" ref="X5:X68" si="22">((1/B6)+(1/C6))*T5</f>
        <v>71.02647023595641</v>
      </c>
      <c r="Y5" s="35">
        <f t="shared" ref="Y5:Y68" si="23">((1/A6)+(1/C6))*T5</f>
        <v>75.224292615596966</v>
      </c>
      <c r="Z5" s="35">
        <f t="shared" ref="Z5:Z68" si="24">((1/A6)+(1/B6))*T5</f>
        <v>59.294241112422931</v>
      </c>
      <c r="AA5" s="35">
        <f t="shared" ref="AA5:AA68" si="25">U5-X5</f>
        <v>-2.7725019819881567</v>
      </c>
      <c r="AB5" s="35">
        <f t="shared" ref="AB5:AB68" si="26">V5-Y5</f>
        <v>-2.7725019819881425</v>
      </c>
      <c r="AC5" s="35">
        <f t="shared" ref="AC5:AC68" si="27">W5-Z5</f>
        <v>-2.7725019819881567</v>
      </c>
      <c r="AD5" s="27"/>
      <c r="AE5" s="27"/>
      <c r="AF5">
        <v>1.92</v>
      </c>
      <c r="AG5">
        <v>1.97</v>
      </c>
      <c r="AH5" s="36"/>
      <c r="AI5" s="27"/>
      <c r="AJ5" t="s">
        <v>436</v>
      </c>
    </row>
    <row r="6" spans="1:36" s="12" customFormat="1" ht="15" x14ac:dyDescent="0.25">
      <c r="A6">
        <v>3.15</v>
      </c>
      <c r="B6">
        <v>3.63</v>
      </c>
      <c r="C6">
        <v>2.2999999999999998</v>
      </c>
      <c r="D6" s="20">
        <f t="shared" si="3"/>
        <v>2.7725019819881513E-2</v>
      </c>
      <c r="E6" s="17">
        <f>IF(OR($A6="",$B6="",$C6=""),"",A6*'MPTO_working_3-way'!$I5)</f>
        <v>3.2373338124326265</v>
      </c>
      <c r="F6" s="21">
        <f>IF(OR($A6="",$B6="",$C6=""),"",B6*'MPTO_working_3-way'!$I5)</f>
        <v>3.7306418219461697</v>
      </c>
      <c r="G6" s="22">
        <f>IF(OR($A6="",$B6="",$C6=""),"",C6*'MPTO_working_3-way'!$I5)</f>
        <v>2.3637675455857274</v>
      </c>
      <c r="H6" s="17">
        <f>IF(OR($A6="",$B6="",$C6=""),"",'MPTO_working_3-way'!E5)</f>
        <v>3.2444500644588232</v>
      </c>
      <c r="I6" s="21">
        <f>IF(OR($A6="",$B6="",$C6=""),"",'MPTO_working_3-way'!F5)</f>
        <v>3.7560036846878373</v>
      </c>
      <c r="J6" s="22">
        <f>IF(OR($A6="",$B6="",$C6=""),"",'MPTO_working_3-way'!G5)</f>
        <v>2.3499501851860125</v>
      </c>
      <c r="K6" s="17">
        <f>IF(OR($A6="",$B6="",$C6=""),"",'OddsRatio_working_3-way'!H5)</f>
        <v>3.2425665251844111</v>
      </c>
      <c r="L6" s="21">
        <f>IF(OR($A6="",$B6="",$C6=""),"",'OddsRatio_working_3-way'!I5)</f>
        <v>3.743232540109303</v>
      </c>
      <c r="M6" s="22">
        <f>IF(OR($A6="",$B6="",$C6=""),"",'OddsRatio_working_3-way'!J5)</f>
        <v>2.3559704570882483</v>
      </c>
      <c r="N6" s="23">
        <f t="shared" si="16"/>
        <v>30.889616515899888</v>
      </c>
      <c r="O6" s="24">
        <f t="shared" si="17"/>
        <v>26.805039125367671</v>
      </c>
      <c r="P6" s="24">
        <f t="shared" si="18"/>
        <v>42.305344358732448</v>
      </c>
      <c r="Q6" t="s">
        <v>170</v>
      </c>
      <c r="R6" t="s">
        <v>175</v>
      </c>
      <c r="S6" s="48" t="s">
        <v>448</v>
      </c>
      <c r="T6" s="35">
        <v>100</v>
      </c>
      <c r="U6" s="35">
        <f t="shared" si="19"/>
        <v>69.879518072289159</v>
      </c>
      <c r="V6" s="35">
        <f t="shared" si="20"/>
        <v>71.590909090909093</v>
      </c>
      <c r="W6" s="35">
        <f t="shared" si="21"/>
        <v>56.331877729257641</v>
      </c>
      <c r="X6" s="35">
        <f t="shared" si="22"/>
        <v>72.077213179833265</v>
      </c>
      <c r="Y6" s="35">
        <f t="shared" si="23"/>
        <v>73.788604198453214</v>
      </c>
      <c r="Z6" s="35">
        <f t="shared" si="24"/>
        <v>58.529572836801755</v>
      </c>
      <c r="AA6" s="35">
        <f t="shared" si="25"/>
        <v>-2.1976951075441065</v>
      </c>
      <c r="AB6" s="35">
        <f t="shared" si="26"/>
        <v>-2.1976951075441207</v>
      </c>
      <c r="AC6" s="35">
        <f t="shared" si="27"/>
        <v>-2.1976951075441136</v>
      </c>
      <c r="AD6" s="27"/>
      <c r="AE6" s="27"/>
      <c r="AF6">
        <v>1.79</v>
      </c>
      <c r="AG6">
        <v>2.11</v>
      </c>
      <c r="AH6" s="36"/>
      <c r="AI6" s="27"/>
      <c r="AJ6" t="s">
        <v>436</v>
      </c>
    </row>
    <row r="7" spans="1:36" s="12" customFormat="1" ht="15" x14ac:dyDescent="0.25">
      <c r="A7">
        <v>3.32</v>
      </c>
      <c r="B7">
        <v>3.52</v>
      </c>
      <c r="C7">
        <v>2.29</v>
      </c>
      <c r="D7" s="20">
        <f t="shared" si="3"/>
        <v>2.1976951075441065E-2</v>
      </c>
      <c r="E7" s="17">
        <f>IF(OR($A7="",$B7="",$C7=""),"",A7*'MPTO_working_3-way'!$I6)</f>
        <v>3.392963477570464</v>
      </c>
      <c r="F7" s="21">
        <f>IF(OR($A7="",$B7="",$C7=""),"",B7*'MPTO_working_3-way'!$I6)</f>
        <v>3.5973588677855526</v>
      </c>
      <c r="G7" s="22">
        <f>IF(OR($A7="",$B7="",$C7=""),"",C7*'MPTO_working_3-way'!$I6)</f>
        <v>2.3403272179627601</v>
      </c>
      <c r="H7" s="17">
        <f>IF(OR($A7="",$B7="",$C7=""),"",'MPTO_working_3-way'!E6)</f>
        <v>3.4027590444047053</v>
      </c>
      <c r="I7" s="21">
        <f>IF(OR($A7="",$B7="",$C7=""),"",'MPTO_working_3-way'!F6)</f>
        <v>3.6131702533040122</v>
      </c>
      <c r="J7" s="22">
        <f>IF(OR($A7="",$B7="",$C7=""),"",'MPTO_working_3-way'!G6)</f>
        <v>2.3290719031061884</v>
      </c>
      <c r="K7" s="17">
        <f>IF(OR($A7="",$B7="",$C7=""),"",'OddsRatio_working_3-way'!H6)</f>
        <v>3.3989882978935206</v>
      </c>
      <c r="L7" s="21">
        <f>IF(OR($A7="",$B7="",$C7=""),"",'OddsRatio_working_3-way'!I6)</f>
        <v>3.6057976339188249</v>
      </c>
      <c r="M7" s="22">
        <f>IF(OR($A7="",$B7="",$C7=""),"",'OddsRatio_working_3-way'!J6)</f>
        <v>2.3339202173632083</v>
      </c>
      <c r="N7" s="23">
        <f t="shared" si="16"/>
        <v>29.472760511882999</v>
      </c>
      <c r="O7" s="24">
        <f t="shared" si="17"/>
        <v>27.7981718464351</v>
      </c>
      <c r="P7" s="24">
        <f t="shared" si="18"/>
        <v>42.729067641681901</v>
      </c>
      <c r="Q7" t="s">
        <v>184</v>
      </c>
      <c r="R7" t="s">
        <v>185</v>
      </c>
      <c r="S7" s="48" t="s">
        <v>448</v>
      </c>
      <c r="T7" s="35">
        <v>100</v>
      </c>
      <c r="U7" s="35">
        <f t="shared" si="19"/>
        <v>50.495049504950494</v>
      </c>
      <c r="V7" s="35">
        <f t="shared" si="20"/>
        <v>69.230769230769241</v>
      </c>
      <c r="W7" s="35">
        <f t="shared" si="21"/>
        <v>76.851851851851848</v>
      </c>
      <c r="X7" s="35">
        <f t="shared" si="22"/>
        <v>53.917378917378912</v>
      </c>
      <c r="Y7" s="35">
        <f t="shared" si="23"/>
        <v>72.653098643197637</v>
      </c>
      <c r="Z7" s="35">
        <f t="shared" si="24"/>
        <v>80.274181264280273</v>
      </c>
      <c r="AA7" s="35">
        <f t="shared" si="25"/>
        <v>-3.422329412428418</v>
      </c>
      <c r="AB7" s="35">
        <f t="shared" si="26"/>
        <v>-3.4223294124283967</v>
      </c>
      <c r="AC7" s="35">
        <f t="shared" si="27"/>
        <v>-3.4223294124284251</v>
      </c>
      <c r="AD7" s="27"/>
      <c r="AE7" s="27"/>
      <c r="AF7">
        <v>1.95</v>
      </c>
      <c r="AG7">
        <v>1.95</v>
      </c>
      <c r="AH7" s="36"/>
      <c r="AI7" s="27"/>
      <c r="AJ7" t="s">
        <v>443</v>
      </c>
    </row>
    <row r="8" spans="1:36" ht="15" x14ac:dyDescent="0.25">
      <c r="A8">
        <v>2.02</v>
      </c>
      <c r="B8">
        <v>3.25</v>
      </c>
      <c r="C8">
        <v>4.32</v>
      </c>
      <c r="D8" s="20">
        <f t="shared" si="3"/>
        <v>3.4223294124284154E-2</v>
      </c>
      <c r="E8" s="17">
        <f>IF(OR($A8="",$B8="",$C8=""),"",A8*'MPTO_working_3-way'!$I7)</f>
        <v>2.0891310541310539</v>
      </c>
      <c r="F8" s="21">
        <f>IF(OR($A8="",$B8="",$C8=""),"",B8*'MPTO_working_3-way'!$I7)</f>
        <v>3.3612257059039234</v>
      </c>
      <c r="G8" s="22">
        <f>IF(OR($A8="",$B8="",$C8=""),"",C8*'MPTO_working_3-way'!$I7)</f>
        <v>4.4678446306169075</v>
      </c>
      <c r="H8" s="17">
        <f>IF(OR($A8="",$B8="",$C8=""),"",'MPTO_working_3-way'!E7)</f>
        <v>2.0676461868216789</v>
      </c>
      <c r="I8" s="21">
        <f>IF(OR($A8="",$B8="",$C8=""),"",'MPTO_working_3-way'!F7)</f>
        <v>3.3751338828812387</v>
      </c>
      <c r="J8" s="22">
        <f>IF(OR($A8="",$B8="",$C8=""),"",'MPTO_working_3-way'!G7)</f>
        <v>4.5439319817991501</v>
      </c>
      <c r="K8" s="17">
        <f>IF(OR($A8="",$B8="",$C8=""),"",'OddsRatio_working_3-way'!H7)</f>
        <v>2.0763939742913604</v>
      </c>
      <c r="L8" s="21">
        <f>IF(OR($A8="",$B8="",$C8=""),"",'OddsRatio_working_3-way'!I7)</f>
        <v>3.3743984727015301</v>
      </c>
      <c r="M8" s="22">
        <f>IF(OR($A8="",$B8="",$C8=""),"",'OddsRatio_working_3-way'!J7)</f>
        <v>4.5035568574973688</v>
      </c>
      <c r="N8" s="23">
        <f t="shared" si="16"/>
        <v>47.866791220330434</v>
      </c>
      <c r="O8" s="24">
        <f t="shared" si="17"/>
        <v>29.751051773866916</v>
      </c>
      <c r="P8" s="24">
        <f t="shared" si="18"/>
        <v>22.382157005802657</v>
      </c>
      <c r="Q8" t="s">
        <v>217</v>
      </c>
      <c r="R8" t="s">
        <v>209</v>
      </c>
      <c r="S8" s="48" t="s">
        <v>448</v>
      </c>
      <c r="T8" s="35">
        <v>100</v>
      </c>
      <c r="U8" s="35">
        <f t="shared" si="19"/>
        <v>68.55345911949685</v>
      </c>
      <c r="V8" s="35">
        <f t="shared" si="20"/>
        <v>70.760233918128648</v>
      </c>
      <c r="W8" s="35">
        <f t="shared" si="21"/>
        <v>58.50622406639004</v>
      </c>
      <c r="X8" s="35">
        <f t="shared" si="22"/>
        <v>70.733542015481305</v>
      </c>
      <c r="Y8" s="35">
        <f t="shared" si="23"/>
        <v>72.940316814113103</v>
      </c>
      <c r="Z8" s="35">
        <f t="shared" si="24"/>
        <v>60.686306962374495</v>
      </c>
      <c r="AA8" s="35">
        <f t="shared" si="25"/>
        <v>-2.1800828959844551</v>
      </c>
      <c r="AB8" s="35">
        <f t="shared" si="26"/>
        <v>-2.1800828959844551</v>
      </c>
      <c r="AC8" s="35">
        <f t="shared" si="27"/>
        <v>-2.1800828959844551</v>
      </c>
      <c r="AF8">
        <v>2.39</v>
      </c>
      <c r="AG8">
        <v>1.61</v>
      </c>
      <c r="AJ8" t="s">
        <v>82</v>
      </c>
    </row>
    <row r="9" spans="1:36" ht="15" x14ac:dyDescent="0.25">
      <c r="A9">
        <v>3.18</v>
      </c>
      <c r="B9">
        <v>3.42</v>
      </c>
      <c r="C9">
        <v>2.41</v>
      </c>
      <c r="D9" s="20">
        <f t="shared" si="3"/>
        <v>2.1800828959844587E-2</v>
      </c>
      <c r="E9" s="17">
        <f>IF(OR($A9="",$B9="",$C9=""),"",A9*'MPTO_working_3-way'!$I8)</f>
        <v>3.2493266360923059</v>
      </c>
      <c r="F9" s="21">
        <f>IF(OR($A9="",$B9="",$C9=""),"",B9*'MPTO_working_3-way'!$I8)</f>
        <v>3.4945588350426684</v>
      </c>
      <c r="G9" s="22">
        <f>IF(OR($A9="",$B9="",$C9=""),"",C9*'MPTO_working_3-way'!$I8)</f>
        <v>2.4625399977932254</v>
      </c>
      <c r="H9" s="17">
        <f>IF(OR($A9="",$B9="",$C9=""),"",'MPTO_working_3-way'!E8)</f>
        <v>3.2552245901875527</v>
      </c>
      <c r="I9" s="21">
        <f>IF(OR($A9="",$B9="",$C9=""),"",'MPTO_working_3-way'!F8)</f>
        <v>3.5071633375848954</v>
      </c>
      <c r="J9" s="22">
        <f>IF(OR($A9="",$B9="",$C9=""),"",'MPTO_working_3-way'!G8)</f>
        <v>2.4529594954933645</v>
      </c>
      <c r="K9" s="17">
        <f>IF(OR($A9="",$B9="",$C9=""),"",'OddsRatio_working_3-way'!H8)</f>
        <v>3.2530100111729268</v>
      </c>
      <c r="L9" s="21">
        <f>IF(OR($A9="",$B9="",$C9=""),"",'OddsRatio_working_3-way'!I8)</f>
        <v>3.5010478105681111</v>
      </c>
      <c r="M9" s="22">
        <f>IF(OR($A9="",$B9="",$C9=""),"",'OddsRatio_working_3-way'!J8)</f>
        <v>2.4572220714467097</v>
      </c>
      <c r="N9" s="23">
        <f t="shared" si="16"/>
        <v>30.775607133255662</v>
      </c>
      <c r="O9" s="24">
        <f t="shared" si="17"/>
        <v>28.615915404606145</v>
      </c>
      <c r="P9" s="24">
        <f t="shared" si="18"/>
        <v>40.608477462138183</v>
      </c>
      <c r="Q9" t="s">
        <v>349</v>
      </c>
      <c r="R9" t="s">
        <v>358</v>
      </c>
      <c r="S9" s="48" t="s">
        <v>448</v>
      </c>
      <c r="T9" s="35">
        <v>100</v>
      </c>
      <c r="U9" s="35">
        <f t="shared" si="19"/>
        <v>65.156794425087099</v>
      </c>
      <c r="V9" s="35">
        <f t="shared" si="20"/>
        <v>67.532467532467535</v>
      </c>
      <c r="W9" s="35">
        <f t="shared" si="21"/>
        <v>64.539007092198588</v>
      </c>
      <c r="X9" s="35">
        <f t="shared" si="22"/>
        <v>67.928525375333891</v>
      </c>
      <c r="Y9" s="35">
        <f t="shared" si="23"/>
        <v>70.304198482714312</v>
      </c>
      <c r="Z9" s="35">
        <f t="shared" si="24"/>
        <v>67.310738042445365</v>
      </c>
      <c r="AA9" s="35">
        <f t="shared" si="25"/>
        <v>-2.7717309502467913</v>
      </c>
      <c r="AB9" s="35">
        <f t="shared" si="26"/>
        <v>-2.7717309502467771</v>
      </c>
      <c r="AC9" s="35">
        <f t="shared" si="27"/>
        <v>-2.7717309502467771</v>
      </c>
      <c r="AF9">
        <v>2.0299999999999998</v>
      </c>
      <c r="AG9">
        <v>1.88</v>
      </c>
      <c r="AJ9" t="s">
        <v>437</v>
      </c>
    </row>
    <row r="10" spans="1:36" ht="15" x14ac:dyDescent="0.25">
      <c r="A10">
        <v>2.87</v>
      </c>
      <c r="B10">
        <v>3.08</v>
      </c>
      <c r="C10">
        <v>2.82</v>
      </c>
      <c r="D10" s="20">
        <f t="shared" si="3"/>
        <v>2.7717309502467868E-2</v>
      </c>
      <c r="E10" s="17">
        <f>IF(OR($A10="",$B10="",$C10=""),"",A10*'MPTO_working_3-way'!$I9)</f>
        <v>2.949548678272083</v>
      </c>
      <c r="F10" s="21">
        <f>IF(OR($A10="",$B10="",$C10=""),"",B10*'MPTO_working_3-way'!$I9)</f>
        <v>3.1653693132676013</v>
      </c>
      <c r="G10" s="22">
        <f>IF(OR($A10="",$B10="",$C10=""),"",C10*'MPTO_working_3-way'!$I9)</f>
        <v>2.8981628127969592</v>
      </c>
      <c r="H10" s="17">
        <f>IF(OR($A10="",$B10="",$C10=""),"",'MPTO_working_3-way'!E9)</f>
        <v>2.9481744605507747</v>
      </c>
      <c r="I10" s="21">
        <f>IF(OR($A10="",$B10="",$C10=""),"",'MPTO_working_3-way'!F9)</f>
        <v>3.1702129679966391</v>
      </c>
      <c r="J10" s="22">
        <f>IF(OR($A10="",$B10="",$C10=""),"",'MPTO_working_3-way'!G9)</f>
        <v>2.8954385401940974</v>
      </c>
      <c r="K10" s="17">
        <f>IF(OR($A10="",$B10="",$C10=""),"",'OddsRatio_working_3-way'!H9)</f>
        <v>2.9488987996471621</v>
      </c>
      <c r="L10" s="21">
        <f>IF(OR($A10="",$B10="",$C10=""),"",'OddsRatio_working_3-way'!I9)</f>
        <v>3.1677590926556665</v>
      </c>
      <c r="M10" s="22">
        <f>IF(OR($A10="",$B10="",$C10=""),"",'OddsRatio_working_3-way'!J9)</f>
        <v>2.8967892060737084</v>
      </c>
      <c r="N10" s="23">
        <f t="shared" si="16"/>
        <v>33.903491994098033</v>
      </c>
      <c r="O10" s="24">
        <f t="shared" si="17"/>
        <v>31.591890267227711</v>
      </c>
      <c r="P10" s="24">
        <f t="shared" si="18"/>
        <v>34.504617738674241</v>
      </c>
      <c r="Q10" t="s">
        <v>257</v>
      </c>
      <c r="R10" t="s">
        <v>259</v>
      </c>
      <c r="S10" s="48" t="s">
        <v>448</v>
      </c>
      <c r="T10" s="35">
        <v>100</v>
      </c>
      <c r="U10" s="35">
        <f t="shared" si="19"/>
        <v>49.238578680203041</v>
      </c>
      <c r="V10" s="35">
        <f t="shared" si="20"/>
        <v>73.753280839895012</v>
      </c>
      <c r="W10" s="35">
        <f t="shared" si="21"/>
        <v>74.160206718346245</v>
      </c>
      <c r="X10" s="35">
        <f t="shared" si="22"/>
        <v>52.086512441758728</v>
      </c>
      <c r="Y10" s="35">
        <f t="shared" si="23"/>
        <v>76.601214601450692</v>
      </c>
      <c r="Z10" s="35">
        <f t="shared" si="24"/>
        <v>77.00814047990194</v>
      </c>
      <c r="AA10" s="35">
        <f t="shared" si="25"/>
        <v>-2.8479337615556872</v>
      </c>
      <c r="AB10" s="35">
        <f t="shared" si="26"/>
        <v>-2.8479337615556801</v>
      </c>
      <c r="AC10" s="35">
        <f t="shared" si="27"/>
        <v>-2.8479337615556943</v>
      </c>
      <c r="AF10">
        <v>2.23</v>
      </c>
      <c r="AG10">
        <v>1.71</v>
      </c>
      <c r="AJ10" t="s">
        <v>438</v>
      </c>
    </row>
    <row r="11" spans="1:36" ht="15" x14ac:dyDescent="0.25">
      <c r="A11">
        <v>1.97</v>
      </c>
      <c r="B11">
        <v>3.81</v>
      </c>
      <c r="C11">
        <v>3.87</v>
      </c>
      <c r="D11" s="20">
        <f t="shared" si="3"/>
        <v>2.8479337615556766E-2</v>
      </c>
      <c r="E11" s="17">
        <f>IF(OR($A11="",$B11="",$C11=""),"",A11*'MPTO_working_3-way'!$I10)</f>
        <v>2.0261042951026469</v>
      </c>
      <c r="F11" s="21">
        <f>IF(OR($A11="",$B11="",$C11=""),"",B11*'MPTO_working_3-way'!$I10)</f>
        <v>3.9185062763152714</v>
      </c>
      <c r="G11" s="22">
        <f>IF(OR($A11="",$B11="",$C11=""),"",C11*'MPTO_working_3-way'!$I10)</f>
        <v>3.9802150365722047</v>
      </c>
      <c r="H11" s="17">
        <f>IF(OR($A11="",$B11="",$C11=""),"",'MPTO_working_3-way'!E10)</f>
        <v>2.0075439459924982</v>
      </c>
      <c r="I11" s="21">
        <f>IF(OR($A11="",$B11="",$C11=""),"",'MPTO_working_3-way'!F10)</f>
        <v>3.9529741691551599</v>
      </c>
      <c r="J11" s="22">
        <f>IF(OR($A11="",$B11="",$C11=""),"",'MPTO_working_3-way'!G10)</f>
        <v>4.0175999760994285</v>
      </c>
      <c r="K11" s="17">
        <f>IF(OR($A11="",$B11="",$C11=""),"",'OddsRatio_working_3-way'!H10)</f>
        <v>2.0147820792404314</v>
      </c>
      <c r="L11" s="21">
        <f>IF(OR($A11="",$B11="",$C11=""),"",'OddsRatio_working_3-way'!I10)</f>
        <v>3.9397295285212501</v>
      </c>
      <c r="M11" s="22">
        <f>IF(OR($A11="",$B11="",$C11=""),"",'OddsRatio_working_3-way'!J10)</f>
        <v>4.0024995540412771</v>
      </c>
      <c r="N11" s="23">
        <f t="shared" si="16"/>
        <v>49.355800805374521</v>
      </c>
      <c r="O11" s="24">
        <f t="shared" si="17"/>
        <v>25.51992850041675</v>
      </c>
      <c r="P11" s="24">
        <f t="shared" si="18"/>
        <v>25.124270694208739</v>
      </c>
      <c r="Q11" t="s">
        <v>266</v>
      </c>
      <c r="R11" t="s">
        <v>263</v>
      </c>
      <c r="S11" s="48" t="s">
        <v>448</v>
      </c>
      <c r="T11" s="35">
        <v>100</v>
      </c>
      <c r="U11" s="35">
        <f t="shared" si="19"/>
        <v>55.947136563876647</v>
      </c>
      <c r="V11" s="35">
        <f t="shared" si="20"/>
        <v>72.899728997289984</v>
      </c>
      <c r="W11" s="35">
        <f t="shared" si="21"/>
        <v>66.666666666666657</v>
      </c>
      <c r="X11" s="35">
        <f t="shared" si="22"/>
        <v>60.433604336043366</v>
      </c>
      <c r="Y11" s="35">
        <f t="shared" si="23"/>
        <v>77.386196769456689</v>
      </c>
      <c r="Z11" s="35">
        <f t="shared" si="24"/>
        <v>71.153134438833376</v>
      </c>
      <c r="AA11" s="35">
        <f t="shared" si="25"/>
        <v>-4.4864677721667192</v>
      </c>
      <c r="AB11" s="35">
        <f t="shared" si="26"/>
        <v>-4.486467772166705</v>
      </c>
      <c r="AC11" s="35">
        <f t="shared" si="27"/>
        <v>-4.4864677721667192</v>
      </c>
      <c r="AF11">
        <v>1.76</v>
      </c>
      <c r="AG11">
        <v>2.15</v>
      </c>
      <c r="AJ11" t="s">
        <v>439</v>
      </c>
    </row>
    <row r="12" spans="1:36" ht="15" x14ac:dyDescent="0.25">
      <c r="A12">
        <v>2.27</v>
      </c>
      <c r="B12">
        <v>3.69</v>
      </c>
      <c r="C12">
        <v>3</v>
      </c>
      <c r="D12" s="20">
        <f t="shared" si="3"/>
        <v>4.4864677721667023E-2</v>
      </c>
      <c r="E12" s="17">
        <f>IF(OR($A12="",$B12="",$C12=""),"",A12*'MPTO_working_3-way'!$I11)</f>
        <v>2.3718428184281843</v>
      </c>
      <c r="F12" s="21">
        <f>IF(OR($A12="",$B12="",$C12=""),"",B12*'MPTO_working_3-way'!$I11)</f>
        <v>3.8555506607929511</v>
      </c>
      <c r="G12" s="22">
        <f>IF(OR($A12="",$B12="",$C12=""),"",C12*'MPTO_working_3-way'!$I11)</f>
        <v>3.1345940331650013</v>
      </c>
      <c r="H12" s="17">
        <f>IF(OR($A12="",$B12="",$C12=""),"",'MPTO_working_3-way'!E11)</f>
        <v>2.3497690336818091</v>
      </c>
      <c r="I12" s="21">
        <f>IF(OR($A12="",$B12="",$C12=""),"",'MPTO_working_3-way'!F11)</f>
        <v>3.9055204998290383</v>
      </c>
      <c r="J12" s="22">
        <f>IF(OR($A12="",$B12="",$C12=""),"",'MPTO_working_3-way'!G11)</f>
        <v>3.1409161927379539</v>
      </c>
      <c r="K12" s="17">
        <f>IF(OR($A12="",$B12="",$C12=""),"",'OddsRatio_working_3-way'!H11)</f>
        <v>2.3594054286166526</v>
      </c>
      <c r="L12" s="21">
        <f>IF(OR($A12="",$B12="",$C12=""),"",'OddsRatio_working_3-way'!I11)</f>
        <v>3.879370553526611</v>
      </c>
      <c r="M12" s="22">
        <f>IF(OR($A12="",$B12="",$C12=""),"",'OddsRatio_working_3-way'!J11)</f>
        <v>3.1407959505774063</v>
      </c>
      <c r="N12" s="23">
        <f t="shared" si="16"/>
        <v>42.161309857062875</v>
      </c>
      <c r="O12" s="24">
        <f t="shared" si="17"/>
        <v>25.936632351092886</v>
      </c>
      <c r="P12" s="24">
        <f t="shared" si="18"/>
        <v>31.902057791844239</v>
      </c>
      <c r="Q12" t="s">
        <v>115</v>
      </c>
      <c r="R12" t="s">
        <v>276</v>
      </c>
      <c r="S12" s="48" t="s">
        <v>448</v>
      </c>
      <c r="T12" s="35">
        <v>100</v>
      </c>
      <c r="U12" s="35">
        <f t="shared" si="19"/>
        <v>52.153110047846894</v>
      </c>
      <c r="V12" s="35">
        <f t="shared" si="20"/>
        <v>68.35443037974683</v>
      </c>
      <c r="W12" s="35">
        <f t="shared" si="21"/>
        <v>77.220956719817764</v>
      </c>
      <c r="X12" s="35">
        <f t="shared" si="22"/>
        <v>54.424612900435399</v>
      </c>
      <c r="Y12" s="35">
        <f t="shared" si="23"/>
        <v>70.625933232335342</v>
      </c>
      <c r="Z12" s="35">
        <f t="shared" si="24"/>
        <v>79.492459572406275</v>
      </c>
      <c r="AA12" s="35">
        <f t="shared" si="25"/>
        <v>-2.2715028525885046</v>
      </c>
      <c r="AB12" s="35">
        <f t="shared" si="26"/>
        <v>-2.2715028525885117</v>
      </c>
      <c r="AC12" s="35">
        <f t="shared" si="27"/>
        <v>-2.2715028525885117</v>
      </c>
      <c r="AF12">
        <v>1.69</v>
      </c>
      <c r="AG12">
        <v>2.2000000000000002</v>
      </c>
      <c r="AJ12" t="s">
        <v>127</v>
      </c>
    </row>
    <row r="13" spans="1:36" ht="15" x14ac:dyDescent="0.25">
      <c r="A13">
        <v>2.09</v>
      </c>
      <c r="B13">
        <v>3.16</v>
      </c>
      <c r="C13">
        <v>4.3899999999999997</v>
      </c>
      <c r="D13" s="20">
        <f t="shared" si="3"/>
        <v>2.2715028525885028E-2</v>
      </c>
      <c r="E13" s="17">
        <f>IF(OR($A13="",$B13="",$C13=""),"",A13*'MPTO_working_3-way'!$I12)</f>
        <v>2.1374744096190996</v>
      </c>
      <c r="F13" s="21">
        <f>IF(OR($A13="",$B13="",$C13=""),"",B13*'MPTO_working_3-way'!$I12)</f>
        <v>3.2317794901417969</v>
      </c>
      <c r="G13" s="22">
        <f>IF(OR($A13="",$B13="",$C13=""),"",C13*'MPTO_working_3-way'!$I12)</f>
        <v>4.4897189752286346</v>
      </c>
      <c r="H13" s="17">
        <f>IF(OR($A13="",$B13="",$C13=""),"",'MPTO_working_3-way'!E12)</f>
        <v>2.1236056413624911</v>
      </c>
      <c r="I13" s="21">
        <f>IF(OR($A13="",$B13="",$C13=""),"",'MPTO_working_3-way'!F12)</f>
        <v>3.2374611024287452</v>
      </c>
      <c r="J13" s="22">
        <f>IF(OR($A13="",$B13="",$C13=""),"",'MPTO_working_3-way'!G12)</f>
        <v>4.5409392701999343</v>
      </c>
      <c r="K13" s="17">
        <f>IF(OR($A13="",$B13="",$C13=""),"",'OddsRatio_working_3-way'!H12)</f>
        <v>2.1294816694113572</v>
      </c>
      <c r="L13" s="21">
        <f>IF(OR($A13="",$B13="",$C13=""),"",'OddsRatio_working_3-way'!I12)</f>
        <v>3.2382389045215891</v>
      </c>
      <c r="M13" s="22">
        <f>IF(OR($A13="",$B13="",$C13=""),"",'OddsRatio_working_3-way'!J12)</f>
        <v>4.5127916140408262</v>
      </c>
      <c r="N13" s="23">
        <f t="shared" si="16"/>
        <v>46.784185836320781</v>
      </c>
      <c r="O13" s="24">
        <f t="shared" si="17"/>
        <v>30.942705189212155</v>
      </c>
      <c r="P13" s="24">
        <f t="shared" si="18"/>
        <v>22.273108974467071</v>
      </c>
      <c r="Q13" t="s">
        <v>297</v>
      </c>
      <c r="R13" t="s">
        <v>302</v>
      </c>
      <c r="S13" s="48" t="s">
        <v>448</v>
      </c>
      <c r="T13" s="35">
        <v>100</v>
      </c>
      <c r="U13" s="35">
        <f t="shared" si="19"/>
        <v>56.331877729257641</v>
      </c>
      <c r="V13" s="35">
        <f t="shared" si="20"/>
        <v>71.428571428571431</v>
      </c>
      <c r="W13" s="35">
        <f t="shared" si="21"/>
        <v>69.325153374233125</v>
      </c>
      <c r="X13" s="35">
        <f t="shared" si="22"/>
        <v>59.246275197195445</v>
      </c>
      <c r="Y13" s="35">
        <f t="shared" si="23"/>
        <v>74.342968896509234</v>
      </c>
      <c r="Z13" s="35">
        <f t="shared" si="24"/>
        <v>72.239550842170928</v>
      </c>
      <c r="AA13" s="35">
        <f t="shared" si="25"/>
        <v>-2.9143974679378033</v>
      </c>
      <c r="AB13" s="35">
        <f t="shared" si="26"/>
        <v>-2.9143974679378033</v>
      </c>
      <c r="AC13" s="35">
        <f t="shared" si="27"/>
        <v>-2.9143974679378033</v>
      </c>
      <c r="AF13">
        <v>2.65</v>
      </c>
      <c r="AG13">
        <v>1.53</v>
      </c>
      <c r="AJ13" t="s">
        <v>440</v>
      </c>
    </row>
    <row r="14" spans="1:36" ht="15" x14ac:dyDescent="0.25">
      <c r="A14">
        <v>2.29</v>
      </c>
      <c r="B14">
        <v>3.5</v>
      </c>
      <c r="C14">
        <v>3.26</v>
      </c>
      <c r="D14" s="20">
        <f t="shared" si="3"/>
        <v>2.9143974679378015E-2</v>
      </c>
      <c r="E14" s="17">
        <f>IF(OR($A14="",$B14="",$C14=""),"",A14*'MPTO_working_3-way'!$I13)</f>
        <v>2.3567397020157759</v>
      </c>
      <c r="F14" s="21">
        <f>IF(OR($A14="",$B14="",$C14=""),"",B14*'MPTO_working_3-way'!$I13)</f>
        <v>3.6020039113778228</v>
      </c>
      <c r="G14" s="22">
        <f>IF(OR($A14="",$B14="",$C14=""),"",C14*'MPTO_working_3-way'!$I13)</f>
        <v>3.3550093574547719</v>
      </c>
      <c r="H14" s="17">
        <f>IF(OR($A14="",$B14="",$C14=""),"",'MPTO_working_3-way'!E13)</f>
        <v>2.34210376921583</v>
      </c>
      <c r="I14" s="21">
        <f>IF(OR($A14="",$B14="",$C14=""),"",'MPTO_working_3-way'!F13)</f>
        <v>3.623193295955109</v>
      </c>
      <c r="J14" s="22">
        <f>IF(OR($A14="",$B14="",$C14=""),"",'MPTO_working_3-way'!G13)</f>
        <v>3.3666201387248478</v>
      </c>
      <c r="K14" s="17">
        <f>IF(OR($A14="",$B14="",$C14=""),"",'OddsRatio_working_3-way'!H13)</f>
        <v>2.3484015944369325</v>
      </c>
      <c r="L14" s="21">
        <f>IF(OR($A14="",$B14="",$C14=""),"",'OddsRatio_working_3-way'!I13)</f>
        <v>3.6131813845676986</v>
      </c>
      <c r="M14" s="22">
        <f>IF(OR($A14="",$B14="",$C14=""),"",'OddsRatio_working_3-way'!J13)</f>
        <v>3.3623159716491999</v>
      </c>
      <c r="N14" s="23">
        <f t="shared" si="16"/>
        <v>42.431499717371253</v>
      </c>
      <c r="O14" s="24">
        <f t="shared" si="17"/>
        <v>27.762324100794338</v>
      </c>
      <c r="P14" s="24">
        <f t="shared" si="18"/>
        <v>29.806176181834417</v>
      </c>
      <c r="Q14" t="s">
        <v>415</v>
      </c>
      <c r="R14" t="s">
        <v>314</v>
      </c>
      <c r="S14" s="48" t="s">
        <v>448</v>
      </c>
      <c r="T14" s="35">
        <v>100</v>
      </c>
      <c r="U14" s="35">
        <f t="shared" si="19"/>
        <v>50</v>
      </c>
      <c r="V14" s="35">
        <f t="shared" si="20"/>
        <v>74.811083123425689</v>
      </c>
      <c r="W14" s="35">
        <f t="shared" si="21"/>
        <v>70.674486803519059</v>
      </c>
      <c r="X14" s="35">
        <f t="shared" si="22"/>
        <v>54.514430073055244</v>
      </c>
      <c r="Y14" s="35">
        <f t="shared" si="23"/>
        <v>79.325513196480941</v>
      </c>
      <c r="Z14" s="35">
        <f t="shared" si="24"/>
        <v>75.188916876574311</v>
      </c>
      <c r="AA14" s="35">
        <f t="shared" si="25"/>
        <v>-4.5144300730552445</v>
      </c>
      <c r="AB14" s="35">
        <f t="shared" si="26"/>
        <v>-4.5144300730552516</v>
      </c>
      <c r="AC14" s="35">
        <f t="shared" si="27"/>
        <v>-4.5144300730552516</v>
      </c>
      <c r="AF14">
        <v>1.96</v>
      </c>
      <c r="AG14">
        <v>1.93</v>
      </c>
      <c r="AJ14" t="s">
        <v>442</v>
      </c>
    </row>
    <row r="15" spans="1:36" ht="15" x14ac:dyDescent="0.25">
      <c r="A15">
        <v>2</v>
      </c>
      <c r="B15">
        <v>3.97</v>
      </c>
      <c r="C15">
        <v>3.41</v>
      </c>
      <c r="D15" s="20">
        <f t="shared" si="3"/>
        <v>4.5144300730552533E-2</v>
      </c>
      <c r="E15" s="17">
        <f>IF(OR($A15="",$B15="",$C15=""),"",A15*'MPTO_working_3-way'!$I14)</f>
        <v>2.0902886014611051</v>
      </c>
      <c r="F15" s="21">
        <f>IF(OR($A15="",$B15="",$C15=""),"",B15*'MPTO_working_3-way'!$I14)</f>
        <v>4.1492228739002934</v>
      </c>
      <c r="G15" s="22">
        <f>IF(OR($A15="",$B15="",$C15=""),"",C15*'MPTO_working_3-way'!$I14)</f>
        <v>3.5639420654911844</v>
      </c>
      <c r="H15" s="17">
        <f>IF(OR($A15="",$B15="",$C15=""),"",'MPTO_working_3-way'!E14)</f>
        <v>2.0620601764879112</v>
      </c>
      <c r="I15" s="21">
        <f>IF(OR($A15="",$B15="",$C15=""),"",'MPTO_working_3-way'!F14)</f>
        <v>4.2222407044501171</v>
      </c>
      <c r="J15" s="22">
        <f>IF(OR($A15="",$B15="",$C15=""),"",'MPTO_working_3-way'!G14)</f>
        <v>3.5944454524132992</v>
      </c>
      <c r="K15" s="17">
        <f>IF(OR($A15="",$B15="",$C15=""),"",'OddsRatio_working_3-way'!H14)</f>
        <v>2.0731792734989676</v>
      </c>
      <c r="L15" s="21">
        <f>IF(OR($A15="",$B15="",$C15=""),"",'OddsRatio_working_3-way'!I14)</f>
        <v>4.187342442291933</v>
      </c>
      <c r="M15" s="22">
        <f>IF(OR($A15="",$B15="",$C15=""),"",'OddsRatio_working_3-way'!J14)</f>
        <v>3.5863620491325126</v>
      </c>
      <c r="N15" s="23">
        <f t="shared" si="16"/>
        <v>47.84028383932263</v>
      </c>
      <c r="O15" s="24">
        <f t="shared" si="17"/>
        <v>24.100898659608376</v>
      </c>
      <c r="P15" s="24">
        <f t="shared" si="18"/>
        <v>28.05881750106899</v>
      </c>
      <c r="Q15" t="s">
        <v>152</v>
      </c>
      <c r="R15" t="s">
        <v>155</v>
      </c>
      <c r="S15" s="48" t="s">
        <v>449</v>
      </c>
      <c r="T15" s="35">
        <v>100</v>
      </c>
      <c r="U15" s="35">
        <f t="shared" si="19"/>
        <v>46.524064171122987</v>
      </c>
      <c r="V15" s="35">
        <f t="shared" si="20"/>
        <v>74.160206718346245</v>
      </c>
      <c r="W15" s="35">
        <f t="shared" si="21"/>
        <v>75.845410628019309</v>
      </c>
      <c r="X15" s="35">
        <f t="shared" si="22"/>
        <v>49.994382653634425</v>
      </c>
      <c r="Y15" s="35">
        <f t="shared" si="23"/>
        <v>77.630525200857676</v>
      </c>
      <c r="Z15" s="35">
        <f t="shared" si="24"/>
        <v>79.315729110530739</v>
      </c>
      <c r="AA15" s="35">
        <f t="shared" si="25"/>
        <v>-3.4703184825114377</v>
      </c>
      <c r="AB15" s="35">
        <f t="shared" si="26"/>
        <v>-3.4703184825114306</v>
      </c>
      <c r="AC15" s="35">
        <f t="shared" si="27"/>
        <v>-3.4703184825114306</v>
      </c>
      <c r="AF15">
        <v>1.71</v>
      </c>
      <c r="AG15">
        <v>2.17</v>
      </c>
      <c r="AJ15" t="s">
        <v>434</v>
      </c>
    </row>
    <row r="16" spans="1:36" ht="15" x14ac:dyDescent="0.25">
      <c r="A16">
        <v>1.87</v>
      </c>
      <c r="B16">
        <v>3.87</v>
      </c>
      <c r="C16">
        <v>4.1399999999999997</v>
      </c>
      <c r="D16" s="20">
        <f t="shared" si="3"/>
        <v>3.4703184825114253E-2</v>
      </c>
      <c r="E16" s="17">
        <f>IF(OR($A16="",$B16="",$C16=""),"",A16*'MPTO_working_3-way'!$I15)</f>
        <v>1.9348949556229638</v>
      </c>
      <c r="F16" s="21">
        <f>IF(OR($A16="",$B16="",$C16=""),"",B16*'MPTO_working_3-way'!$I15)</f>
        <v>4.0043013252731923</v>
      </c>
      <c r="G16" s="22">
        <f>IF(OR($A16="",$B16="",$C16=""),"",C16*'MPTO_working_3-way'!$I15)</f>
        <v>4.2836711851759723</v>
      </c>
      <c r="H16" s="17">
        <f>IF(OR($A16="",$B16="",$C16=""),"",'MPTO_working_3-way'!E15)</f>
        <v>1.9113455618044837</v>
      </c>
      <c r="I16" s="21">
        <f>IF(OR($A16="",$B16="",$C16=""),"",'MPTO_working_3-way'!F15)</f>
        <v>4.0513680319536043</v>
      </c>
      <c r="J16" s="22">
        <f>IF(OR($A16="",$B16="",$C16=""),"",'MPTO_working_3-way'!G15)</f>
        <v>4.3482388776605791</v>
      </c>
      <c r="K16" s="17">
        <f>IF(OR($A16="",$B16="",$C16=""),"",'OddsRatio_working_3-way'!H15)</f>
        <v>1.9201876413145949</v>
      </c>
      <c r="L16" s="21">
        <f>IF(OR($A16="",$B16="",$C16=""),"",'OddsRatio_working_3-way'!I15)</f>
        <v>4.0355615293941218</v>
      </c>
      <c r="M16" s="22">
        <f>IF(OR($A16="",$B16="",$C16=""),"",'OddsRatio_working_3-way'!J15)</f>
        <v>4.3211370042848571</v>
      </c>
      <c r="N16" s="23">
        <f t="shared" si="16"/>
        <v>51.682392219480334</v>
      </c>
      <c r="O16" s="24">
        <f t="shared" si="17"/>
        <v>24.973145594425898</v>
      </c>
      <c r="P16" s="24">
        <f t="shared" si="18"/>
        <v>23.344462186093775</v>
      </c>
      <c r="Q16" t="s">
        <v>325</v>
      </c>
      <c r="R16" t="s">
        <v>320</v>
      </c>
      <c r="S16" s="48" t="s">
        <v>449</v>
      </c>
      <c r="T16" s="35">
        <v>100</v>
      </c>
      <c r="U16" s="35">
        <f t="shared" si="19"/>
        <v>54.128440366972484</v>
      </c>
      <c r="V16" s="35">
        <f t="shared" si="20"/>
        <v>70.149253731343279</v>
      </c>
      <c r="W16" s="35">
        <f t="shared" si="21"/>
        <v>72.29916897506925</v>
      </c>
      <c r="X16" s="35">
        <f t="shared" si="22"/>
        <v>57.551577293587464</v>
      </c>
      <c r="Y16" s="35">
        <f t="shared" si="23"/>
        <v>73.572390657958266</v>
      </c>
      <c r="Z16" s="35">
        <f t="shared" si="24"/>
        <v>75.722305901684223</v>
      </c>
      <c r="AA16" s="35">
        <f t="shared" si="25"/>
        <v>-3.4231369266149798</v>
      </c>
      <c r="AB16" s="35">
        <f t="shared" si="26"/>
        <v>-3.4231369266149869</v>
      </c>
      <c r="AC16" s="35">
        <f t="shared" si="27"/>
        <v>-3.4231369266149727</v>
      </c>
      <c r="AF16">
        <v>1.84</v>
      </c>
      <c r="AG16">
        <v>2.04</v>
      </c>
      <c r="AJ16" t="s">
        <v>434</v>
      </c>
    </row>
    <row r="17" spans="1:36" ht="15" x14ac:dyDescent="0.25">
      <c r="A17">
        <v>2.1800000000000002</v>
      </c>
      <c r="B17">
        <v>3.35</v>
      </c>
      <c r="C17">
        <v>3.61</v>
      </c>
      <c r="D17" s="20">
        <f t="shared" si="3"/>
        <v>3.423136926614978E-2</v>
      </c>
      <c r="E17" s="17">
        <f>IF(OR($A17="",$B17="",$C17=""),"",A17*'MPTO_working_3-way'!$I16)</f>
        <v>2.2546243850002066</v>
      </c>
      <c r="F17" s="21">
        <f>IF(OR($A17="",$B17="",$C17=""),"",B17*'MPTO_working_3-way'!$I16)</f>
        <v>3.4646750870416017</v>
      </c>
      <c r="G17" s="22">
        <f>IF(OR($A17="",$B17="",$C17=""),"",C17*'MPTO_working_3-way'!$I16)</f>
        <v>3.7335752430508005</v>
      </c>
      <c r="H17" s="17">
        <f>IF(OR($A17="",$B17="",$C17=""),"",'MPTO_working_3-way'!E16)</f>
        <v>2.2356103491347596</v>
      </c>
      <c r="I17" s="21">
        <f>IF(OR($A17="",$B17="",$C17=""),"",'MPTO_working_3-way'!F16)</f>
        <v>3.4831432518618763</v>
      </c>
      <c r="J17" s="22">
        <f>IF(OR($A17="",$B17="",$C17=""),"",'MPTO_working_3-way'!G16)</f>
        <v>3.7650906646647488</v>
      </c>
      <c r="K17" s="17">
        <f>IF(OR($A17="",$B17="",$C17=""),"",'OddsRatio_working_3-way'!H16)</f>
        <v>2.2435294227617733</v>
      </c>
      <c r="L17" s="21">
        <f>IF(OR($A17="",$B17="",$C17=""),"",'OddsRatio_working_3-way'!I16)</f>
        <v>3.4765204605848878</v>
      </c>
      <c r="M17" s="22">
        <f>IF(OR($A17="",$B17="",$C17=""),"",'OddsRatio_working_3-way'!J16)</f>
        <v>3.7505184689900233</v>
      </c>
      <c r="N17" s="23">
        <f t="shared" si="16"/>
        <v>44.353285924382853</v>
      </c>
      <c r="O17" s="24">
        <f t="shared" si="17"/>
        <v>28.862735317956599</v>
      </c>
      <c r="P17" s="24">
        <f t="shared" si="18"/>
        <v>26.783978757660559</v>
      </c>
      <c r="Q17" t="s">
        <v>130</v>
      </c>
      <c r="R17" t="s">
        <v>322</v>
      </c>
      <c r="S17" s="48" t="s">
        <v>449</v>
      </c>
      <c r="T17" s="35">
        <v>100</v>
      </c>
      <c r="U17" s="35">
        <f t="shared" si="19"/>
        <v>77.777777777777771</v>
      </c>
      <c r="V17" s="35">
        <f t="shared" si="20"/>
        <v>77.220956719817764</v>
      </c>
      <c r="W17" s="35">
        <f t="shared" si="21"/>
        <v>41.176470588235297</v>
      </c>
      <c r="X17" s="35">
        <f t="shared" si="22"/>
        <v>81.602572691946946</v>
      </c>
      <c r="Y17" s="35">
        <f t="shared" si="23"/>
        <v>81.045751633986924</v>
      </c>
      <c r="Z17" s="35">
        <f t="shared" si="24"/>
        <v>45.001265502404451</v>
      </c>
      <c r="AA17" s="35">
        <f t="shared" si="25"/>
        <v>-3.8247949141691748</v>
      </c>
      <c r="AB17" s="35">
        <f t="shared" si="26"/>
        <v>-3.8247949141691606</v>
      </c>
      <c r="AC17" s="35">
        <f t="shared" si="27"/>
        <v>-3.8247949141691535</v>
      </c>
      <c r="AF17">
        <v>2</v>
      </c>
      <c r="AG17">
        <v>1.88</v>
      </c>
      <c r="AJ17" t="s">
        <v>434</v>
      </c>
    </row>
    <row r="18" spans="1:36" ht="15" x14ac:dyDescent="0.25">
      <c r="A18">
        <v>4.5</v>
      </c>
      <c r="B18">
        <v>4.3899999999999997</v>
      </c>
      <c r="C18">
        <v>1.7</v>
      </c>
      <c r="D18" s="20">
        <f t="shared" si="3"/>
        <v>3.8247949141691606E-2</v>
      </c>
      <c r="E18" s="17">
        <f>IF(OR($A18="",$B18="",$C18=""),"",A18*'MPTO_working_3-way'!$I17)</f>
        <v>4.6721157711376122</v>
      </c>
      <c r="F18" s="21">
        <f>IF(OR($A18="",$B18="",$C18=""),"",B18*'MPTO_working_3-way'!$I17)</f>
        <v>4.5579084967320256</v>
      </c>
      <c r="G18" s="22">
        <f>IF(OR($A18="",$B18="",$C18=""),"",C18*'MPTO_working_3-way'!$I17)</f>
        <v>1.7650215135408758</v>
      </c>
      <c r="H18" s="17">
        <f>IF(OR($A18="",$B18="",$C18=""),"",'MPTO_working_3-way'!E17)</f>
        <v>4.7738870856926248</v>
      </c>
      <c r="I18" s="21">
        <f>IF(OR($A18="",$B18="",$C18=""),"",'MPTO_working_3-way'!F17)</f>
        <v>4.6502734762641058</v>
      </c>
      <c r="J18" s="22">
        <f>IF(OR($A18="",$B18="",$C18=""),"",'MPTO_working_3-way'!G17)</f>
        <v>1.7376618000879605</v>
      </c>
      <c r="K18" s="17">
        <f>IF(OR($A18="",$B18="",$C18=""),"",'OddsRatio_working_3-way'!H17)</f>
        <v>4.7360617473230722</v>
      </c>
      <c r="L18" s="21">
        <f>IF(OR($A18="",$B18="",$C18=""),"",'OddsRatio_working_3-way'!I17)</f>
        <v>4.618642663835776</v>
      </c>
      <c r="M18" s="22">
        <f>IF(OR($A18="",$B18="",$C18=""),"",'OddsRatio_working_3-way'!J17)</f>
        <v>1.7472123494646146</v>
      </c>
      <c r="N18" s="23">
        <f t="shared" si="16"/>
        <v>21.403579213032007</v>
      </c>
      <c r="O18" s="24">
        <f t="shared" si="17"/>
        <v>21.93988757600092</v>
      </c>
      <c r="P18" s="24">
        <f t="shared" si="18"/>
        <v>56.656533210967076</v>
      </c>
      <c r="Q18" t="s">
        <v>156</v>
      </c>
      <c r="R18" t="s">
        <v>151</v>
      </c>
      <c r="S18" s="48" t="s">
        <v>449</v>
      </c>
      <c r="T18" s="35">
        <v>100</v>
      </c>
      <c r="U18" s="35">
        <f t="shared" si="19"/>
        <v>64.788732394366207</v>
      </c>
      <c r="V18" s="35">
        <f t="shared" si="20"/>
        <v>72.375690607734811</v>
      </c>
      <c r="W18" s="35">
        <f t="shared" si="21"/>
        <v>60.629921259842511</v>
      </c>
      <c r="X18" s="35">
        <f t="shared" si="22"/>
        <v>66.994388132422671</v>
      </c>
      <c r="Y18" s="35">
        <f t="shared" si="23"/>
        <v>74.581346345791275</v>
      </c>
      <c r="Z18" s="35">
        <f t="shared" si="24"/>
        <v>62.835576997899004</v>
      </c>
      <c r="AA18" s="35">
        <f t="shared" si="25"/>
        <v>-2.2056557380564641</v>
      </c>
      <c r="AB18" s="35">
        <f t="shared" si="26"/>
        <v>-2.2056557380564641</v>
      </c>
      <c r="AC18" s="35">
        <f t="shared" si="27"/>
        <v>-2.2056557380564925</v>
      </c>
      <c r="AF18">
        <v>1.48</v>
      </c>
      <c r="AG18">
        <v>2.72</v>
      </c>
      <c r="AJ18" t="s">
        <v>434</v>
      </c>
    </row>
    <row r="19" spans="1:36" ht="15" x14ac:dyDescent="0.25">
      <c r="A19">
        <v>2.84</v>
      </c>
      <c r="B19">
        <v>3.62</v>
      </c>
      <c r="C19">
        <v>2.54</v>
      </c>
      <c r="D19" s="20">
        <f t="shared" si="3"/>
        <v>2.205655738056489E-2</v>
      </c>
      <c r="E19" s="17">
        <f>IF(OR($A19="",$B19="",$C19=""),"",A19*'MPTO_working_3-way'!$I18)</f>
        <v>2.9026406229608042</v>
      </c>
      <c r="F19" s="21">
        <f>IF(OR($A19="",$B19="",$C19=""),"",B19*'MPTO_working_3-way'!$I18)</f>
        <v>3.6998447377176449</v>
      </c>
      <c r="G19" s="22">
        <f>IF(OR($A19="",$B19="",$C19=""),"",C19*'MPTO_working_3-way'!$I18)</f>
        <v>2.596023655746635</v>
      </c>
      <c r="H19" s="17">
        <f>IF(OR($A19="",$B19="",$C19=""),"",'MPTO_working_3-way'!E18)</f>
        <v>2.9005643867070847</v>
      </c>
      <c r="I19" s="21">
        <f>IF(OR($A19="",$B19="",$C19=""),"",'MPTO_working_3-way'!F18)</f>
        <v>3.7189803365153828</v>
      </c>
      <c r="J19" s="22">
        <f>IF(OR($A19="",$B19="",$C19=""),"",'MPTO_working_3-way'!G18)</f>
        <v>2.5883360152924539</v>
      </c>
      <c r="K19" s="17">
        <f>IF(OR($A19="",$B19="",$C19=""),"",'OddsRatio_working_3-way'!H18)</f>
        <v>2.9022167986874492</v>
      </c>
      <c r="L19" s="21">
        <f>IF(OR($A19="",$B19="",$C19=""),"",'OddsRatio_working_3-way'!I18)</f>
        <v>3.7085913111745192</v>
      </c>
      <c r="M19" s="22">
        <f>IF(OR($A19="",$B19="",$C19=""),"",'OddsRatio_working_3-way'!J18)</f>
        <v>2.5920727554231915</v>
      </c>
      <c r="N19" s="23">
        <f t="shared" si="16"/>
        <v>34.451388576652725</v>
      </c>
      <c r="O19" s="24">
        <f t="shared" si="17"/>
        <v>27.028161203782801</v>
      </c>
      <c r="P19" s="24">
        <f t="shared" si="18"/>
        <v>38.520450219564459</v>
      </c>
      <c r="Q19" t="s">
        <v>162</v>
      </c>
      <c r="R19" t="s">
        <v>163</v>
      </c>
      <c r="S19" s="48" t="s">
        <v>449</v>
      </c>
      <c r="T19" s="35">
        <v>100</v>
      </c>
      <c r="U19" s="35">
        <f t="shared" si="19"/>
        <v>40.476190476190474</v>
      </c>
      <c r="V19" s="35">
        <f t="shared" si="20"/>
        <v>75.186104218362274</v>
      </c>
      <c r="W19" s="35">
        <f t="shared" si="21"/>
        <v>81.818181818181827</v>
      </c>
      <c r="X19" s="35">
        <f t="shared" si="22"/>
        <v>42.995713963455898</v>
      </c>
      <c r="Y19" s="35">
        <f t="shared" si="23"/>
        <v>77.705627705627705</v>
      </c>
      <c r="Z19" s="35">
        <f t="shared" si="24"/>
        <v>84.337705305447244</v>
      </c>
      <c r="AA19" s="35">
        <f t="shared" si="25"/>
        <v>-2.519523487265424</v>
      </c>
      <c r="AB19" s="35">
        <f t="shared" si="26"/>
        <v>-2.5195234872654311</v>
      </c>
      <c r="AC19" s="35">
        <f t="shared" si="27"/>
        <v>-2.5195234872654169</v>
      </c>
      <c r="AF19">
        <v>1.68</v>
      </c>
      <c r="AG19">
        <v>2.31</v>
      </c>
      <c r="AJ19" t="s">
        <v>435</v>
      </c>
    </row>
    <row r="20" spans="1:36" ht="15" x14ac:dyDescent="0.25">
      <c r="A20">
        <v>1.68</v>
      </c>
      <c r="B20">
        <v>4.03</v>
      </c>
      <c r="C20">
        <v>5.5</v>
      </c>
      <c r="D20" s="20">
        <f t="shared" si="3"/>
        <v>2.5195234872654293E-2</v>
      </c>
      <c r="E20" s="17">
        <f>IF(OR($A20="",$B20="",$C20=""),"",A20*'MPTO_working_3-way'!$I19)</f>
        <v>1.7223279945860592</v>
      </c>
      <c r="F20" s="21">
        <f>IF(OR($A20="",$B20="",$C20=""),"",B20*'MPTO_working_3-way'!$I19)</f>
        <v>4.1315367965367971</v>
      </c>
      <c r="G20" s="22">
        <f>IF(OR($A20="",$B20="",$C20=""),"",C20*'MPTO_working_3-way'!$I19)</f>
        <v>5.6385737917995984</v>
      </c>
      <c r="H20" s="17">
        <f>IF(OR($A20="",$B20="",$C20=""),"",'MPTO_working_3-way'!E19)</f>
        <v>1.7040429063041516</v>
      </c>
      <c r="I20" s="21">
        <f>IF(OR($A20="",$B20="",$C20=""),"",'MPTO_working_3-way'!F19)</f>
        <v>4.1711759478451791</v>
      </c>
      <c r="J20" s="22">
        <f>IF(OR($A20="",$B20="",$C20=""),"",'MPTO_working_3-way'!G19)</f>
        <v>5.7663552366695923</v>
      </c>
      <c r="K20" s="17">
        <f>IF(OR($A20="",$B20="",$C20=""),"",'OddsRatio_working_3-way'!H19)</f>
        <v>1.7105627508226073</v>
      </c>
      <c r="L20" s="21">
        <f>IF(OR($A20="",$B20="",$C20=""),"",'OddsRatio_working_3-way'!I19)</f>
        <v>4.1661840220477941</v>
      </c>
      <c r="M20" s="22">
        <f>IF(OR($A20="",$B20="",$C20=""),"",'OddsRatio_working_3-way'!J19)</f>
        <v>5.7022534980907835</v>
      </c>
      <c r="N20" s="23">
        <f t="shared" si="16"/>
        <v>58.060950245446023</v>
      </c>
      <c r="O20" s="24">
        <f t="shared" si="17"/>
        <v>24.204068588672286</v>
      </c>
      <c r="P20" s="24">
        <f t="shared" si="18"/>
        <v>17.734981165881695</v>
      </c>
      <c r="Q20" t="s">
        <v>330</v>
      </c>
      <c r="R20" t="s">
        <v>161</v>
      </c>
      <c r="S20" s="48" t="s">
        <v>449</v>
      </c>
      <c r="T20" s="35">
        <v>100</v>
      </c>
      <c r="U20" s="35">
        <f t="shared" si="19"/>
        <v>57.983193277310924</v>
      </c>
      <c r="V20" s="35">
        <f t="shared" si="20"/>
        <v>72.826086956521735</v>
      </c>
      <c r="W20" s="35">
        <f t="shared" si="21"/>
        <v>66.88741721854305</v>
      </c>
      <c r="X20" s="35">
        <f t="shared" si="22"/>
        <v>60.286495824935216</v>
      </c>
      <c r="Y20" s="35">
        <f t="shared" si="23"/>
        <v>75.129389504146033</v>
      </c>
      <c r="Z20" s="35">
        <f t="shared" si="24"/>
        <v>69.190719766167334</v>
      </c>
      <c r="AA20" s="35">
        <f t="shared" si="25"/>
        <v>-2.3033025476242912</v>
      </c>
      <c r="AB20" s="35">
        <f t="shared" si="26"/>
        <v>-2.3033025476242983</v>
      </c>
      <c r="AC20" s="35">
        <f t="shared" si="27"/>
        <v>-2.3033025476242841</v>
      </c>
      <c r="AF20">
        <v>1.83</v>
      </c>
      <c r="AG20">
        <v>2.0699999999999998</v>
      </c>
      <c r="AJ20" t="s">
        <v>435</v>
      </c>
    </row>
    <row r="21" spans="1:36" ht="15" x14ac:dyDescent="0.25">
      <c r="A21">
        <v>2.38</v>
      </c>
      <c r="B21">
        <v>3.68</v>
      </c>
      <c r="C21">
        <v>3.02</v>
      </c>
      <c r="D21" s="20">
        <f t="shared" si="3"/>
        <v>2.3033025476242752E-2</v>
      </c>
      <c r="E21" s="17">
        <f>IF(OR($A21="",$B21="",$C21=""),"",A21*'MPTO_working_3-way'!$I20)</f>
        <v>2.4348186006334576</v>
      </c>
      <c r="F21" s="21">
        <f>IF(OR($A21="",$B21="",$C21=""),"",B21*'MPTO_working_3-way'!$I20)</f>
        <v>3.7647615337525733</v>
      </c>
      <c r="G21" s="22">
        <f>IF(OR($A21="",$B21="",$C21=""),"",C21*'MPTO_working_3-way'!$I20)</f>
        <v>3.089559736938253</v>
      </c>
      <c r="H21" s="17">
        <f>IF(OR($A21="",$B21="",$C21=""),"",'MPTO_working_3-way'!E20)</f>
        <v>2.4242988909055621</v>
      </c>
      <c r="I21" s="21">
        <f>IF(OR($A21="",$B21="",$C21=""),"",'MPTO_working_3-way'!F20)</f>
        <v>3.7869972312114091</v>
      </c>
      <c r="J21" s="22">
        <f>IF(OR($A21="",$B21="",$C21=""),"",'MPTO_working_3-way'!G20)</f>
        <v>3.0916856126369359</v>
      </c>
      <c r="K21" s="17">
        <f>IF(OR($A21="",$B21="",$C21=""),"",'OddsRatio_working_3-way'!H20)</f>
        <v>2.4290557885969846</v>
      </c>
      <c r="L21" s="21">
        <f>IF(OR($A21="",$B21="",$C21=""),"",'OddsRatio_working_3-way'!I20)</f>
        <v>3.7752677633622604</v>
      </c>
      <c r="M21" s="22">
        <f>IF(OR($A21="",$B21="",$C21=""),"",'OddsRatio_working_3-way'!J20)</f>
        <v>3.0918062992506581</v>
      </c>
      <c r="N21" s="23">
        <f t="shared" si="16"/>
        <v>41.070821445993303</v>
      </c>
      <c r="O21" s="24">
        <f t="shared" si="17"/>
        <v>26.562107348223922</v>
      </c>
      <c r="P21" s="24">
        <f t="shared" si="18"/>
        <v>32.367071205782793</v>
      </c>
      <c r="Q21" t="s">
        <v>132</v>
      </c>
      <c r="R21" t="s">
        <v>165</v>
      </c>
      <c r="S21" s="48" t="s">
        <v>449</v>
      </c>
      <c r="T21" s="35">
        <v>100</v>
      </c>
      <c r="U21" s="35">
        <f t="shared" si="19"/>
        <v>62.825278810408925</v>
      </c>
      <c r="V21" s="35">
        <f t="shared" si="20"/>
        <v>72.67759562841529</v>
      </c>
      <c r="W21" s="35">
        <f t="shared" si="21"/>
        <v>62.264150943396231</v>
      </c>
      <c r="X21" s="35">
        <f t="shared" si="22"/>
        <v>65.058253428188479</v>
      </c>
      <c r="Y21" s="35">
        <f t="shared" si="23"/>
        <v>74.910570246194851</v>
      </c>
      <c r="Z21" s="35">
        <f t="shared" si="24"/>
        <v>64.497125561175778</v>
      </c>
      <c r="AA21" s="35">
        <f t="shared" si="25"/>
        <v>-2.2329746177795542</v>
      </c>
      <c r="AB21" s="35">
        <f t="shared" si="26"/>
        <v>-2.2329746177795613</v>
      </c>
      <c r="AC21" s="35">
        <f t="shared" si="27"/>
        <v>-2.2329746177795471</v>
      </c>
      <c r="AF21">
        <v>1.72</v>
      </c>
      <c r="AG21">
        <v>2.2400000000000002</v>
      </c>
      <c r="AJ21" t="s">
        <v>435</v>
      </c>
    </row>
    <row r="22" spans="1:36" ht="15" x14ac:dyDescent="0.25">
      <c r="A22">
        <v>2.69</v>
      </c>
      <c r="B22">
        <v>3.66</v>
      </c>
      <c r="C22">
        <v>2.65</v>
      </c>
      <c r="D22" s="20">
        <f t="shared" si="3"/>
        <v>2.2329746177795595E-2</v>
      </c>
      <c r="E22" s="17">
        <f>IF(OR($A22="",$B22="",$C22=""),"",A22*'MPTO_working_3-way'!$I21)</f>
        <v>2.75006701721827</v>
      </c>
      <c r="F22" s="21">
        <f>IF(OR($A22="",$B22="",$C22=""),"",B22*'MPTO_working_3-way'!$I21)</f>
        <v>3.7417268710107319</v>
      </c>
      <c r="G22" s="22">
        <f>IF(OR($A22="",$B22="",$C22=""),"",C22*'MPTO_working_3-way'!$I21)</f>
        <v>2.7091738273711581</v>
      </c>
      <c r="H22" s="17">
        <f>IF(OR($A22="",$B22="",$C22=""),"",'MPTO_working_3-way'!E21)</f>
        <v>2.7449605304826581</v>
      </c>
      <c r="I22" s="21">
        <f>IF(OR($A22="",$B22="",$C22=""),"",'MPTO_working_3-way'!F21)</f>
        <v>3.7624990926750157</v>
      </c>
      <c r="J22" s="22">
        <f>IF(OR($A22="",$B22="",$C22=""),"",'MPTO_working_3-way'!G21)</f>
        <v>2.7033219691775909</v>
      </c>
      <c r="K22" s="17">
        <f>IF(OR($A22="",$B22="",$C22=""),"",'OddsRatio_working_3-way'!H21)</f>
        <v>2.7478397662682772</v>
      </c>
      <c r="L22" s="21">
        <f>IF(OR($A22="",$B22="",$C22=""),"",'OddsRatio_working_3-way'!I21)</f>
        <v>3.7510377386234413</v>
      </c>
      <c r="M22" s="22">
        <f>IF(OR($A22="",$B22="",$C22=""),"",'OddsRatio_working_3-way'!J21)</f>
        <v>2.7064707777175481</v>
      </c>
      <c r="N22" s="23">
        <f t="shared" si="16"/>
        <v>36.362750207139086</v>
      </c>
      <c r="O22" s="24">
        <f t="shared" si="17"/>
        <v>26.725627884482002</v>
      </c>
      <c r="P22" s="24">
        <f t="shared" si="18"/>
        <v>36.911621908378919</v>
      </c>
      <c r="Q22" t="s">
        <v>160</v>
      </c>
      <c r="R22" t="s">
        <v>326</v>
      </c>
      <c r="S22" s="48" t="s">
        <v>449</v>
      </c>
      <c r="T22" s="35">
        <v>100</v>
      </c>
      <c r="U22" s="35">
        <f t="shared" si="19"/>
        <v>30.069930069930074</v>
      </c>
      <c r="V22" s="35">
        <f t="shared" si="20"/>
        <v>80.119284294234589</v>
      </c>
      <c r="W22" s="35">
        <f t="shared" si="21"/>
        <v>87.244897959183675</v>
      </c>
      <c r="X22" s="35">
        <f t="shared" si="22"/>
        <v>32.635817746581729</v>
      </c>
      <c r="Y22" s="35">
        <f t="shared" si="23"/>
        <v>82.685171970886259</v>
      </c>
      <c r="Z22" s="35">
        <f t="shared" si="24"/>
        <v>89.810785635835344</v>
      </c>
      <c r="AA22" s="35">
        <f t="shared" si="25"/>
        <v>-2.5658876766516556</v>
      </c>
      <c r="AB22" s="35">
        <f t="shared" si="26"/>
        <v>-2.5658876766516698</v>
      </c>
      <c r="AC22" s="35">
        <f t="shared" si="27"/>
        <v>-2.5658876766516698</v>
      </c>
      <c r="AF22">
        <v>1.67</v>
      </c>
      <c r="AG22">
        <v>2.33</v>
      </c>
      <c r="AJ22" t="s">
        <v>435</v>
      </c>
    </row>
    <row r="23" spans="1:36" ht="15" x14ac:dyDescent="0.25">
      <c r="A23">
        <v>1.43</v>
      </c>
      <c r="B23">
        <v>5.03</v>
      </c>
      <c r="C23">
        <v>7.84</v>
      </c>
      <c r="D23" s="20">
        <f t="shared" si="3"/>
        <v>2.5658876766516681E-2</v>
      </c>
      <c r="E23" s="17">
        <f>IF(OR($A23="",$B23="",$C23=""),"",A23*'MPTO_working_3-way'!$I22)</f>
        <v>1.4666921937761188</v>
      </c>
      <c r="F23" s="21">
        <f>IF(OR($A23="",$B23="",$C23=""),"",B23*'MPTO_working_3-way'!$I22)</f>
        <v>5.1590641501355794</v>
      </c>
      <c r="G23" s="22">
        <f>IF(OR($A23="",$B23="",$C23=""),"",C23*'MPTO_working_3-way'!$I22)</f>
        <v>8.0411655938494899</v>
      </c>
      <c r="H23" s="17">
        <f>IF(OR($A23="",$B23="",$C23=""),"",'MPTO_working_3-way'!E22)</f>
        <v>1.4477065092561923</v>
      </c>
      <c r="I23" s="21">
        <f>IF(OR($A23="",$B23="",$C23=""),"",'MPTO_working_3-way'!F22)</f>
        <v>5.2561258032681639</v>
      </c>
      <c r="J23" s="22">
        <f>IF(OR($A23="",$B23="",$C23=""),"",'MPTO_working_3-way'!G22)</f>
        <v>8.4034982378072129</v>
      </c>
      <c r="K23" s="17">
        <f>IF(OR($A23="",$B23="",$C23=""),"",'OddsRatio_working_3-way'!H22)</f>
        <v>1.4536982676740997</v>
      </c>
      <c r="L23" s="21">
        <f>IF(OR($A23="",$B23="",$C23=""),"",'OddsRatio_working_3-way'!I22)</f>
        <v>5.2521023691316806</v>
      </c>
      <c r="M23" s="22">
        <f>IF(OR($A23="",$B23="",$C23=""),"",'OddsRatio_working_3-way'!J22)</f>
        <v>8.2169677927694025</v>
      </c>
      <c r="N23" s="23">
        <f t="shared" si="16"/>
        <v>68.180631508334301</v>
      </c>
      <c r="O23" s="24">
        <f t="shared" si="17"/>
        <v>19.383360448691459</v>
      </c>
      <c r="P23" s="24">
        <f t="shared" si="18"/>
        <v>12.436008042974242</v>
      </c>
      <c r="Q23" t="s">
        <v>166</v>
      </c>
      <c r="R23" t="s">
        <v>328</v>
      </c>
      <c r="S23" s="48" t="s">
        <v>449</v>
      </c>
      <c r="T23" s="35">
        <v>100</v>
      </c>
      <c r="U23" s="35">
        <f t="shared" si="19"/>
        <v>46.808510638297875</v>
      </c>
      <c r="V23" s="35">
        <f t="shared" si="20"/>
        <v>74.489795918367349</v>
      </c>
      <c r="W23" s="35">
        <f t="shared" si="21"/>
        <v>75.609756097560975</v>
      </c>
      <c r="X23" s="35">
        <f t="shared" si="22"/>
        <v>49.900447984071683</v>
      </c>
      <c r="Y23" s="35">
        <f t="shared" si="23"/>
        <v>77.58173326414115</v>
      </c>
      <c r="Z23" s="35">
        <f t="shared" si="24"/>
        <v>78.701693443334776</v>
      </c>
      <c r="AA23" s="35">
        <f t="shared" si="25"/>
        <v>-3.0919373457738075</v>
      </c>
      <c r="AB23" s="35">
        <f t="shared" si="26"/>
        <v>-3.0919373457738004</v>
      </c>
      <c r="AC23" s="35">
        <f t="shared" si="27"/>
        <v>-3.0919373457738004</v>
      </c>
      <c r="AF23">
        <v>1.56</v>
      </c>
      <c r="AG23">
        <v>2.56</v>
      </c>
      <c r="AJ23" t="s">
        <v>435</v>
      </c>
    </row>
    <row r="24" spans="1:36" ht="15" x14ac:dyDescent="0.25">
      <c r="A24">
        <v>1.88</v>
      </c>
      <c r="B24">
        <v>3.92</v>
      </c>
      <c r="C24">
        <v>4.0999999999999996</v>
      </c>
      <c r="D24" s="20">
        <f t="shared" si="3"/>
        <v>3.0919373457737986E-2</v>
      </c>
      <c r="E24" s="17">
        <f>IF(OR($A24="",$B24="",$C24=""),"",A24*'MPTO_working_3-way'!$I23)</f>
        <v>1.9381284221005473</v>
      </c>
      <c r="F24" s="21">
        <f>IF(OR($A24="",$B24="",$C24=""),"",B24*'MPTO_working_3-way'!$I23)</f>
        <v>4.0412039439543328</v>
      </c>
      <c r="G24" s="22">
        <f>IF(OR($A24="",$B24="",$C24=""),"",C24*'MPTO_working_3-way'!$I23)</f>
        <v>4.2267694311767254</v>
      </c>
      <c r="H24" s="17">
        <f>IF(OR($A24="",$B24="",$C24=""),"",'MPTO_working_3-way'!E23)</f>
        <v>1.9171469082369181</v>
      </c>
      <c r="I24" s="21">
        <f>IF(OR($A24="",$B24="",$C24=""),"",'MPTO_working_3-way'!F23)</f>
        <v>4.0850410279336051</v>
      </c>
      <c r="J24" s="22">
        <f>IF(OR($A24="",$B24="",$C24=""),"",'MPTO_working_3-way'!G23)</f>
        <v>4.2808955652443306</v>
      </c>
      <c r="K24" s="17">
        <f>IF(OR($A24="",$B24="",$C24=""),"",'OddsRatio_working_3-way'!H23)</f>
        <v>1.9250679468959724</v>
      </c>
      <c r="L24" s="21">
        <f>IF(OR($A24="",$B24="",$C24=""),"",'OddsRatio_working_3-way'!I23)</f>
        <v>4.0695436419730004</v>
      </c>
      <c r="M24" s="22">
        <f>IF(OR($A24="",$B24="",$C24=""),"",'OddsRatio_working_3-way'!J23)</f>
        <v>4.2587620856562669</v>
      </c>
      <c r="N24" s="23">
        <f t="shared" si="16"/>
        <v>51.596168169093673</v>
      </c>
      <c r="O24" s="24">
        <f t="shared" si="17"/>
        <v>24.74510106068778</v>
      </c>
      <c r="P24" s="24">
        <f t="shared" si="18"/>
        <v>23.658730770218561</v>
      </c>
      <c r="Q24" t="s">
        <v>172</v>
      </c>
      <c r="R24" t="s">
        <v>334</v>
      </c>
      <c r="S24" s="48" t="s">
        <v>449</v>
      </c>
      <c r="T24" s="35">
        <v>100</v>
      </c>
      <c r="U24" s="35">
        <f t="shared" si="19"/>
        <v>63.099630996309962</v>
      </c>
      <c r="V24" s="35">
        <f t="shared" si="20"/>
        <v>72.972972972972968</v>
      </c>
      <c r="W24" s="35">
        <f t="shared" si="21"/>
        <v>61.089494163424128</v>
      </c>
      <c r="X24" s="35">
        <f t="shared" si="22"/>
        <v>65.937532863602897</v>
      </c>
      <c r="Y24" s="35">
        <f t="shared" si="23"/>
        <v>75.810874840265924</v>
      </c>
      <c r="Z24" s="35">
        <f t="shared" si="24"/>
        <v>63.927396030717063</v>
      </c>
      <c r="AA24" s="35">
        <f t="shared" si="25"/>
        <v>-2.8379018672929348</v>
      </c>
      <c r="AB24" s="35">
        <f t="shared" si="26"/>
        <v>-2.8379018672929561</v>
      </c>
      <c r="AC24" s="35">
        <f t="shared" si="27"/>
        <v>-2.8379018672929348</v>
      </c>
      <c r="AF24">
        <v>1.8</v>
      </c>
      <c r="AG24">
        <v>2.09</v>
      </c>
      <c r="AJ24" t="s">
        <v>436</v>
      </c>
    </row>
    <row r="25" spans="1:36" ht="15" x14ac:dyDescent="0.25">
      <c r="A25">
        <v>2.71</v>
      </c>
      <c r="B25">
        <v>3.7</v>
      </c>
      <c r="C25">
        <v>2.57</v>
      </c>
      <c r="D25" s="20">
        <f t="shared" si="3"/>
        <v>2.8379018672929357E-2</v>
      </c>
      <c r="E25" s="17">
        <f>IF(OR($A25="",$B25="",$C25=""),"",A25*'MPTO_working_3-way'!$I24)</f>
        <v>2.7869071406036383</v>
      </c>
      <c r="F25" s="21">
        <f>IF(OR($A25="",$B25="",$C25=""),"",B25*'MPTO_working_3-way'!$I24)</f>
        <v>3.8050023690898387</v>
      </c>
      <c r="G25" s="22">
        <f>IF(OR($A25="",$B25="",$C25=""),"",C25*'MPTO_working_3-way'!$I24)</f>
        <v>2.6429340779894281</v>
      </c>
      <c r="H25" s="17">
        <f>IF(OR($A25="",$B25="",$C25=""),"",'MPTO_working_3-way'!E24)</f>
        <v>2.7813006261042621</v>
      </c>
      <c r="I25" s="21">
        <f>IF(OR($A25="",$B25="",$C25=""),"",'MPTO_working_3-way'!F24)</f>
        <v>3.8342000288650531</v>
      </c>
      <c r="J25" s="22">
        <f>IF(OR($A25="",$B25="",$C25=""),"",'MPTO_working_3-way'!G24)</f>
        <v>2.6340370204932313</v>
      </c>
      <c r="K25" s="17">
        <f>IF(OR($A25="",$B25="",$C25=""),"",'OddsRatio_working_3-way'!H24)</f>
        <v>2.7847462703501482</v>
      </c>
      <c r="L25" s="21">
        <f>IF(OR($A25="",$B25="",$C25=""),"",'OddsRatio_working_3-way'!I24)</f>
        <v>3.8180204268686557</v>
      </c>
      <c r="M25" s="22">
        <f>IF(OR($A25="",$B25="",$C25=""),"",'OddsRatio_working_3-way'!J24)</f>
        <v>2.6386266926606621</v>
      </c>
      <c r="N25" s="23">
        <f t="shared" si="16"/>
        <v>35.882071039632919</v>
      </c>
      <c r="O25" s="24">
        <f t="shared" si="17"/>
        <v>26.281192572271678</v>
      </c>
      <c r="P25" s="24">
        <f t="shared" si="18"/>
        <v>37.836736388095417</v>
      </c>
      <c r="Q25" t="s">
        <v>134</v>
      </c>
      <c r="R25" t="s">
        <v>171</v>
      </c>
      <c r="S25" s="48" t="s">
        <v>449</v>
      </c>
      <c r="T25" s="35">
        <v>100</v>
      </c>
      <c r="U25" s="35">
        <f t="shared" si="19"/>
        <v>55.947136563876647</v>
      </c>
      <c r="V25" s="35">
        <f t="shared" si="20"/>
        <v>73.821989528795811</v>
      </c>
      <c r="W25" s="35">
        <f t="shared" si="21"/>
        <v>67.426710097719877</v>
      </c>
      <c r="X25" s="35">
        <f t="shared" si="22"/>
        <v>58.751300373484327</v>
      </c>
      <c r="Y25" s="35">
        <f t="shared" si="23"/>
        <v>76.626153338403483</v>
      </c>
      <c r="Z25" s="35">
        <f t="shared" si="24"/>
        <v>70.230873907327535</v>
      </c>
      <c r="AA25" s="35">
        <f t="shared" si="25"/>
        <v>-2.8041638096076795</v>
      </c>
      <c r="AB25" s="35">
        <f t="shared" si="26"/>
        <v>-2.8041638096076724</v>
      </c>
      <c r="AC25" s="35">
        <f t="shared" si="27"/>
        <v>-2.8041638096076582</v>
      </c>
      <c r="AF25">
        <v>1.65</v>
      </c>
      <c r="AG25">
        <v>2.35</v>
      </c>
      <c r="AJ25" t="s">
        <v>436</v>
      </c>
    </row>
    <row r="26" spans="1:36" ht="15" x14ac:dyDescent="0.25">
      <c r="A26">
        <v>2.27</v>
      </c>
      <c r="B26">
        <v>3.82</v>
      </c>
      <c r="C26">
        <v>3.07</v>
      </c>
      <c r="D26" s="20">
        <f t="shared" si="3"/>
        <v>2.8041638096076849E-2</v>
      </c>
      <c r="E26" s="17">
        <f>IF(OR($A26="",$B26="",$C26=""),"",A26*'MPTO_working_3-way'!$I25)</f>
        <v>2.3336545184780944</v>
      </c>
      <c r="F26" s="21">
        <f>IF(OR($A26="",$B26="",$C26=""),"",B26*'MPTO_working_3-way'!$I25)</f>
        <v>3.9271190575270132</v>
      </c>
      <c r="G26" s="22">
        <f>IF(OR($A26="",$B26="",$C26=""),"",C26*'MPTO_working_3-way'!$I25)</f>
        <v>3.1560878289549557</v>
      </c>
      <c r="H26" s="17">
        <f>IF(OR($A26="",$B26="",$C26=""),"",'MPTO_working_3-way'!E25)</f>
        <v>2.3192093855626221</v>
      </c>
      <c r="I26" s="21">
        <f>IF(OR($A26="",$B26="",$C26=""),"",'MPTO_working_3-way'!F25)</f>
        <v>3.9614488905317304</v>
      </c>
      <c r="J26" s="22">
        <f>IF(OR($A26="",$B26="",$C26=""),"",'MPTO_working_3-way'!G25)</f>
        <v>3.1606992453368727</v>
      </c>
      <c r="K26" s="17">
        <f>IF(OR($A26="",$B26="",$C26=""),"",'OddsRatio_working_3-way'!H25)</f>
        <v>2.3255477316197171</v>
      </c>
      <c r="L26" s="21">
        <f>IF(OR($A26="",$B26="",$C26=""),"",'OddsRatio_working_3-way'!I25)</f>
        <v>3.9433422072185826</v>
      </c>
      <c r="M26" s="22">
        <f>IF(OR($A26="",$B26="",$C26=""),"",'OddsRatio_working_3-way'!J25)</f>
        <v>3.1605384287030018</v>
      </c>
      <c r="N26" s="23">
        <f t="shared" si="16"/>
        <v>42.851244350091527</v>
      </c>
      <c r="O26" s="24">
        <f t="shared" si="17"/>
        <v>25.463959338928738</v>
      </c>
      <c r="P26" s="24">
        <f t="shared" si="18"/>
        <v>31.684796310979728</v>
      </c>
      <c r="Q26" t="s">
        <v>337</v>
      </c>
      <c r="R26" t="s">
        <v>169</v>
      </c>
      <c r="S26" s="48" t="s">
        <v>449</v>
      </c>
      <c r="T26" s="35">
        <v>100</v>
      </c>
      <c r="U26" s="35">
        <f t="shared" si="19"/>
        <v>48.717948717948723</v>
      </c>
      <c r="V26" s="35">
        <f t="shared" si="20"/>
        <v>74.160206718346245</v>
      </c>
      <c r="W26" s="35">
        <f t="shared" si="21"/>
        <v>74.226804123711347</v>
      </c>
      <c r="X26" s="35">
        <f t="shared" si="22"/>
        <v>51.612989157942415</v>
      </c>
      <c r="Y26" s="35">
        <f t="shared" si="23"/>
        <v>77.055247158339952</v>
      </c>
      <c r="Z26" s="35">
        <f t="shared" si="24"/>
        <v>77.121844563705039</v>
      </c>
      <c r="AA26" s="35">
        <f t="shared" si="25"/>
        <v>-2.8950404399936929</v>
      </c>
      <c r="AB26" s="35">
        <f t="shared" si="26"/>
        <v>-2.8950404399937071</v>
      </c>
      <c r="AC26" s="35">
        <f t="shared" si="27"/>
        <v>-2.8950404399936929</v>
      </c>
      <c r="AF26">
        <v>1.6</v>
      </c>
      <c r="AG26">
        <v>2.46</v>
      </c>
      <c r="AJ26" t="s">
        <v>436</v>
      </c>
    </row>
    <row r="27" spans="1:36" ht="15" x14ac:dyDescent="0.25">
      <c r="A27">
        <v>1.95</v>
      </c>
      <c r="B27">
        <v>3.87</v>
      </c>
      <c r="C27">
        <v>3.88</v>
      </c>
      <c r="D27" s="20">
        <f t="shared" si="3"/>
        <v>2.8950404399936902E-2</v>
      </c>
      <c r="E27" s="17">
        <f>IF(OR($A27="",$B27="",$C27=""),"",A27*'MPTO_working_3-way'!$I26)</f>
        <v>2.0064532885798769</v>
      </c>
      <c r="F27" s="21">
        <f>IF(OR($A27="",$B27="",$C27=""),"",B27*'MPTO_working_3-way'!$I26)</f>
        <v>3.9820380650277558</v>
      </c>
      <c r="G27" s="22">
        <f>IF(OR($A27="",$B27="",$C27=""),"",C27*'MPTO_working_3-way'!$I26)</f>
        <v>3.992327569071755</v>
      </c>
      <c r="H27" s="17">
        <f>IF(OR($A27="",$B27="",$C27=""),"",'MPTO_working_3-way'!E26)</f>
        <v>1.9873983916421862</v>
      </c>
      <c r="I27" s="21">
        <f>IF(OR($A27="",$B27="",$C27=""),"",'MPTO_working_3-way'!F26)</f>
        <v>4.0201360895401068</v>
      </c>
      <c r="J27" s="22">
        <f>IF(OR($A27="",$B27="",$C27=""),"",'MPTO_working_3-way'!G26)</f>
        <v>4.0309281188996611</v>
      </c>
      <c r="K27" s="17">
        <f>IF(OR($A27="",$B27="",$C27=""),"",'OddsRatio_working_3-way'!H26)</f>
        <v>1.9947766708997123</v>
      </c>
      <c r="L27" s="21">
        <f>IF(OR($A27="",$B27="",$C27=""),"",'OddsRatio_working_3-way'!I26)</f>
        <v>4.0052726794549214</v>
      </c>
      <c r="M27" s="22">
        <f>IF(OR($A27="",$B27="",$C27=""),"",'OddsRatio_working_3-way'!J26)</f>
        <v>4.0157440128328137</v>
      </c>
      <c r="N27" s="23">
        <f t="shared" si="16"/>
        <v>49.839186672906685</v>
      </c>
      <c r="O27" s="24">
        <f t="shared" si="17"/>
        <v>25.112768478596394</v>
      </c>
      <c r="P27" s="24">
        <f t="shared" si="18"/>
        <v>25.048044848496922</v>
      </c>
      <c r="Q27" t="s">
        <v>333</v>
      </c>
      <c r="R27" t="s">
        <v>133</v>
      </c>
      <c r="S27" s="48" t="s">
        <v>449</v>
      </c>
      <c r="T27" s="35">
        <v>100</v>
      </c>
      <c r="U27" s="35">
        <f t="shared" si="19"/>
        <v>57.983193277310924</v>
      </c>
      <c r="V27" s="35">
        <f t="shared" si="20"/>
        <v>71.83098591549296</v>
      </c>
      <c r="W27" s="35">
        <f t="shared" si="21"/>
        <v>67.948717948717942</v>
      </c>
      <c r="X27" s="35">
        <f t="shared" si="22"/>
        <v>60.220296135789098</v>
      </c>
      <c r="Y27" s="35">
        <f t="shared" si="23"/>
        <v>74.068088773971127</v>
      </c>
      <c r="Z27" s="35">
        <f t="shared" si="24"/>
        <v>70.185820807196123</v>
      </c>
      <c r="AA27" s="35">
        <f t="shared" si="25"/>
        <v>-2.237102858478174</v>
      </c>
      <c r="AB27" s="35">
        <f t="shared" si="26"/>
        <v>-2.2371028584781669</v>
      </c>
      <c r="AC27" s="35">
        <f t="shared" si="27"/>
        <v>-2.2371028584781811</v>
      </c>
      <c r="AF27">
        <v>1.69</v>
      </c>
      <c r="AG27">
        <v>2.2599999999999998</v>
      </c>
      <c r="AJ27" t="s">
        <v>436</v>
      </c>
    </row>
    <row r="28" spans="1:36" ht="15" x14ac:dyDescent="0.25">
      <c r="A28">
        <v>2.38</v>
      </c>
      <c r="B28">
        <v>3.55</v>
      </c>
      <c r="C28">
        <v>3.12</v>
      </c>
      <c r="D28" s="20">
        <f t="shared" si="3"/>
        <v>2.2371028584781794E-2</v>
      </c>
      <c r="E28" s="17">
        <f>IF(OR($A28="",$B28="",$C28=""),"",A28*'MPTO_working_3-way'!$I27)</f>
        <v>2.4332430480317804</v>
      </c>
      <c r="F28" s="21">
        <f>IF(OR($A28="",$B28="",$C28=""),"",B28*'MPTO_working_3-way'!$I27)</f>
        <v>3.629417151475975</v>
      </c>
      <c r="G28" s="22">
        <f>IF(OR($A28="",$B28="",$C28=""),"",C28*'MPTO_working_3-way'!$I27)</f>
        <v>3.1897976091845193</v>
      </c>
      <c r="H28" s="17">
        <f>IF(OR($A28="",$B28="",$C28=""),"",'MPTO_working_3-way'!E27)</f>
        <v>2.4230026827394089</v>
      </c>
      <c r="I28" s="21">
        <f>IF(OR($A28="",$B28="",$C28=""),"",'MPTO_working_3-way'!F27)</f>
        <v>3.6465324054690624</v>
      </c>
      <c r="J28" s="22">
        <f>IF(OR($A28="",$B28="",$C28=""),"",'MPTO_working_3-way'!G27)</f>
        <v>3.1943186004278337</v>
      </c>
      <c r="K28" s="17">
        <f>IF(OR($A28="",$B28="",$C28=""),"",'OddsRatio_working_3-way'!H27)</f>
        <v>2.4275607295484032</v>
      </c>
      <c r="L28" s="21">
        <f>IF(OR($A28="",$B28="",$C28=""),"",'OddsRatio_working_3-way'!I27)</f>
        <v>3.6378839567742229</v>
      </c>
      <c r="M28" s="22">
        <f>IF(OR($A28="",$B28="",$C28=""),"",'OddsRatio_working_3-way'!J27)</f>
        <v>3.1930643091613145</v>
      </c>
      <c r="N28" s="23">
        <f t="shared" si="16"/>
        <v>41.097415270903056</v>
      </c>
      <c r="O28" s="24">
        <f t="shared" si="17"/>
        <v>27.552633336549093</v>
      </c>
      <c r="P28" s="24">
        <f t="shared" si="18"/>
        <v>31.349951392547844</v>
      </c>
      <c r="Q28" t="s">
        <v>178</v>
      </c>
      <c r="R28" t="s">
        <v>338</v>
      </c>
      <c r="S28" s="48" t="s">
        <v>449</v>
      </c>
      <c r="T28" s="35">
        <v>100</v>
      </c>
      <c r="U28" s="35">
        <f t="shared" si="19"/>
        <v>47.916666666666671</v>
      </c>
      <c r="V28" s="35">
        <f t="shared" si="20"/>
        <v>73.474801061007966</v>
      </c>
      <c r="W28" s="35">
        <f t="shared" si="21"/>
        <v>76.359338061465735</v>
      </c>
      <c r="X28" s="35">
        <f t="shared" si="22"/>
        <v>50.165860877526327</v>
      </c>
      <c r="Y28" s="35">
        <f t="shared" si="23"/>
        <v>75.723995271867622</v>
      </c>
      <c r="Z28" s="35">
        <f t="shared" si="24"/>
        <v>78.608532272325377</v>
      </c>
      <c r="AA28" s="35">
        <f t="shared" si="25"/>
        <v>-2.2491942108596561</v>
      </c>
      <c r="AB28" s="35">
        <f t="shared" si="26"/>
        <v>-2.2491942108596561</v>
      </c>
      <c r="AC28" s="35">
        <f t="shared" si="27"/>
        <v>-2.2491942108596419</v>
      </c>
      <c r="AF28">
        <v>1.86</v>
      </c>
      <c r="AG28">
        <v>2.0499999999999998</v>
      </c>
      <c r="AJ28" t="s">
        <v>443</v>
      </c>
    </row>
    <row r="29" spans="1:36" ht="15" x14ac:dyDescent="0.25">
      <c r="A29">
        <v>1.92</v>
      </c>
      <c r="B29">
        <v>3.77</v>
      </c>
      <c r="C29">
        <v>4.2300000000000004</v>
      </c>
      <c r="D29" s="20">
        <f t="shared" si="3"/>
        <v>2.2491942108596508E-2</v>
      </c>
      <c r="E29" s="17">
        <f>IF(OR($A29="",$B29="",$C29=""),"",A29*'MPTO_working_3-way'!$I28)</f>
        <v>1.9631845288485053</v>
      </c>
      <c r="F29" s="21">
        <f>IF(OR($A29="",$B29="",$C29=""),"",B29*'MPTO_working_3-way'!$I28)</f>
        <v>3.8547946217494089</v>
      </c>
      <c r="G29" s="22">
        <f>IF(OR($A29="",$B29="",$C29=""),"",C29*'MPTO_working_3-way'!$I28)</f>
        <v>4.3251409151193636</v>
      </c>
      <c r="H29" s="17">
        <f>IF(OR($A29="",$B29="",$C29=""),"",'MPTO_working_3-way'!E28)</f>
        <v>1.9480417551240827</v>
      </c>
      <c r="I29" s="21">
        <f>IF(OR($A29="",$B29="",$C29=""),"",'MPTO_working_3-way'!F28)</f>
        <v>3.8796580454949314</v>
      </c>
      <c r="J29" s="22">
        <f>IF(OR($A29="",$B29="",$C29=""),"",'MPTO_working_3-way'!G28)</f>
        <v>4.3685423730361244</v>
      </c>
      <c r="K29" s="17">
        <f>IF(OR($A29="",$B29="",$C29=""),"",'OddsRatio_working_3-way'!H28)</f>
        <v>1.9538903670068506</v>
      </c>
      <c r="L29" s="21">
        <f>IF(OR($A29="",$B29="",$C29=""),"",'OddsRatio_working_3-way'!I28)</f>
        <v>3.8720394745749731</v>
      </c>
      <c r="M29" s="22">
        <f>IF(OR($A29="",$B29="",$C29=""),"",'OddsRatio_working_3-way'!J28)</f>
        <v>4.3489846580783995</v>
      </c>
      <c r="N29" s="23">
        <f t="shared" si="16"/>
        <v>50.937646731891498</v>
      </c>
      <c r="O29" s="24">
        <f t="shared" si="17"/>
        <v>25.941719290512378</v>
      </c>
      <c r="P29" s="24">
        <f t="shared" si="18"/>
        <v>23.120633977596135</v>
      </c>
      <c r="Q29" t="s">
        <v>341</v>
      </c>
      <c r="R29" t="s">
        <v>177</v>
      </c>
      <c r="S29" s="48" t="s">
        <v>449</v>
      </c>
      <c r="T29" s="35">
        <v>100</v>
      </c>
      <c r="U29" s="35">
        <f t="shared" si="19"/>
        <v>42.528735632183903</v>
      </c>
      <c r="V29" s="35">
        <f t="shared" si="20"/>
        <v>73.544973544973558</v>
      </c>
      <c r="W29" s="35">
        <f t="shared" si="21"/>
        <v>81.515711645101661</v>
      </c>
      <c r="X29" s="35">
        <f t="shared" si="22"/>
        <v>44.939314809924795</v>
      </c>
      <c r="Y29" s="35">
        <f t="shared" si="23"/>
        <v>75.95555272271443</v>
      </c>
      <c r="Z29" s="35">
        <f t="shared" si="24"/>
        <v>83.92629082284256</v>
      </c>
      <c r="AA29" s="35">
        <f t="shared" si="25"/>
        <v>-2.4105791777408925</v>
      </c>
      <c r="AB29" s="35">
        <f t="shared" si="26"/>
        <v>-2.4105791777408712</v>
      </c>
      <c r="AC29" s="35">
        <f t="shared" si="27"/>
        <v>-2.4105791777408996</v>
      </c>
      <c r="AF29">
        <v>1.99</v>
      </c>
      <c r="AG29">
        <v>1.92</v>
      </c>
      <c r="AJ29" t="s">
        <v>443</v>
      </c>
    </row>
    <row r="30" spans="1:36" s="35" customFormat="1" ht="15" x14ac:dyDescent="0.25">
      <c r="A30">
        <v>1.74</v>
      </c>
      <c r="B30">
        <v>3.78</v>
      </c>
      <c r="C30">
        <v>5.41</v>
      </c>
      <c r="D30" s="20">
        <f t="shared" si="3"/>
        <v>2.4105791777409014E-2</v>
      </c>
      <c r="E30" s="17">
        <f>IF(OR($A30="",$B30="",$C30=""),"",A30*'MPTO_working_3-way'!$I29)</f>
        <v>1.7819440776926916</v>
      </c>
      <c r="F30" s="21">
        <f>IF(OR($A30="",$B30="",$C30=""),"",B30*'MPTO_working_3-way'!$I29)</f>
        <v>3.8711198929186059</v>
      </c>
      <c r="G30" s="22">
        <f>IF(OR($A30="",$B30="",$C30=""),"",C30*'MPTO_working_3-way'!$I29)</f>
        <v>5.5404123335157829</v>
      </c>
      <c r="H30" s="17">
        <f>IF(OR($A30="",$B30="",$C30=""),"",'MPTO_working_3-way'!E29)</f>
        <v>1.7646725204330675</v>
      </c>
      <c r="I30" s="21">
        <f>IF(OR($A30="",$B30="",$C30=""),"",'MPTO_working_3-way'!F29)</f>
        <v>3.898407491045726</v>
      </c>
      <c r="J30" s="22">
        <f>IF(OR($A30="",$B30="",$C30=""),"",'MPTO_working_3-way'!G29)</f>
        <v>5.6558648441240313</v>
      </c>
      <c r="K30" s="17">
        <f>IF(OR($A30="",$B30="",$C30=""),"",'OddsRatio_working_3-way'!H29)</f>
        <v>1.7710465162462945</v>
      </c>
      <c r="L30" s="21">
        <f>IF(OR($A30="",$B30="",$C30=""),"",'OddsRatio_working_3-way'!I29)</f>
        <v>3.8966342096820239</v>
      </c>
      <c r="M30" s="22">
        <f>IF(OR($A30="",$B30="",$C30=""),"",'OddsRatio_working_3-way'!J29)</f>
        <v>5.5950204549272406</v>
      </c>
      <c r="N30" s="23">
        <f t="shared" si="16"/>
        <v>56.118483880528203</v>
      </c>
      <c r="O30" s="24">
        <f t="shared" si="17"/>
        <v>25.832317976751074</v>
      </c>
      <c r="P30" s="24">
        <f t="shared" si="18"/>
        <v>18.049198142720712</v>
      </c>
      <c r="Q30" t="s">
        <v>180</v>
      </c>
      <c r="R30" t="s">
        <v>418</v>
      </c>
      <c r="S30" s="48" t="s">
        <v>449</v>
      </c>
      <c r="T30" s="35">
        <v>100</v>
      </c>
      <c r="U30" s="35">
        <f t="shared" si="19"/>
        <v>32.432432432432435</v>
      </c>
      <c r="V30" s="35">
        <f t="shared" si="20"/>
        <v>78.586723768736618</v>
      </c>
      <c r="W30" s="35">
        <f t="shared" si="21"/>
        <v>86.225895316804412</v>
      </c>
      <c r="X30" s="35">
        <f t="shared" si="22"/>
        <v>35.187380914458977</v>
      </c>
      <c r="Y30" s="35">
        <f t="shared" si="23"/>
        <v>81.341672250763168</v>
      </c>
      <c r="Z30" s="35">
        <f t="shared" si="24"/>
        <v>88.980843798830961</v>
      </c>
      <c r="AA30" s="35">
        <f t="shared" si="25"/>
        <v>-2.754948482026542</v>
      </c>
      <c r="AB30" s="35">
        <f t="shared" si="26"/>
        <v>-2.7549484820265491</v>
      </c>
      <c r="AC30" s="35">
        <f t="shared" si="27"/>
        <v>-2.7549484820265491</v>
      </c>
      <c r="AD30" s="36"/>
      <c r="AE30" s="36"/>
      <c r="AF30">
        <v>2.09</v>
      </c>
      <c r="AG30">
        <v>1.83</v>
      </c>
      <c r="AH30" s="36"/>
      <c r="AI30" s="36"/>
      <c r="AJ30" t="s">
        <v>443</v>
      </c>
    </row>
    <row r="31" spans="1:36" ht="15" x14ac:dyDescent="0.25">
      <c r="A31">
        <v>1.48</v>
      </c>
      <c r="B31">
        <v>4.67</v>
      </c>
      <c r="C31">
        <v>7.26</v>
      </c>
      <c r="D31" s="20">
        <f t="shared" si="3"/>
        <v>2.7549484820265535E-2</v>
      </c>
      <c r="E31" s="17">
        <f>IF(OR($A31="",$B31="",$C31=""),"",A31*'MPTO_working_3-way'!$I30)</f>
        <v>1.5207732375339931</v>
      </c>
      <c r="F31" s="21">
        <f>IF(OR($A31="",$B31="",$C31=""),"",B31*'MPTO_working_3-way'!$I30)</f>
        <v>4.7986560941106395</v>
      </c>
      <c r="G31" s="22">
        <f>IF(OR($A31="",$B31="",$C31=""),"",C31*'MPTO_working_3-way'!$I30)</f>
        <v>7.460009259795128</v>
      </c>
      <c r="H31" s="17">
        <f>IF(OR($A31="",$B31="",$C31=""),"",'MPTO_working_3-way'!E30)</f>
        <v>1.5003919457324799</v>
      </c>
      <c r="I31" s="21">
        <f>IF(OR($A31="",$B31="",$C31=""),"",'MPTO_working_3-way'!F30)</f>
        <v>4.8792483447435018</v>
      </c>
      <c r="J31" s="22">
        <f>IF(OR($A31="",$B31="",$C31=""),"",'MPTO_working_3-way'!G30)</f>
        <v>7.7785971529342923</v>
      </c>
      <c r="K31" s="17">
        <f>IF(OR($A31="",$B31="",$C31=""),"",'OddsRatio_working_3-way'!H30)</f>
        <v>1.5070071986323295</v>
      </c>
      <c r="L31" s="21">
        <f>IF(OR($A31="",$B31="",$C31=""),"",'OddsRatio_working_3-way'!I30)</f>
        <v>4.8764925395430199</v>
      </c>
      <c r="M31" s="22">
        <f>IF(OR($A31="",$B31="",$C31=""),"",'OddsRatio_working_3-way'!J30)</f>
        <v>7.6122188821632983</v>
      </c>
      <c r="N31" s="23">
        <f t="shared" si="16"/>
        <v>65.756023009817568</v>
      </c>
      <c r="O31" s="24">
        <f t="shared" si="17"/>
        <v>20.839167891762315</v>
      </c>
      <c r="P31" s="24">
        <f t="shared" si="18"/>
        <v>13.40480909842011</v>
      </c>
      <c r="Q31" t="s">
        <v>186</v>
      </c>
      <c r="R31" t="s">
        <v>344</v>
      </c>
      <c r="S31" s="48" t="s">
        <v>449</v>
      </c>
      <c r="T31" s="35">
        <v>100</v>
      </c>
      <c r="U31" s="35">
        <f t="shared" si="19"/>
        <v>53.271028037383175</v>
      </c>
      <c r="V31" s="35">
        <f t="shared" si="20"/>
        <v>71.509971509971507</v>
      </c>
      <c r="W31" s="35">
        <f t="shared" si="21"/>
        <v>72.375690607734811</v>
      </c>
      <c r="X31" s="35">
        <f t="shared" si="22"/>
        <v>56.114337882293682</v>
      </c>
      <c r="Y31" s="35">
        <f t="shared" si="23"/>
        <v>74.353281354882014</v>
      </c>
      <c r="Z31" s="35">
        <f t="shared" si="24"/>
        <v>75.219000452645318</v>
      </c>
      <c r="AA31" s="35">
        <f t="shared" si="25"/>
        <v>-2.8433098449105074</v>
      </c>
      <c r="AB31" s="35">
        <f t="shared" si="26"/>
        <v>-2.8433098449105074</v>
      </c>
      <c r="AC31" s="35">
        <f t="shared" si="27"/>
        <v>-2.8433098449105074</v>
      </c>
      <c r="AF31">
        <v>1.78</v>
      </c>
      <c r="AG31">
        <v>2.15</v>
      </c>
      <c r="AJ31" t="s">
        <v>443</v>
      </c>
    </row>
    <row r="32" spans="1:36" ht="15" x14ac:dyDescent="0.25">
      <c r="A32">
        <v>2.14</v>
      </c>
      <c r="B32">
        <v>3.51</v>
      </c>
      <c r="C32">
        <v>3.62</v>
      </c>
      <c r="D32" s="20">
        <f t="shared" si="3"/>
        <v>2.8433098449105021E-2</v>
      </c>
      <c r="E32" s="17">
        <f>IF(OR($A32="",$B32="",$C32=""),"",A32*'MPTO_working_3-way'!$I31)</f>
        <v>2.2008468306810847</v>
      </c>
      <c r="F32" s="21">
        <f>IF(OR($A32="",$B32="",$C32=""),"",B32*'MPTO_working_3-way'!$I31)</f>
        <v>3.6098001755563582</v>
      </c>
      <c r="G32" s="22">
        <f>IF(OR($A32="",$B32="",$C32=""),"",C32*'MPTO_working_3-way'!$I31)</f>
        <v>3.7229278163857602</v>
      </c>
      <c r="H32" s="17">
        <f>IF(OR($A32="",$B32="",$C32=""),"",'MPTO_working_3-way'!E31)</f>
        <v>2.1843026307770463</v>
      </c>
      <c r="I32" s="21">
        <f>IF(OR($A32="",$B32="",$C32=""),"",'MPTO_working_3-way'!F31)</f>
        <v>3.6307843036367387</v>
      </c>
      <c r="J32" s="22">
        <f>IF(OR($A32="",$B32="",$C32=""),"",'MPTO_working_3-way'!G31)</f>
        <v>3.7486121545137392</v>
      </c>
      <c r="K32" s="17">
        <f>IF(OR($A32="",$B32="",$C32=""),"",'OddsRatio_working_3-way'!H31)</f>
        <v>2.1911116165846991</v>
      </c>
      <c r="L32" s="21">
        <f>IF(OR($A32="",$B32="",$C32=""),"",'OddsRatio_working_3-way'!I31)</f>
        <v>3.6225352259891177</v>
      </c>
      <c r="M32" s="22">
        <f>IF(OR($A32="",$B32="",$C32=""),"",'OddsRatio_working_3-way'!J31)</f>
        <v>3.7374670486420274</v>
      </c>
      <c r="N32" s="23">
        <f t="shared" si="16"/>
        <v>45.437055685085326</v>
      </c>
      <c r="O32" s="24">
        <f t="shared" si="17"/>
        <v>27.702364434781369</v>
      </c>
      <c r="P32" s="24">
        <f t="shared" si="18"/>
        <v>26.860579880133312</v>
      </c>
      <c r="Q32" t="s">
        <v>123</v>
      </c>
      <c r="R32" t="s">
        <v>88</v>
      </c>
      <c r="S32" s="48" t="s">
        <v>449</v>
      </c>
      <c r="T32" s="35">
        <v>100</v>
      </c>
      <c r="U32" s="35">
        <f t="shared" si="19"/>
        <v>54.545454545454554</v>
      </c>
      <c r="V32" s="35">
        <f t="shared" si="20"/>
        <v>70.059880239520965</v>
      </c>
      <c r="W32" s="35">
        <f t="shared" si="21"/>
        <v>72.527472527472526</v>
      </c>
      <c r="X32" s="35">
        <f t="shared" si="22"/>
        <v>57.412647233006517</v>
      </c>
      <c r="Y32" s="35">
        <f t="shared" si="23"/>
        <v>72.927072927072928</v>
      </c>
      <c r="Z32" s="35">
        <f t="shared" si="24"/>
        <v>75.394665215024489</v>
      </c>
      <c r="AA32" s="35">
        <f t="shared" si="25"/>
        <v>-2.8671926875519631</v>
      </c>
      <c r="AB32" s="35">
        <f t="shared" si="26"/>
        <v>-2.8671926875519631</v>
      </c>
      <c r="AC32" s="35">
        <f t="shared" si="27"/>
        <v>-2.8671926875519631</v>
      </c>
      <c r="AF32">
        <v>2.09</v>
      </c>
      <c r="AG32">
        <v>1.83</v>
      </c>
      <c r="AJ32" t="s">
        <v>124</v>
      </c>
    </row>
    <row r="33" spans="1:36" ht="15" x14ac:dyDescent="0.25">
      <c r="A33">
        <v>2.2000000000000002</v>
      </c>
      <c r="B33">
        <v>3.34</v>
      </c>
      <c r="C33">
        <v>3.64</v>
      </c>
      <c r="D33" s="20">
        <f t="shared" si="3"/>
        <v>2.867192687551956E-2</v>
      </c>
      <c r="E33" s="17">
        <f>IF(OR($A33="",$B33="",$C33=""),"",A33*'MPTO_working_3-way'!$I32)</f>
        <v>2.263078239126143</v>
      </c>
      <c r="F33" s="21">
        <f>IF(OR($A33="",$B33="",$C33=""),"",B33*'MPTO_working_3-way'!$I32)</f>
        <v>3.4357642357642351</v>
      </c>
      <c r="G33" s="22">
        <f>IF(OR($A33="",$B33="",$C33=""),"",C33*'MPTO_working_3-way'!$I32)</f>
        <v>3.7443658138268914</v>
      </c>
      <c r="H33" s="17">
        <f>IF(OR($A33="",$B33="",$C33=""),"",'MPTO_working_3-way'!E32)</f>
        <v>2.2472508760452046</v>
      </c>
      <c r="I33" s="21">
        <f>IF(OR($A33="",$B33="",$C33=""),"",'MPTO_working_3-way'!F32)</f>
        <v>3.4501331205239505</v>
      </c>
      <c r="J33" s="22">
        <f>IF(OR($A33="",$B33="",$C33=""),"",'MPTO_working_3-way'!G32)</f>
        <v>3.7711945977651107</v>
      </c>
      <c r="K33" s="17">
        <f>IF(OR($A33="",$B33="",$C33=""),"",'OddsRatio_working_3-way'!H32)</f>
        <v>2.2539004800873186</v>
      </c>
      <c r="L33" s="21">
        <f>IF(OR($A33="",$B33="",$C33=""),"",'OddsRatio_working_3-way'!I32)</f>
        <v>3.4451059361702701</v>
      </c>
      <c r="M33" s="22">
        <f>IF(OR($A33="",$B33="",$C33=""),"",'OddsRatio_working_3-way'!J32)</f>
        <v>3.7585810561921007</v>
      </c>
      <c r="N33" s="23">
        <f t="shared" si="16"/>
        <v>44.187601767852996</v>
      </c>
      <c r="O33" s="24">
        <f t="shared" si="17"/>
        <v>29.10560595487323</v>
      </c>
      <c r="P33" s="24">
        <f t="shared" si="18"/>
        <v>26.706792277273788</v>
      </c>
      <c r="Q33" t="s">
        <v>95</v>
      </c>
      <c r="R33" t="s">
        <v>94</v>
      </c>
      <c r="S33" s="48" t="s">
        <v>449</v>
      </c>
      <c r="T33" s="35">
        <v>100</v>
      </c>
      <c r="U33" s="35">
        <f t="shared" si="19"/>
        <v>60.629921259842511</v>
      </c>
      <c r="V33" s="35">
        <f t="shared" si="20"/>
        <v>69.135802469135797</v>
      </c>
      <c r="W33" s="35">
        <f t="shared" si="21"/>
        <v>67.426710097719877</v>
      </c>
      <c r="X33" s="35">
        <f t="shared" si="22"/>
        <v>63.437487433144327</v>
      </c>
      <c r="Y33" s="35">
        <f t="shared" si="23"/>
        <v>71.943368642437605</v>
      </c>
      <c r="Z33" s="35">
        <f t="shared" si="24"/>
        <v>70.234276271021685</v>
      </c>
      <c r="AA33" s="35">
        <f t="shared" si="25"/>
        <v>-2.8075661733018151</v>
      </c>
      <c r="AB33" s="35">
        <f t="shared" si="26"/>
        <v>-2.807566173301808</v>
      </c>
      <c r="AC33" s="35">
        <f t="shared" si="27"/>
        <v>-2.807566173301808</v>
      </c>
      <c r="AF33">
        <v>2.16</v>
      </c>
      <c r="AG33">
        <v>1.76</v>
      </c>
      <c r="AJ33" t="s">
        <v>124</v>
      </c>
    </row>
    <row r="34" spans="1:36" ht="15" x14ac:dyDescent="0.25">
      <c r="A34">
        <v>2.54</v>
      </c>
      <c r="B34">
        <v>3.24</v>
      </c>
      <c r="C34">
        <v>3.07</v>
      </c>
      <c r="D34" s="20">
        <f t="shared" si="3"/>
        <v>2.8075661733018009E-2</v>
      </c>
      <c r="E34" s="17">
        <f>IF(OR($A34="",$B34="",$C34=""),"",A34*'MPTO_working_3-way'!$I33)</f>
        <v>2.6113121808018658</v>
      </c>
      <c r="F34" s="21">
        <f>IF(OR($A34="",$B34="",$C34=""),"",B34*'MPTO_working_3-way'!$I33)</f>
        <v>3.3309651440149786</v>
      </c>
      <c r="G34" s="22">
        <f>IF(OR($A34="",$B34="",$C34=""),"",C34*'MPTO_working_3-way'!$I33)</f>
        <v>3.1561922815203651</v>
      </c>
      <c r="H34" s="17">
        <f>IF(OR($A34="",$B34="",$C34=""),"",'MPTO_working_3-way'!E33)</f>
        <v>2.6018478139081185</v>
      </c>
      <c r="I34" s="21">
        <f>IF(OR($A34="",$B34="",$C34=""),"",'MPTO_working_3-way'!F33)</f>
        <v>3.3413143812980315</v>
      </c>
      <c r="J34" s="22">
        <f>IF(OR($A34="",$B34="",$C34=""),"",'MPTO_working_3-way'!G33)</f>
        <v>3.160812548333007</v>
      </c>
      <c r="K34" s="17">
        <f>IF(OR($A34="",$B34="",$C34=""),"",'OddsRatio_working_3-way'!H33)</f>
        <v>2.6061806710044659</v>
      </c>
      <c r="L34" s="21">
        <f>IF(OR($A34="",$B34="",$C34=""),"",'OddsRatio_working_3-way'!I33)</f>
        <v>3.3362627941883138</v>
      </c>
      <c r="M34" s="22">
        <f>IF(OR($A34="",$B34="",$C34=""),"",'OddsRatio_working_3-way'!J33)</f>
        <v>3.1589571357008075</v>
      </c>
      <c r="N34" s="23">
        <f t="shared" si="16"/>
        <v>38.294923424013064</v>
      </c>
      <c r="O34" s="24">
        <f t="shared" si="17"/>
        <v>30.021328857096659</v>
      </c>
      <c r="P34" s="24">
        <f t="shared" si="18"/>
        <v>31.683747718890288</v>
      </c>
      <c r="Q34" t="s">
        <v>87</v>
      </c>
      <c r="R34" t="s">
        <v>84</v>
      </c>
      <c r="S34" s="48" t="s">
        <v>449</v>
      </c>
      <c r="T34" s="35">
        <v>100</v>
      </c>
      <c r="U34" s="35">
        <f t="shared" si="19"/>
        <v>44.134078212290497</v>
      </c>
      <c r="V34" s="35">
        <f t="shared" si="20"/>
        <v>73.753280839895012</v>
      </c>
      <c r="W34" s="35">
        <f t="shared" si="21"/>
        <v>79.253112033195009</v>
      </c>
      <c r="X34" s="35">
        <f t="shared" si="22"/>
        <v>46.993607126909964</v>
      </c>
      <c r="Y34" s="35">
        <f t="shared" si="23"/>
        <v>76.612809754514473</v>
      </c>
      <c r="Z34" s="35">
        <f t="shared" si="24"/>
        <v>82.112640947814469</v>
      </c>
      <c r="AA34" s="35">
        <f t="shared" si="25"/>
        <v>-2.8595289146194673</v>
      </c>
      <c r="AB34" s="35">
        <f t="shared" si="26"/>
        <v>-2.8595289146194602</v>
      </c>
      <c r="AC34" s="35">
        <f t="shared" si="27"/>
        <v>-2.8595289146194602</v>
      </c>
      <c r="AF34">
        <v>2.09</v>
      </c>
      <c r="AG34">
        <v>1.83</v>
      </c>
      <c r="AJ34" t="s">
        <v>124</v>
      </c>
    </row>
    <row r="35" spans="1:36" s="35" customFormat="1" ht="15" x14ac:dyDescent="0.25">
      <c r="A35">
        <v>1.79</v>
      </c>
      <c r="B35">
        <v>3.81</v>
      </c>
      <c r="C35">
        <v>4.82</v>
      </c>
      <c r="D35" s="20">
        <f t="shared" si="3"/>
        <v>2.8595289146194469E-2</v>
      </c>
      <c r="E35" s="17">
        <f>IF(OR($A35="",$B35="",$C35=""),"",A35*'MPTO_working_3-way'!$I34)</f>
        <v>1.8411855675716882</v>
      </c>
      <c r="F35" s="21">
        <f>IF(OR($A35="",$B35="",$C35=""),"",B35*'MPTO_working_3-way'!$I34)</f>
        <v>3.9189480516470008</v>
      </c>
      <c r="G35" s="22">
        <f>IF(OR($A35="",$B35="",$C35=""),"",C35*'MPTO_working_3-way'!$I34)</f>
        <v>4.9578292936846573</v>
      </c>
      <c r="H35" s="17">
        <f>IF(OR($A35="",$B35="",$C35=""),"",'MPTO_working_3-way'!E34)</f>
        <v>1.8210708483198355</v>
      </c>
      <c r="I35" s="21">
        <f>IF(OR($A35="",$B35="",$C35=""),"",'MPTO_working_3-way'!F34)</f>
        <v>3.9535782145013152</v>
      </c>
      <c r="J35" s="22">
        <f>IF(OR($A35="",$B35="",$C35=""),"",'MPTO_working_3-way'!G34)</f>
        <v>5.052109564287762</v>
      </c>
      <c r="K35" s="17">
        <f>IF(OR($A35="",$B35="",$C35=""),"",'OddsRatio_working_3-way'!H34)</f>
        <v>1.8285148828001381</v>
      </c>
      <c r="L35" s="21">
        <f>IF(OR($A35="",$B35="",$C35=""),"",'OddsRatio_working_3-way'!I34)</f>
        <v>3.9469959755296053</v>
      </c>
      <c r="M35" s="22">
        <f>IF(OR($A35="",$B35="",$C35=""),"",'OddsRatio_working_3-way'!J34)</f>
        <v>5.0062365218943379</v>
      </c>
      <c r="N35" s="23">
        <f t="shared" si="16"/>
        <v>54.312830689786736</v>
      </c>
      <c r="O35" s="24">
        <f t="shared" si="17"/>
        <v>25.517051688902431</v>
      </c>
      <c r="P35" s="24">
        <f t="shared" si="18"/>
        <v>20.170117621310844</v>
      </c>
      <c r="Q35" t="s">
        <v>90</v>
      </c>
      <c r="R35" t="s">
        <v>102</v>
      </c>
      <c r="S35" s="48" t="s">
        <v>449</v>
      </c>
      <c r="T35" s="35">
        <v>100</v>
      </c>
      <c r="U35" s="35">
        <f t="shared" si="19"/>
        <v>55.55555555555555</v>
      </c>
      <c r="V35" s="35">
        <f t="shared" si="20"/>
        <v>70.414201183431956</v>
      </c>
      <c r="W35" s="35">
        <f t="shared" si="21"/>
        <v>71.181556195965413</v>
      </c>
      <c r="X35" s="35">
        <f t="shared" si="22"/>
        <v>58.404242620602631</v>
      </c>
      <c r="Y35" s="35">
        <f t="shared" si="23"/>
        <v>73.262888248479015</v>
      </c>
      <c r="Z35" s="35">
        <f t="shared" si="24"/>
        <v>74.030243261012487</v>
      </c>
      <c r="AA35" s="35">
        <f t="shared" si="25"/>
        <v>-2.8486870650470806</v>
      </c>
      <c r="AB35" s="35">
        <f t="shared" si="26"/>
        <v>-2.8486870650470593</v>
      </c>
      <c r="AC35" s="35">
        <f t="shared" si="27"/>
        <v>-2.8486870650470735</v>
      </c>
      <c r="AD35" s="36"/>
      <c r="AE35" s="36"/>
      <c r="AF35">
        <v>1.97</v>
      </c>
      <c r="AG35">
        <v>1.93</v>
      </c>
      <c r="AH35" s="36"/>
      <c r="AI35" s="36"/>
      <c r="AJ35" t="s">
        <v>124</v>
      </c>
    </row>
    <row r="36" spans="1:36" ht="15" x14ac:dyDescent="0.25">
      <c r="A36">
        <v>2.25</v>
      </c>
      <c r="B36">
        <v>3.38</v>
      </c>
      <c r="C36">
        <v>3.47</v>
      </c>
      <c r="D36" s="20">
        <f t="shared" si="3"/>
        <v>2.8486870650470619E-2</v>
      </c>
      <c r="E36" s="17">
        <f>IF(OR($A36="",$B36="",$C36=""),"",A36*'MPTO_working_3-way'!$I35)</f>
        <v>2.3140954589635587</v>
      </c>
      <c r="F36" s="21">
        <f>IF(OR($A36="",$B36="",$C36=""),"",B36*'MPTO_working_3-way'!$I35)</f>
        <v>3.4762856227985908</v>
      </c>
      <c r="G36" s="22">
        <f>IF(OR($A36="",$B36="",$C36=""),"",C36*'MPTO_working_3-way'!$I35)</f>
        <v>3.5688494411571332</v>
      </c>
      <c r="H36" s="17">
        <f>IF(OR($A36="",$B36="",$C36=""),"",'MPTO_working_3-way'!E35)</f>
        <v>2.2991210734723331</v>
      </c>
      <c r="I36" s="21">
        <f>IF(OR($A36="",$B36="",$C36=""),"",'MPTO_working_3-way'!F35)</f>
        <v>3.4920790004741793</v>
      </c>
      <c r="J36" s="22">
        <f>IF(OR($A36="",$B36="",$C36=""),"",'MPTO_working_3-way'!G35)</f>
        <v>3.5882315615333185</v>
      </c>
      <c r="K36" s="17">
        <f>IF(OR($A36="",$B36="",$C36=""),"",'OddsRatio_working_3-way'!H35)</f>
        <v>2.3054792273494304</v>
      </c>
      <c r="L36" s="21">
        <f>IF(OR($A36="",$B36="",$C36=""),"",'OddsRatio_working_3-way'!I35)</f>
        <v>3.4856324488733152</v>
      </c>
      <c r="M36" s="22">
        <f>IF(OR($A36="",$B36="",$C36=""),"",'OddsRatio_working_3-way'!J35)</f>
        <v>3.5796269532424736</v>
      </c>
      <c r="N36" s="23">
        <f t="shared" si="16"/>
        <v>43.213429079882545</v>
      </c>
      <c r="O36" s="24">
        <f t="shared" si="17"/>
        <v>28.766335925957314</v>
      </c>
      <c r="P36" s="24">
        <f t="shared" si="18"/>
        <v>28.020234994160148</v>
      </c>
      <c r="Q36" t="s">
        <v>89</v>
      </c>
      <c r="R36" t="s">
        <v>91</v>
      </c>
      <c r="S36" s="48" t="s">
        <v>449</v>
      </c>
      <c r="T36" s="35">
        <v>100</v>
      </c>
      <c r="U36" s="35">
        <f t="shared" si="19"/>
        <v>51.219512195121943</v>
      </c>
      <c r="V36" s="35">
        <f t="shared" si="20"/>
        <v>70.059880239520965</v>
      </c>
      <c r="W36" s="35">
        <f t="shared" si="21"/>
        <v>75.903614457831324</v>
      </c>
      <c r="X36" s="35">
        <f t="shared" si="22"/>
        <v>54.036505302647718</v>
      </c>
      <c r="Y36" s="35">
        <f t="shared" si="23"/>
        <v>72.876873347046725</v>
      </c>
      <c r="Z36" s="35">
        <f t="shared" si="24"/>
        <v>78.720607565357099</v>
      </c>
      <c r="AA36" s="35">
        <f t="shared" si="25"/>
        <v>-2.816993107525775</v>
      </c>
      <c r="AB36" s="35">
        <f t="shared" si="26"/>
        <v>-2.8169931075257608</v>
      </c>
      <c r="AC36" s="35">
        <f t="shared" si="27"/>
        <v>-2.816993107525775</v>
      </c>
      <c r="AF36">
        <v>2.2200000000000002</v>
      </c>
      <c r="AG36">
        <v>1.73</v>
      </c>
      <c r="AJ36" t="s">
        <v>124</v>
      </c>
    </row>
    <row r="37" spans="1:36" ht="15" x14ac:dyDescent="0.25">
      <c r="A37">
        <v>2.0499999999999998</v>
      </c>
      <c r="B37">
        <v>3.34</v>
      </c>
      <c r="C37">
        <v>4.1500000000000004</v>
      </c>
      <c r="D37" s="20">
        <f t="shared" si="3"/>
        <v>2.816993107525767E-2</v>
      </c>
      <c r="E37" s="17">
        <f>IF(OR($A37="",$B37="",$C37=""),"",A37*'MPTO_working_3-way'!$I36)</f>
        <v>2.1077483587042782</v>
      </c>
      <c r="F37" s="21">
        <f>IF(OR($A37="",$B37="",$C37=""),"",B37*'MPTO_working_3-way'!$I36)</f>
        <v>3.4340875697913607</v>
      </c>
      <c r="G37" s="22">
        <f>IF(OR($A37="",$B37="",$C37=""),"",C37*'MPTO_working_3-way'!$I36)</f>
        <v>4.2669052139623194</v>
      </c>
      <c r="H37" s="17">
        <f>IF(OR($A37="",$B37="",$C37=""),"",'MPTO_working_3-way'!E36)</f>
        <v>2.0902358974610462</v>
      </c>
      <c r="I37" s="21">
        <f>IF(OR($A37="",$B37="",$C37=""),"",'MPTO_working_3-way'!F36)</f>
        <v>3.4481424477339058</v>
      </c>
      <c r="J37" s="22">
        <f>IF(OR($A37="",$B37="",$C37=""),"",'MPTO_working_3-way'!G36)</f>
        <v>4.3182763398182935</v>
      </c>
      <c r="K37" s="17">
        <f>IF(OR($A37="",$B37="",$C37=""),"",'OddsRatio_working_3-way'!H36)</f>
        <v>2.0973720683769197</v>
      </c>
      <c r="L37" s="21">
        <f>IF(OR($A37="",$B37="",$C37=""),"",'OddsRatio_working_3-way'!I36)</f>
        <v>3.4455720380971355</v>
      </c>
      <c r="M37" s="22">
        <f>IF(OR($A37="",$B37="",$C37=""),"",'OddsRatio_working_3-way'!J36)</f>
        <v>4.2921162051307604</v>
      </c>
      <c r="N37" s="23">
        <f t="shared" si="16"/>
        <v>47.443993770430076</v>
      </c>
      <c r="O37" s="24">
        <f t="shared" si="17"/>
        <v>29.119816535743016</v>
      </c>
      <c r="P37" s="24">
        <f t="shared" si="18"/>
        <v>23.436189693826908</v>
      </c>
      <c r="Q37" t="s">
        <v>92</v>
      </c>
      <c r="R37" t="s">
        <v>83</v>
      </c>
      <c r="S37" s="48" t="s">
        <v>449</v>
      </c>
      <c r="T37" s="35">
        <v>100</v>
      </c>
      <c r="U37" s="35">
        <f t="shared" si="19"/>
        <v>59.349593495934961</v>
      </c>
      <c r="V37" s="35">
        <f t="shared" si="20"/>
        <v>68.847352024922117</v>
      </c>
      <c r="W37" s="35">
        <f t="shared" si="21"/>
        <v>68.944099378881987</v>
      </c>
      <c r="X37" s="35">
        <f t="shared" si="22"/>
        <v>62.20854859619589</v>
      </c>
      <c r="Y37" s="35">
        <f t="shared" si="23"/>
        <v>71.706307125183045</v>
      </c>
      <c r="Z37" s="35">
        <f t="shared" si="24"/>
        <v>71.803054479142929</v>
      </c>
      <c r="AA37" s="35">
        <f t="shared" si="25"/>
        <v>-2.8589551002609284</v>
      </c>
      <c r="AB37" s="35">
        <f t="shared" si="26"/>
        <v>-2.8589551002609284</v>
      </c>
      <c r="AC37" s="35">
        <f t="shared" si="27"/>
        <v>-2.8589551002609426</v>
      </c>
      <c r="AF37">
        <v>2.2000000000000002</v>
      </c>
      <c r="AG37">
        <v>1.74</v>
      </c>
      <c r="AJ37" t="s">
        <v>124</v>
      </c>
    </row>
    <row r="38" spans="1:36" ht="15" x14ac:dyDescent="0.25">
      <c r="A38">
        <v>2.46</v>
      </c>
      <c r="B38">
        <v>3.21</v>
      </c>
      <c r="C38">
        <v>3.22</v>
      </c>
      <c r="D38" s="20">
        <f t="shared" si="3"/>
        <v>2.8589551002609292E-2</v>
      </c>
      <c r="E38" s="17">
        <f>IF(OR($A38="",$B38="",$C38=""),"",A38*'MPTO_working_3-way'!$I37)</f>
        <v>2.5303302954664186</v>
      </c>
      <c r="F38" s="21">
        <f>IF(OR($A38="",$B38="",$C38=""),"",B38*'MPTO_working_3-way'!$I37)</f>
        <v>3.3017724587183759</v>
      </c>
      <c r="G38" s="22">
        <f>IF(OR($A38="",$B38="",$C38=""),"",C38*'MPTO_working_3-way'!$I37)</f>
        <v>3.3120583542284021</v>
      </c>
      <c r="H38" s="17">
        <f>IF(OR($A38="",$B38="",$C38=""),"",'MPTO_working_3-way'!E37)</f>
        <v>2.5190553012101184</v>
      </c>
      <c r="I38" s="21">
        <f>IF(OR($A38="",$B38="",$C38=""),"",'MPTO_working_3-way'!F37)</f>
        <v>3.3112952350888483</v>
      </c>
      <c r="J38" s="22">
        <f>IF(OR($A38="",$B38="",$C38=""),"",'MPTO_working_3-way'!G37)</f>
        <v>3.3219373621360271</v>
      </c>
      <c r="K38" s="17">
        <f>IF(OR($A38="",$B38="",$C38=""),"",'OddsRatio_working_3-way'!H37)</f>
        <v>2.5241044046171237</v>
      </c>
      <c r="L38" s="21">
        <f>IF(OR($A38="",$B38="",$C38=""),"",'OddsRatio_working_3-way'!I37)</f>
        <v>3.3070347494546875</v>
      </c>
      <c r="M38" s="22">
        <f>IF(OR($A38="",$B38="",$C38=""),"",'OddsRatio_working_3-way'!J37)</f>
        <v>3.3174738207191883</v>
      </c>
      <c r="N38" s="23">
        <f t="shared" si="16"/>
        <v>39.520532232163347</v>
      </c>
      <c r="O38" s="24">
        <f t="shared" si="17"/>
        <v>30.286763019041064</v>
      </c>
      <c r="P38" s="24">
        <f t="shared" si="18"/>
        <v>30.192704748795595</v>
      </c>
      <c r="Q38" t="s">
        <v>100</v>
      </c>
      <c r="R38" t="s">
        <v>120</v>
      </c>
      <c r="S38" s="48" t="s">
        <v>449</v>
      </c>
      <c r="T38" s="35">
        <v>100</v>
      </c>
      <c r="U38" s="35">
        <f t="shared" si="19"/>
        <v>71.988795518207283</v>
      </c>
      <c r="V38" s="35">
        <f t="shared" si="20"/>
        <v>71.346704871060169</v>
      </c>
      <c r="W38" s="35">
        <f t="shared" si="21"/>
        <v>53.917050691244242</v>
      </c>
      <c r="X38" s="35">
        <f t="shared" si="22"/>
        <v>74.736244437695589</v>
      </c>
      <c r="Y38" s="35">
        <f t="shared" si="23"/>
        <v>74.094153790548475</v>
      </c>
      <c r="Z38" s="35">
        <f t="shared" si="24"/>
        <v>56.664499610732541</v>
      </c>
      <c r="AA38" s="35">
        <f t="shared" si="25"/>
        <v>-2.7474489194883063</v>
      </c>
      <c r="AB38" s="35">
        <f t="shared" si="26"/>
        <v>-2.7474489194883063</v>
      </c>
      <c r="AC38" s="35">
        <f t="shared" si="27"/>
        <v>-2.7474489194882992</v>
      </c>
      <c r="AF38">
        <v>2.34</v>
      </c>
      <c r="AG38">
        <v>1.66</v>
      </c>
      <c r="AJ38" t="s">
        <v>124</v>
      </c>
    </row>
    <row r="39" spans="1:36" ht="15" x14ac:dyDescent="0.25">
      <c r="A39">
        <v>3.57</v>
      </c>
      <c r="B39">
        <v>3.49</v>
      </c>
      <c r="C39">
        <v>2.17</v>
      </c>
      <c r="D39" s="20">
        <f t="shared" si="3"/>
        <v>2.7474489194883045E-2</v>
      </c>
      <c r="E39" s="17">
        <f>IF(OR($A39="",$B39="",$C39=""),"",A39*'MPTO_working_3-way'!$I38)</f>
        <v>3.6680839264257323</v>
      </c>
      <c r="F39" s="21">
        <f>IF(OR($A39="",$B39="",$C39=""),"",B39*'MPTO_working_3-way'!$I38)</f>
        <v>3.585885967290142</v>
      </c>
      <c r="G39" s="22">
        <f>IF(OR($A39="",$B39="",$C39=""),"",C39*'MPTO_working_3-way'!$I38)</f>
        <v>2.2296196415528962</v>
      </c>
      <c r="H39" s="17">
        <f>IF(OR($A39="",$B39="",$C39=""),"",'MPTO_working_3-way'!E38)</f>
        <v>3.6906649704753782</v>
      </c>
      <c r="I39" s="21">
        <f>IF(OR($A39="",$B39="",$C39=""),"",'MPTO_working_3-way'!F38)</f>
        <v>3.6052303325810997</v>
      </c>
      <c r="J39" s="22">
        <f>IF(OR($A39="",$B39="",$C39=""),"",'MPTO_working_3-way'!G38)</f>
        <v>2.2139992811807896</v>
      </c>
      <c r="K39" s="17">
        <f>IF(OR($A39="",$B39="",$C39=""),"",'OddsRatio_working_3-way'!H38)</f>
        <v>3.6808961678358547</v>
      </c>
      <c r="L39" s="21">
        <f>IF(OR($A39="",$B39="",$C39=""),"",'OddsRatio_working_3-way'!I38)</f>
        <v>3.5974441470471898</v>
      </c>
      <c r="M39" s="22">
        <f>IF(OR($A39="",$B39="",$C39=""),"",'OddsRatio_working_3-way'!J38)</f>
        <v>2.2204858040342219</v>
      </c>
      <c r="N39" s="23">
        <f t="shared" si="16"/>
        <v>27.262189744235858</v>
      </c>
      <c r="O39" s="24">
        <f t="shared" si="17"/>
        <v>27.887110999118054</v>
      </c>
      <c r="P39" s="24">
        <f t="shared" si="18"/>
        <v>44.850699256646088</v>
      </c>
      <c r="Q39" t="s">
        <v>93</v>
      </c>
      <c r="R39" t="s">
        <v>101</v>
      </c>
      <c r="S39" s="48" t="s">
        <v>449</v>
      </c>
      <c r="T39" s="35">
        <v>100</v>
      </c>
      <c r="U39" s="35">
        <f t="shared" si="19"/>
        <v>35.483870967741936</v>
      </c>
      <c r="V39" s="35">
        <f t="shared" si="20"/>
        <v>76.580796252927385</v>
      </c>
      <c r="W39" s="35">
        <f t="shared" si="21"/>
        <v>84.894259818731115</v>
      </c>
      <c r="X39" s="35">
        <f t="shared" si="22"/>
        <v>38.524943928341479</v>
      </c>
      <c r="Y39" s="35">
        <f t="shared" si="23"/>
        <v>79.621869213526935</v>
      </c>
      <c r="Z39" s="35">
        <f t="shared" si="24"/>
        <v>87.935332779330665</v>
      </c>
      <c r="AA39" s="35">
        <f t="shared" si="25"/>
        <v>-3.0410729605995428</v>
      </c>
      <c r="AB39" s="35">
        <f t="shared" si="26"/>
        <v>-3.0410729605995499</v>
      </c>
      <c r="AC39" s="35">
        <f t="shared" si="27"/>
        <v>-3.0410729605995499</v>
      </c>
      <c r="AF39">
        <v>2.13</v>
      </c>
      <c r="AG39">
        <v>1.79</v>
      </c>
      <c r="AJ39" t="s">
        <v>124</v>
      </c>
    </row>
    <row r="40" spans="1:36" ht="15" x14ac:dyDescent="0.25">
      <c r="A40">
        <v>1.55</v>
      </c>
      <c r="B40">
        <v>4.2699999999999996</v>
      </c>
      <c r="C40">
        <v>6.62</v>
      </c>
      <c r="D40" s="20">
        <f t="shared" si="3"/>
        <v>3.0410729605995446E-2</v>
      </c>
      <c r="E40" s="17">
        <f>IF(OR($A40="",$B40="",$C40=""),"",A40*'MPTO_working_3-way'!$I39)</f>
        <v>1.5971366308892929</v>
      </c>
      <c r="F40" s="21">
        <f>IF(OR($A40="",$B40="",$C40=""),"",B40*'MPTO_working_3-way'!$I39)</f>
        <v>4.3998538154176003</v>
      </c>
      <c r="G40" s="22">
        <f>IF(OR($A40="",$B40="",$C40=""),"",C40*'MPTO_working_3-way'!$I39)</f>
        <v>6.8213190299916899</v>
      </c>
      <c r="H40" s="17">
        <f>IF(OR($A40="",$B40="",$C40=""),"",'MPTO_working_3-way'!E39)</f>
        <v>1.5747426882810389</v>
      </c>
      <c r="I40" s="21">
        <f>IF(OR($A40="",$B40="",$C40=""),"",'MPTO_working_3-way'!F39)</f>
        <v>4.4631872999402047</v>
      </c>
      <c r="J40" s="22">
        <f>IF(OR($A40="",$B40="",$C40=""),"",'MPTO_working_3-way'!G39)</f>
        <v>7.096200035955162</v>
      </c>
      <c r="K40" s="17">
        <f>IF(OR($A40="",$B40="",$C40=""),"",'OddsRatio_working_3-way'!H39)</f>
        <v>1.5822869691808776</v>
      </c>
      <c r="L40" s="21">
        <f>IF(OR($A40="",$B40="",$C40=""),"",'OddsRatio_working_3-way'!I39)</f>
        <v>4.4619607076754013</v>
      </c>
      <c r="M40" s="22">
        <f>IF(OR($A40="",$B40="",$C40=""),"",'OddsRatio_working_3-way'!J39)</f>
        <v>6.9499141214482449</v>
      </c>
      <c r="N40" s="23">
        <f t="shared" si="16"/>
        <v>62.612050882784864</v>
      </c>
      <c r="O40" s="24">
        <f t="shared" si="17"/>
        <v>22.728027838013244</v>
      </c>
      <c r="P40" s="24">
        <f t="shared" si="18"/>
        <v>14.659921279201896</v>
      </c>
      <c r="Q40" t="s">
        <v>97</v>
      </c>
      <c r="R40" t="s">
        <v>85</v>
      </c>
      <c r="S40" s="48" t="s">
        <v>449</v>
      </c>
      <c r="T40" s="35">
        <v>100</v>
      </c>
      <c r="U40" s="35">
        <f t="shared" si="19"/>
        <v>54.337899543379002</v>
      </c>
      <c r="V40" s="35">
        <f t="shared" si="20"/>
        <v>70.059880239520965</v>
      </c>
      <c r="W40" s="35">
        <f t="shared" si="21"/>
        <v>72.752043596730246</v>
      </c>
      <c r="X40" s="35">
        <f t="shared" si="22"/>
        <v>57.188076163748804</v>
      </c>
      <c r="Y40" s="35">
        <f t="shared" si="23"/>
        <v>72.910056859890759</v>
      </c>
      <c r="Z40" s="35">
        <f t="shared" si="24"/>
        <v>75.602220217100054</v>
      </c>
      <c r="AA40" s="35">
        <f t="shared" si="25"/>
        <v>-2.8501766203698011</v>
      </c>
      <c r="AB40" s="35">
        <f t="shared" si="26"/>
        <v>-2.850176620369794</v>
      </c>
      <c r="AC40" s="35">
        <f t="shared" si="27"/>
        <v>-2.8501766203698082</v>
      </c>
      <c r="AF40">
        <v>1.88</v>
      </c>
      <c r="AG40">
        <v>2.0299999999999998</v>
      </c>
      <c r="AJ40" t="s">
        <v>124</v>
      </c>
    </row>
    <row r="41" spans="1:36" s="35" customFormat="1" ht="15" x14ac:dyDescent="0.25">
      <c r="A41">
        <v>2.19</v>
      </c>
      <c r="B41">
        <v>3.34</v>
      </c>
      <c r="C41">
        <v>3.67</v>
      </c>
      <c r="D41" s="20">
        <f t="shared" si="3"/>
        <v>2.8501766203698153E-2</v>
      </c>
      <c r="E41" s="17">
        <f>IF(OR($A41="",$B41="",$C41=""),"",A41*'MPTO_working_3-way'!$I40)</f>
        <v>2.252418867986099</v>
      </c>
      <c r="F41" s="21">
        <f>IF(OR($A41="",$B41="",$C41=""),"",B41*'MPTO_working_3-way'!$I40)</f>
        <v>3.4351958991203517</v>
      </c>
      <c r="G41" s="22">
        <f>IF(OR($A41="",$B41="",$C41=""),"",C41*'MPTO_working_3-way'!$I40)</f>
        <v>3.7746014819675722</v>
      </c>
      <c r="H41" s="17">
        <f>IF(OR($A41="",$B41="",$C41=""),"",'MPTO_working_3-way'!E40)</f>
        <v>2.2365339729343381</v>
      </c>
      <c r="I41" s="21">
        <f>IF(OR($A41="",$B41="",$C41=""),"",'MPTO_working_3-way'!F40)</f>
        <v>3.4494580880568471</v>
      </c>
      <c r="J41" s="22">
        <f>IF(OR($A41="",$B41="",$C41=""),"",'MPTO_working_3-way'!G40)</f>
        <v>3.8025853544616237</v>
      </c>
      <c r="K41" s="17">
        <f>IF(OR($A41="",$B41="",$C41=""),"",'OddsRatio_working_3-way'!H40)</f>
        <v>2.243193628998815</v>
      </c>
      <c r="L41" s="21">
        <f>IF(OR($A41="",$B41="",$C41=""),"",'OddsRatio_working_3-way'!I40)</f>
        <v>3.4445992368548115</v>
      </c>
      <c r="M41" s="22">
        <f>IF(OR($A41="",$B41="",$C41=""),"",'OddsRatio_working_3-way'!J40)</f>
        <v>3.7893504112830558</v>
      </c>
      <c r="N41" s="23">
        <f t="shared" si="16"/>
        <v>44.396715647037084</v>
      </c>
      <c r="O41" s="24">
        <f t="shared" si="17"/>
        <v>29.110421337428509</v>
      </c>
      <c r="P41" s="24">
        <f t="shared" si="18"/>
        <v>26.49286301553439</v>
      </c>
      <c r="Q41" t="s">
        <v>99</v>
      </c>
      <c r="R41" t="s">
        <v>96</v>
      </c>
      <c r="S41" s="48" t="s">
        <v>449</v>
      </c>
      <c r="T41" s="35">
        <v>100</v>
      </c>
      <c r="U41" s="35">
        <f t="shared" si="19"/>
        <v>63.898916967509031</v>
      </c>
      <c r="V41" s="35">
        <f t="shared" si="20"/>
        <v>70.760233918128648</v>
      </c>
      <c r="W41" s="35">
        <f t="shared" si="21"/>
        <v>62.686567164179095</v>
      </c>
      <c r="X41" s="35">
        <f t="shared" si="22"/>
        <v>66.553198917692242</v>
      </c>
      <c r="Y41" s="35">
        <f t="shared" si="23"/>
        <v>73.414515868311867</v>
      </c>
      <c r="Z41" s="35">
        <f t="shared" si="24"/>
        <v>65.340849114362314</v>
      </c>
      <c r="AA41" s="35">
        <f t="shared" si="25"/>
        <v>-2.6542819501832113</v>
      </c>
      <c r="AB41" s="35">
        <f t="shared" si="26"/>
        <v>-2.6542819501832184</v>
      </c>
      <c r="AC41" s="35">
        <f t="shared" si="27"/>
        <v>-2.6542819501832184</v>
      </c>
      <c r="AD41" s="36"/>
      <c r="AE41" s="36"/>
      <c r="AF41">
        <v>2.34</v>
      </c>
      <c r="AG41">
        <v>1.66</v>
      </c>
      <c r="AH41" s="36"/>
      <c r="AI41" s="36"/>
      <c r="AJ41" t="s">
        <v>124</v>
      </c>
    </row>
    <row r="42" spans="1:36" ht="15" x14ac:dyDescent="0.25">
      <c r="A42">
        <v>2.77</v>
      </c>
      <c r="B42">
        <v>3.42</v>
      </c>
      <c r="C42">
        <v>2.68</v>
      </c>
      <c r="D42" s="20">
        <f t="shared" si="3"/>
        <v>2.6542819501832238E-2</v>
      </c>
      <c r="E42" s="17">
        <f>IF(OR($A42="",$B42="",$C42=""),"",A42*'MPTO_working_3-way'!$I41)</f>
        <v>2.8435236100200751</v>
      </c>
      <c r="F42" s="21">
        <f>IF(OR($A42="",$B42="",$C42=""),"",B42*'MPTO_working_3-way'!$I41)</f>
        <v>3.5107764426962662</v>
      </c>
      <c r="G42" s="22">
        <f>IF(OR($A42="",$B42="",$C42=""),"",C42*'MPTO_working_3-way'!$I41)</f>
        <v>2.7511347562649107</v>
      </c>
      <c r="H42" s="17">
        <f>IF(OR($A42="",$B42="",$C42=""),"",'MPTO_working_3-way'!E41)</f>
        <v>2.8395923604417002</v>
      </c>
      <c r="I42" s="21">
        <f>IF(OR($A42="",$B42="",$C42=""),"",'MPTO_working_3-way'!F41)</f>
        <v>3.5267141895100562</v>
      </c>
      <c r="J42" s="22">
        <f>IF(OR($A42="",$B42="",$C42=""),"",'MPTO_working_3-way'!G41)</f>
        <v>2.7450904466150319</v>
      </c>
      <c r="K42" s="17">
        <f>IF(OR($A42="",$B42="",$C42=""),"",'OddsRatio_working_3-way'!H41)</f>
        <v>2.8418272824167161</v>
      </c>
      <c r="L42" s="21">
        <f>IF(OR($A42="",$B42="",$C42=""),"",'OddsRatio_working_3-way'!I41)</f>
        <v>3.5182045330217244</v>
      </c>
      <c r="M42" s="22">
        <f>IF(OR($A42="",$B42="",$C42=""),"",'OddsRatio_working_3-way'!J41)</f>
        <v>2.7481750477175608</v>
      </c>
      <c r="N42" s="23">
        <f t="shared" si="16"/>
        <v>35.167634848403459</v>
      </c>
      <c r="O42" s="24">
        <f t="shared" si="17"/>
        <v>28.483727640373562</v>
      </c>
      <c r="P42" s="24">
        <f t="shared" si="18"/>
        <v>36.348637511222968</v>
      </c>
      <c r="Q42" t="s">
        <v>121</v>
      </c>
      <c r="R42" t="s">
        <v>86</v>
      </c>
      <c r="S42" s="48" t="s">
        <v>449</v>
      </c>
      <c r="T42" s="35">
        <v>100</v>
      </c>
      <c r="U42" s="35">
        <f t="shared" si="19"/>
        <v>69.040247678018574</v>
      </c>
      <c r="V42" s="35">
        <f t="shared" si="20"/>
        <v>71.988795518207283</v>
      </c>
      <c r="W42" s="35">
        <f t="shared" si="21"/>
        <v>55.55555555555555</v>
      </c>
      <c r="X42" s="35">
        <f t="shared" si="22"/>
        <v>72.45564892623716</v>
      </c>
      <c r="Y42" s="35">
        <f t="shared" si="23"/>
        <v>75.404196766425869</v>
      </c>
      <c r="Z42" s="35">
        <f t="shared" si="24"/>
        <v>58.970956803774143</v>
      </c>
      <c r="AA42" s="35">
        <f t="shared" si="25"/>
        <v>-3.4154012482185863</v>
      </c>
      <c r="AB42" s="35">
        <f t="shared" si="26"/>
        <v>-3.4154012482185863</v>
      </c>
      <c r="AC42" s="35">
        <f t="shared" si="27"/>
        <v>-3.4154012482185934</v>
      </c>
      <c r="AF42">
        <v>2.0299999999999998</v>
      </c>
      <c r="AG42">
        <v>1.88</v>
      </c>
      <c r="AJ42" t="s">
        <v>124</v>
      </c>
    </row>
    <row r="43" spans="1:36" ht="15" x14ac:dyDescent="0.25">
      <c r="A43">
        <v>3.23</v>
      </c>
      <c r="B43">
        <v>3.57</v>
      </c>
      <c r="C43">
        <v>2.25</v>
      </c>
      <c r="D43" s="20">
        <f t="shared" si="3"/>
        <v>3.4154012482185969E-2</v>
      </c>
      <c r="E43" s="17">
        <f>IF(OR($A43="",$B43="",$C43=""),"",A43*'MPTO_working_3-way'!$I42)</f>
        <v>3.3403174603174608</v>
      </c>
      <c r="F43" s="21">
        <f>IF(OR($A43="",$B43="",$C43=""),"",B43*'MPTO_working_3-way'!$I42)</f>
        <v>3.6919298245614036</v>
      </c>
      <c r="G43" s="22">
        <f>IF(OR($A43="",$B43="",$C43=""),"",C43*'MPTO_working_3-way'!$I42)</f>
        <v>2.3268465280849187</v>
      </c>
      <c r="H43" s="17">
        <f>IF(OR($A43="",$B43="",$C43=""),"",'MPTO_working_3-way'!E42)</f>
        <v>3.3533095303488056</v>
      </c>
      <c r="I43" s="21">
        <f>IF(OR($A43="",$B43="",$C43=""),"",'MPTO_working_3-way'!F42)</f>
        <v>3.7212435233160623</v>
      </c>
      <c r="J43" s="22">
        <f>IF(OR($A43="",$B43="",$C43=""),"",'MPTO_working_3-way'!G42)</f>
        <v>2.3091500548473736</v>
      </c>
      <c r="K43" s="17">
        <f>IF(OR($A43="",$B43="",$C43=""),"",'OddsRatio_working_3-way'!H42)</f>
        <v>3.3489775867270311</v>
      </c>
      <c r="L43" s="21">
        <f>IF(OR($A43="",$B43="",$C43=""),"",'OddsRatio_working_3-way'!I42)</f>
        <v>3.7071176672145594</v>
      </c>
      <c r="M43" s="22">
        <f>IF(OR($A43="",$B43="",$C43=""),"",'OddsRatio_working_3-way'!J42)</f>
        <v>2.3166914723806227</v>
      </c>
      <c r="N43" s="23">
        <f t="shared" si="16"/>
        <v>29.9372742824558</v>
      </c>
      <c r="O43" s="24">
        <f t="shared" si="17"/>
        <v>27.0861053031743</v>
      </c>
      <c r="P43" s="24">
        <f t="shared" si="18"/>
        <v>42.976620414369883</v>
      </c>
      <c r="Q43" t="s">
        <v>199</v>
      </c>
      <c r="R43" t="s">
        <v>190</v>
      </c>
      <c r="S43" s="48" t="s">
        <v>449</v>
      </c>
      <c r="T43" s="35">
        <v>100</v>
      </c>
      <c r="U43" s="35">
        <f t="shared" si="19"/>
        <v>54.545454545454554</v>
      </c>
      <c r="V43" s="35">
        <f t="shared" si="20"/>
        <v>71.098265895953759</v>
      </c>
      <c r="W43" s="35">
        <f t="shared" si="21"/>
        <v>70.930232558139537</v>
      </c>
      <c r="X43" s="35">
        <f t="shared" si="22"/>
        <v>57.971501545906712</v>
      </c>
      <c r="Y43" s="35">
        <f t="shared" si="23"/>
        <v>74.524312896405917</v>
      </c>
      <c r="Z43" s="35">
        <f t="shared" si="24"/>
        <v>74.356279558591694</v>
      </c>
      <c r="AA43" s="35">
        <f t="shared" si="25"/>
        <v>-3.4260470004521579</v>
      </c>
      <c r="AB43" s="35">
        <f t="shared" si="26"/>
        <v>-3.4260470004521579</v>
      </c>
      <c r="AC43" s="35">
        <f t="shared" si="27"/>
        <v>-3.4260470004521579</v>
      </c>
      <c r="AF43">
        <v>1.9</v>
      </c>
      <c r="AG43">
        <v>1.97</v>
      </c>
      <c r="AJ43" t="s">
        <v>81</v>
      </c>
    </row>
    <row r="44" spans="1:36" ht="15" x14ac:dyDescent="0.25">
      <c r="A44">
        <v>2.2000000000000002</v>
      </c>
      <c r="B44">
        <v>3.46</v>
      </c>
      <c r="C44">
        <v>3.44</v>
      </c>
      <c r="D44" s="20">
        <f t="shared" si="3"/>
        <v>3.4260470004521704E-2</v>
      </c>
      <c r="E44" s="17">
        <f>IF(OR($A44="",$B44="",$C44=""),"",A44*'MPTO_working_3-way'!$I43)</f>
        <v>2.2753730340099478</v>
      </c>
      <c r="F44" s="21">
        <f>IF(OR($A44="",$B44="",$C44=""),"",B44*'MPTO_working_3-way'!$I43)</f>
        <v>3.5785412262156449</v>
      </c>
      <c r="G44" s="22">
        <f>IF(OR($A44="",$B44="",$C44=""),"",C44*'MPTO_working_3-way'!$I43)</f>
        <v>3.5578560168155544</v>
      </c>
      <c r="H44" s="17">
        <f>IF(OR($A44="",$B44="",$C44=""),"",'MPTO_working_3-way'!E43)</f>
        <v>2.256698059872313</v>
      </c>
      <c r="I44" s="21">
        <f>IF(OR($A44="",$B44="",$C44=""),"",'MPTO_working_3-way'!F43)</f>
        <v>3.6023420131628181</v>
      </c>
      <c r="J44" s="22">
        <f>IF(OR($A44="",$B44="",$C44=""),"",'MPTO_working_3-way'!G43)</f>
        <v>3.580667746028968</v>
      </c>
      <c r="K44" s="17">
        <f>IF(OR($A44="",$B44="",$C44=""),"",'OddsRatio_working_3-way'!H43)</f>
        <v>2.2644988850383587</v>
      </c>
      <c r="L44" s="21">
        <f>IF(OR($A44="",$B44="",$C44=""),"",'OddsRatio_working_3-way'!I43)</f>
        <v>3.5922227143286345</v>
      </c>
      <c r="M44" s="22">
        <f>IF(OR($A44="",$B44="",$C44=""),"",'OddsRatio_working_3-way'!J43)</f>
        <v>3.5711477329113293</v>
      </c>
      <c r="N44" s="23">
        <f t="shared" si="16"/>
        <v>43.948837621481104</v>
      </c>
      <c r="O44" s="24">
        <f t="shared" si="17"/>
        <v>27.944347620594922</v>
      </c>
      <c r="P44" s="24">
        <f t="shared" si="18"/>
        <v>28.106814757923964</v>
      </c>
      <c r="Q44" t="s">
        <v>103</v>
      </c>
      <c r="R44" t="s">
        <v>187</v>
      </c>
      <c r="S44" s="48" t="s">
        <v>449</v>
      </c>
      <c r="T44" s="35">
        <v>100</v>
      </c>
      <c r="U44" s="35">
        <f t="shared" si="19"/>
        <v>41.860465116279073</v>
      </c>
      <c r="V44" s="35">
        <f t="shared" si="20"/>
        <v>74.874371859296474</v>
      </c>
      <c r="W44" s="35">
        <f t="shared" si="21"/>
        <v>79.466119096509232</v>
      </c>
      <c r="X44" s="35">
        <f t="shared" si="22"/>
        <v>45.659509044194273</v>
      </c>
      <c r="Y44" s="35">
        <f t="shared" si="23"/>
        <v>78.673415787211695</v>
      </c>
      <c r="Z44" s="35">
        <f t="shared" si="24"/>
        <v>83.265163024424453</v>
      </c>
      <c r="AA44" s="35">
        <f t="shared" si="25"/>
        <v>-3.7990439279152</v>
      </c>
      <c r="AB44" s="35">
        <f t="shared" si="26"/>
        <v>-3.7990439279152213</v>
      </c>
      <c r="AC44" s="35">
        <f t="shared" si="27"/>
        <v>-3.7990439279152213</v>
      </c>
      <c r="AF44">
        <v>2.1</v>
      </c>
      <c r="AG44">
        <v>1.78</v>
      </c>
      <c r="AJ44" t="s">
        <v>81</v>
      </c>
    </row>
    <row r="45" spans="1:36" ht="15" x14ac:dyDescent="0.25">
      <c r="A45">
        <v>1.72</v>
      </c>
      <c r="B45">
        <v>3.98</v>
      </c>
      <c r="C45">
        <v>4.87</v>
      </c>
      <c r="D45" s="20">
        <f t="shared" si="3"/>
        <v>3.7990439279152133E-2</v>
      </c>
      <c r="E45" s="17">
        <f>IF(OR($A45="",$B45="",$C45=""),"",A45*'MPTO_working_3-way'!$I44)</f>
        <v>1.7853435555601416</v>
      </c>
      <c r="F45" s="21">
        <f>IF(OR($A45="",$B45="",$C45=""),"",B45*'MPTO_working_3-way'!$I44)</f>
        <v>4.1312019483310252</v>
      </c>
      <c r="G45" s="22">
        <f>IF(OR($A45="",$B45="",$C45=""),"",C45*'MPTO_working_3-way'!$I44)</f>
        <v>5.0550134392894712</v>
      </c>
      <c r="H45" s="17">
        <f>IF(OR($A45="",$B45="",$C45=""),"",'MPTO_working_3-way'!E44)</f>
        <v>1.7582978102177464</v>
      </c>
      <c r="I45" s="21">
        <f>IF(OR($A45="",$B45="",$C45=""),"",'MPTO_working_3-way'!F44)</f>
        <v>4.1912412826191474</v>
      </c>
      <c r="J45" s="22">
        <f>IF(OR($A45="",$B45="",$C45=""),"",'MPTO_working_3-way'!G44)</f>
        <v>5.1900780642847186</v>
      </c>
      <c r="K45" s="17">
        <f>IF(OR($A45="",$B45="",$C45=""),"",'OddsRatio_working_3-way'!H44)</f>
        <v>1.7679073360556303</v>
      </c>
      <c r="L45" s="21">
        <f>IF(OR($A45="",$B45="",$C45=""),"",'OddsRatio_working_3-way'!I44)</f>
        <v>4.1782831408969141</v>
      </c>
      <c r="M45" s="22">
        <f>IF(OR($A45="",$B45="",$C45=""),"",'OddsRatio_working_3-way'!J44)</f>
        <v>5.1275019312990127</v>
      </c>
      <c r="N45" s="23">
        <f t="shared" si="16"/>
        <v>56.011628511816347</v>
      </c>
      <c r="O45" s="24">
        <f t="shared" si="17"/>
        <v>24.20603041214174</v>
      </c>
      <c r="P45" s="24">
        <f t="shared" si="18"/>
        <v>19.782341076041913</v>
      </c>
      <c r="Q45" t="s">
        <v>71</v>
      </c>
      <c r="R45" t="s">
        <v>195</v>
      </c>
      <c r="S45" s="48" t="s">
        <v>449</v>
      </c>
      <c r="T45" s="35">
        <v>100</v>
      </c>
      <c r="U45" s="35">
        <f t="shared" si="19"/>
        <v>79.38144329896906</v>
      </c>
      <c r="V45" s="35">
        <f t="shared" si="20"/>
        <v>74.025974025974023</v>
      </c>
      <c r="W45" s="35">
        <f t="shared" si="21"/>
        <v>43.181818181818187</v>
      </c>
      <c r="X45" s="35">
        <f t="shared" si="22"/>
        <v>82.79220779220779</v>
      </c>
      <c r="Y45" s="35">
        <f t="shared" si="23"/>
        <v>77.436738519212753</v>
      </c>
      <c r="Z45" s="35">
        <f t="shared" si="24"/>
        <v>46.592582675056903</v>
      </c>
      <c r="AA45" s="35">
        <f t="shared" si="25"/>
        <v>-3.4107644932387302</v>
      </c>
      <c r="AB45" s="35">
        <f t="shared" si="26"/>
        <v>-3.4107644932387302</v>
      </c>
      <c r="AC45" s="35">
        <f t="shared" si="27"/>
        <v>-3.410764493238716</v>
      </c>
      <c r="AF45">
        <v>1.82</v>
      </c>
      <c r="AG45">
        <v>2.0499999999999998</v>
      </c>
      <c r="AJ45" t="s">
        <v>81</v>
      </c>
    </row>
    <row r="46" spans="1:36" s="35" customFormat="1" ht="15" x14ac:dyDescent="0.25">
      <c r="A46">
        <v>4.8499999999999996</v>
      </c>
      <c r="B46">
        <v>3.85</v>
      </c>
      <c r="C46">
        <v>1.76</v>
      </c>
      <c r="D46" s="20">
        <f t="shared" si="3"/>
        <v>3.410764493238716E-2</v>
      </c>
      <c r="E46" s="17">
        <f>IF(OR($A46="",$B46="",$C46=""),"",A46*'MPTO_working_3-way'!$I45)</f>
        <v>5.0154220779220777</v>
      </c>
      <c r="F46" s="21">
        <f>IF(OR($A46="",$B46="",$C46=""),"",B46*'MPTO_working_3-way'!$I45)</f>
        <v>3.9813144329896906</v>
      </c>
      <c r="G46" s="22">
        <f>IF(OR($A46="",$B46="",$C46=""),"",C46*'MPTO_working_3-way'!$I45)</f>
        <v>1.8200294550810014</v>
      </c>
      <c r="H46" s="17">
        <f>IF(OR($A46="",$B46="",$C46=""),"",'MPTO_working_3-way'!E45)</f>
        <v>5.1330393448256109</v>
      </c>
      <c r="I46" s="21">
        <f>IF(OR($A46="",$B46="",$C46=""),"",'MPTO_working_3-way'!F45)</f>
        <v>4.0262342212838593</v>
      </c>
      <c r="J46" s="22">
        <f>IF(OR($A46="",$B46="",$C46=""),"",'MPTO_working_3-way'!G45)</f>
        <v>1.7959363603574721</v>
      </c>
      <c r="K46" s="17">
        <f>IF(OR($A46="",$B46="",$C46=""),"",'OddsRatio_working_3-way'!H45)</f>
        <v>5.0764435165708939</v>
      </c>
      <c r="L46" s="21">
        <f>IF(OR($A46="",$B46="",$C46=""),"",'OddsRatio_working_3-way'!I45)</f>
        <v>4.0176270187602725</v>
      </c>
      <c r="M46" s="22">
        <f>IF(OR($A46="",$B46="",$C46=""),"",'OddsRatio_working_3-way'!J45)</f>
        <v>1.8047005383360726</v>
      </c>
      <c r="N46" s="23">
        <f t="shared" si="16"/>
        <v>19.938501375627123</v>
      </c>
      <c r="O46" s="24">
        <f t="shared" si="17"/>
        <v>25.117332901764041</v>
      </c>
      <c r="P46" s="24">
        <f t="shared" si="18"/>
        <v>54.944165722608837</v>
      </c>
      <c r="Q46" t="s">
        <v>69</v>
      </c>
      <c r="R46" t="s">
        <v>72</v>
      </c>
      <c r="S46" s="48" t="s">
        <v>449</v>
      </c>
      <c r="T46" s="35">
        <v>100</v>
      </c>
      <c r="U46" s="35">
        <f t="shared" si="19"/>
        <v>59.016393442622956</v>
      </c>
      <c r="V46" s="35">
        <f t="shared" si="20"/>
        <v>71.509971509971507</v>
      </c>
      <c r="W46" s="35">
        <f t="shared" si="21"/>
        <v>66.21621621621621</v>
      </c>
      <c r="X46" s="35">
        <f t="shared" si="22"/>
        <v>62.273812273812283</v>
      </c>
      <c r="Y46" s="35">
        <f t="shared" si="23"/>
        <v>74.767390341160834</v>
      </c>
      <c r="Z46" s="35">
        <f t="shared" si="24"/>
        <v>69.473635047405537</v>
      </c>
      <c r="AA46" s="35">
        <f t="shared" si="25"/>
        <v>-3.2574188311893266</v>
      </c>
      <c r="AB46" s="35">
        <f t="shared" si="26"/>
        <v>-3.2574188311893266</v>
      </c>
      <c r="AC46" s="35">
        <f t="shared" si="27"/>
        <v>-3.2574188311893266</v>
      </c>
      <c r="AD46" s="36"/>
      <c r="AE46" s="36"/>
      <c r="AF46">
        <v>1.89</v>
      </c>
      <c r="AG46">
        <v>1.97</v>
      </c>
      <c r="AH46" s="36"/>
      <c r="AI46" s="36"/>
      <c r="AJ46" t="s">
        <v>81</v>
      </c>
    </row>
    <row r="47" spans="1:36" ht="15" x14ac:dyDescent="0.25">
      <c r="A47">
        <v>2.44</v>
      </c>
      <c r="B47">
        <v>3.51</v>
      </c>
      <c r="C47">
        <v>2.96</v>
      </c>
      <c r="D47" s="20">
        <f t="shared" si="3"/>
        <v>3.2574188311893071E-2</v>
      </c>
      <c r="E47" s="17">
        <f>IF(OR($A47="",$B47="",$C47=""),"",A47*'MPTO_working_3-way'!$I46)</f>
        <v>2.5194810194810189</v>
      </c>
      <c r="F47" s="21">
        <f>IF(OR($A47="",$B47="",$C47=""),"",B47*'MPTO_working_3-way'!$I46)</f>
        <v>3.6243354009747444</v>
      </c>
      <c r="G47" s="22">
        <f>IF(OR($A47="",$B47="",$C47=""),"",C47*'MPTO_working_3-way'!$I46)</f>
        <v>3.0564195974032033</v>
      </c>
      <c r="H47" s="17">
        <f>IF(OR($A47="",$B47="",$C47=""),"",'MPTO_working_3-way'!E46)</f>
        <v>2.5064038442575791</v>
      </c>
      <c r="I47" s="21">
        <f>IF(OR($A47="",$B47="",$C47=""),"",'MPTO_working_3-way'!F46)</f>
        <v>3.6490727313066507</v>
      </c>
      <c r="J47" s="22">
        <f>IF(OR($A47="",$B47="",$C47=""),"",'MPTO_working_3-way'!G46)</f>
        <v>3.0582931308043797</v>
      </c>
      <c r="K47" s="17">
        <f>IF(OR($A47="",$B47="",$C47=""),"",'OddsRatio_working_3-way'!H46)</f>
        <v>2.5123800018039781</v>
      </c>
      <c r="L47" s="21">
        <f>IF(OR($A47="",$B47="",$C47=""),"",'OddsRatio_working_3-way'!I46)</f>
        <v>3.6361623642555441</v>
      </c>
      <c r="M47" s="22">
        <f>IF(OR($A47="",$B47="",$C47=""),"",'OddsRatio_working_3-way'!J46)</f>
        <v>3.0585172246776362</v>
      </c>
      <c r="N47" s="23">
        <f t="shared" si="16"/>
        <v>39.690713772711305</v>
      </c>
      <c r="O47" s="24">
        <f t="shared" si="17"/>
        <v>27.591265414648312</v>
      </c>
      <c r="P47" s="24">
        <f t="shared" si="18"/>
        <v>32.718020812640404</v>
      </c>
      <c r="Q47" t="s">
        <v>104</v>
      </c>
      <c r="R47" t="s">
        <v>189</v>
      </c>
      <c r="S47" s="48" t="s">
        <v>449</v>
      </c>
      <c r="T47" s="35">
        <v>100</v>
      </c>
      <c r="U47" s="35">
        <f t="shared" si="19"/>
        <v>57.446808510638299</v>
      </c>
      <c r="V47" s="35">
        <f t="shared" si="20"/>
        <v>71.671388101982998</v>
      </c>
      <c r="W47" s="35">
        <f t="shared" si="21"/>
        <v>67.637540453074436</v>
      </c>
      <c r="X47" s="35">
        <f t="shared" si="22"/>
        <v>60.691071444942565</v>
      </c>
      <c r="Y47" s="35">
        <f t="shared" si="23"/>
        <v>74.915651036287272</v>
      </c>
      <c r="Z47" s="35">
        <f t="shared" si="24"/>
        <v>70.88180338737871</v>
      </c>
      <c r="AA47" s="35">
        <f t="shared" si="25"/>
        <v>-3.2442629343042668</v>
      </c>
      <c r="AB47" s="35">
        <f t="shared" si="26"/>
        <v>-3.2442629343042739</v>
      </c>
      <c r="AC47" s="35">
        <f t="shared" si="27"/>
        <v>-3.2442629343042739</v>
      </c>
      <c r="AF47">
        <v>2.0299999999999998</v>
      </c>
      <c r="AG47">
        <v>1.85</v>
      </c>
      <c r="AJ47" t="s">
        <v>81</v>
      </c>
    </row>
    <row r="48" spans="1:36" ht="15" x14ac:dyDescent="0.25">
      <c r="A48">
        <v>2.35</v>
      </c>
      <c r="B48">
        <v>3.53</v>
      </c>
      <c r="C48">
        <v>3.09</v>
      </c>
      <c r="D48" s="20">
        <f t="shared" si="3"/>
        <v>3.244262934304265E-2</v>
      </c>
      <c r="E48" s="17">
        <f>IF(OR($A48="",$B48="",$C48=""),"",A48*'MPTO_working_3-way'!$I47)</f>
        <v>2.4262401789561503</v>
      </c>
      <c r="F48" s="21">
        <f>IF(OR($A48="",$B48="",$C48=""),"",B48*'MPTO_working_3-way'!$I47)</f>
        <v>3.6445224815809403</v>
      </c>
      <c r="G48" s="22">
        <f>IF(OR($A48="",$B48="",$C48=""),"",C48*'MPTO_working_3-way'!$I47)</f>
        <v>3.1902477246700016</v>
      </c>
      <c r="H48" s="17">
        <f>IF(OR($A48="",$B48="",$C48=""),"",'MPTO_working_3-way'!E47)</f>
        <v>2.4112787751091633</v>
      </c>
      <c r="I48" s="21">
        <f>IF(OR($A48="",$B48="",$C48=""),"",'MPTO_working_3-way'!F47)</f>
        <v>3.6701031050840465</v>
      </c>
      <c r="J48" s="22">
        <f>IF(OR($A48="",$B48="",$C48=""),"",'MPTO_working_3-way'!G47)</f>
        <v>3.1968248042654102</v>
      </c>
      <c r="K48" s="17">
        <f>IF(OR($A48="",$B48="",$C48=""),"",'OddsRatio_working_3-way'!H47)</f>
        <v>2.4178760466315463</v>
      </c>
      <c r="L48" s="21">
        <f>IF(OR($A48="",$B48="",$C48=""),"",'OddsRatio_working_3-way'!I47)</f>
        <v>3.6572047392428235</v>
      </c>
      <c r="M48" s="22">
        <f>IF(OR($A48="",$B48="",$C48=""),"",'OddsRatio_working_3-way'!J47)</f>
        <v>3.1950821758962453</v>
      </c>
      <c r="N48" s="23">
        <f t="shared" si="16"/>
        <v>41.216034944662134</v>
      </c>
      <c r="O48" s="24">
        <f t="shared" si="17"/>
        <v>27.438436861177344</v>
      </c>
      <c r="P48" s="24">
        <f t="shared" si="18"/>
        <v>31.345528194160526</v>
      </c>
      <c r="Q48" t="s">
        <v>188</v>
      </c>
      <c r="R48" t="s">
        <v>196</v>
      </c>
      <c r="S48" s="48" t="s">
        <v>449</v>
      </c>
      <c r="T48" s="35">
        <v>100</v>
      </c>
      <c r="U48" s="35">
        <f t="shared" si="19"/>
        <v>58.333333333333336</v>
      </c>
      <c r="V48" s="35">
        <f t="shared" si="20"/>
        <v>69.696969696969703</v>
      </c>
      <c r="W48" s="35">
        <f t="shared" si="21"/>
        <v>68.55345911949685</v>
      </c>
      <c r="X48" s="35">
        <f t="shared" si="22"/>
        <v>61.749571183533448</v>
      </c>
      <c r="Y48" s="35">
        <f t="shared" si="23"/>
        <v>73.113207547169807</v>
      </c>
      <c r="Z48" s="35">
        <f t="shared" si="24"/>
        <v>71.969696969696969</v>
      </c>
      <c r="AA48" s="35">
        <f t="shared" si="25"/>
        <v>-3.4162378502001118</v>
      </c>
      <c r="AB48" s="35">
        <f t="shared" si="26"/>
        <v>-3.4162378502001047</v>
      </c>
      <c r="AC48" s="35">
        <f t="shared" si="27"/>
        <v>-3.4162378502001189</v>
      </c>
      <c r="AF48">
        <v>1.98</v>
      </c>
      <c r="AG48">
        <v>1.89</v>
      </c>
      <c r="AJ48" t="s">
        <v>81</v>
      </c>
    </row>
    <row r="49" spans="1:36" ht="15" x14ac:dyDescent="0.25">
      <c r="A49">
        <v>2.4</v>
      </c>
      <c r="B49">
        <v>3.3</v>
      </c>
      <c r="C49">
        <v>3.18</v>
      </c>
      <c r="D49" s="20">
        <f t="shared" si="3"/>
        <v>3.4162378502001101E-2</v>
      </c>
      <c r="E49" s="17">
        <f>IF(OR($A49="",$B49="",$C49=""),"",A49*'MPTO_working_3-way'!$I48)</f>
        <v>2.4819897084048024</v>
      </c>
      <c r="F49" s="21">
        <f>IF(OR($A49="",$B49="",$C49=""),"",B49*'MPTO_working_3-way'!$I48)</f>
        <v>3.4127358490566033</v>
      </c>
      <c r="G49" s="22">
        <f>IF(OR($A49="",$B49="",$C49=""),"",C49*'MPTO_working_3-way'!$I48)</f>
        <v>3.2886363636363636</v>
      </c>
      <c r="H49" s="17">
        <f>IF(OR($A49="",$B49="",$C49=""),"",'MPTO_working_3-way'!E48)</f>
        <v>2.4674347519398068</v>
      </c>
      <c r="I49" s="21">
        <f>IF(OR($A49="",$B49="",$C49=""),"",'MPTO_working_3-way'!F48)</f>
        <v>3.4288514948537814</v>
      </c>
      <c r="J49" s="22">
        <f>IF(OR($A49="",$B49="",$C49=""),"",'MPTO_working_3-way'!G48)</f>
        <v>3.2994812136456533</v>
      </c>
      <c r="K49" s="17">
        <f>IF(OR($A49="",$B49="",$C49=""),"",'OddsRatio_working_3-way'!H48)</f>
        <v>2.4738572596973563</v>
      </c>
      <c r="L49" s="21">
        <f>IF(OR($A49="",$B49="",$C49=""),"",'OddsRatio_working_3-way'!I48)</f>
        <v>3.4213369266456568</v>
      </c>
      <c r="M49" s="22">
        <f>IF(OR($A49="",$B49="",$C49=""),"",'OddsRatio_working_3-way'!J48)</f>
        <v>3.2950063043858835</v>
      </c>
      <c r="N49" s="23">
        <f t="shared" si="16"/>
        <v>40.290255701451287</v>
      </c>
      <c r="O49" s="24">
        <f t="shared" si="17"/>
        <v>29.302004146510026</v>
      </c>
      <c r="P49" s="24">
        <f t="shared" si="18"/>
        <v>30.407740152038702</v>
      </c>
      <c r="Q49" t="s">
        <v>105</v>
      </c>
      <c r="R49" t="s">
        <v>201</v>
      </c>
      <c r="S49" s="48" t="s">
        <v>449</v>
      </c>
      <c r="T49" s="35">
        <v>100</v>
      </c>
      <c r="U49" s="35">
        <f t="shared" si="19"/>
        <v>27.007299270072991</v>
      </c>
      <c r="V49" s="35">
        <f t="shared" si="20"/>
        <v>79.879275653923543</v>
      </c>
      <c r="W49" s="35">
        <f t="shared" si="21"/>
        <v>89.247311827956992</v>
      </c>
      <c r="X49" s="35">
        <f t="shared" si="22"/>
        <v>30.873412518119469</v>
      </c>
      <c r="Y49" s="35">
        <f t="shared" si="23"/>
        <v>83.745388901970017</v>
      </c>
      <c r="Z49" s="35">
        <f t="shared" si="24"/>
        <v>93.113425076003466</v>
      </c>
      <c r="AA49" s="35">
        <f t="shared" si="25"/>
        <v>-3.8661132480464779</v>
      </c>
      <c r="AB49" s="35">
        <f t="shared" si="26"/>
        <v>-3.8661132480464744</v>
      </c>
      <c r="AC49" s="35">
        <f t="shared" si="27"/>
        <v>-3.8661132480464744</v>
      </c>
      <c r="AF49">
        <v>2.35</v>
      </c>
      <c r="AG49">
        <v>1.63</v>
      </c>
      <c r="AJ49" t="s">
        <v>81</v>
      </c>
    </row>
    <row r="50" spans="1:36" ht="15" x14ac:dyDescent="0.25">
      <c r="A50">
        <v>1.37</v>
      </c>
      <c r="B50">
        <v>4.97</v>
      </c>
      <c r="C50">
        <v>9.3000000000000007</v>
      </c>
      <c r="D50" s="20">
        <f t="shared" si="3"/>
        <v>3.8661132480464655E-2</v>
      </c>
      <c r="E50" s="17">
        <f>IF(OR($A50="",$B50="",$C50=""),"",A50*'MPTO_working_3-way'!$I49)</f>
        <v>1.4229657514982368</v>
      </c>
      <c r="F50" s="21">
        <f>IF(OR($A50="",$B50="",$C50=""),"",B50*'MPTO_working_3-way'!$I49)</f>
        <v>5.1621458284279091</v>
      </c>
      <c r="G50" s="22">
        <f>IF(OR($A50="",$B50="",$C50=""),"",C50*'MPTO_working_3-way'!$I49)</f>
        <v>9.6595485320683228</v>
      </c>
      <c r="H50" s="17">
        <f>IF(OR($A50="",$B50="",$C50=""),"",'MPTO_working_3-way'!E49)</f>
        <v>1.3946224079647105</v>
      </c>
      <c r="I50" s="21">
        <f>IF(OR($A50="",$B50="",$C50=""),"",'MPTO_working_3-way'!F49)</f>
        <v>5.3101048305696139</v>
      </c>
      <c r="J50" s="22">
        <f>IF(OR($A50="",$B50="",$C50=""),"",'MPTO_working_3-way'!G49)</f>
        <v>10.566374856287231</v>
      </c>
      <c r="K50" s="17">
        <f>IF(OR($A50="",$B50="",$C50=""),"",'OddsRatio_working_3-way'!H49)</f>
        <v>1.4031651558257929</v>
      </c>
      <c r="L50" s="21">
        <f>IF(OR($A50="",$B50="",$C50=""),"",'OddsRatio_working_3-way'!I49)</f>
        <v>5.3258531584551321</v>
      </c>
      <c r="M50" s="22">
        <f>IF(OR($A50="",$B50="",$C50=""),"",'OddsRatio_working_3-way'!J49)</f>
        <v>10.043975117173197</v>
      </c>
      <c r="N50" s="23">
        <f t="shared" si="16"/>
        <v>70.275760252634527</v>
      </c>
      <c r="O50" s="24">
        <f t="shared" si="17"/>
        <v>19.37178904348276</v>
      </c>
      <c r="P50" s="24">
        <f t="shared" si="18"/>
        <v>10.352450703882718</v>
      </c>
      <c r="Q50" t="s">
        <v>68</v>
      </c>
      <c r="R50" t="s">
        <v>193</v>
      </c>
      <c r="S50" s="48" t="s">
        <v>449</v>
      </c>
      <c r="T50" s="35">
        <v>100</v>
      </c>
      <c r="U50" s="35">
        <f t="shared" si="19"/>
        <v>69.325153374233125</v>
      </c>
      <c r="V50" s="35">
        <f t="shared" si="20"/>
        <v>72.222222222222229</v>
      </c>
      <c r="W50" s="35">
        <f t="shared" si="21"/>
        <v>55.156950672645742</v>
      </c>
      <c r="X50" s="35">
        <f t="shared" si="22"/>
        <v>72.620827105132051</v>
      </c>
      <c r="Y50" s="35">
        <f t="shared" si="23"/>
        <v>75.517895953121126</v>
      </c>
      <c r="Z50" s="35">
        <f t="shared" si="24"/>
        <v>58.452624403544654</v>
      </c>
      <c r="AA50" s="35">
        <f t="shared" si="25"/>
        <v>-3.2956737308989261</v>
      </c>
      <c r="AB50" s="35">
        <f t="shared" si="26"/>
        <v>-3.2956737308988977</v>
      </c>
      <c r="AC50" s="35">
        <f t="shared" si="27"/>
        <v>-3.2956737308989119</v>
      </c>
      <c r="AF50">
        <v>1.91</v>
      </c>
      <c r="AG50">
        <v>1.96</v>
      </c>
      <c r="AJ50" t="s">
        <v>81</v>
      </c>
    </row>
    <row r="51" spans="1:36" ht="15" x14ac:dyDescent="0.25">
      <c r="A51">
        <v>3.26</v>
      </c>
      <c r="B51">
        <v>3.6</v>
      </c>
      <c r="C51">
        <v>2.23</v>
      </c>
      <c r="D51" s="20">
        <f t="shared" si="3"/>
        <v>3.2956737308989181E-2</v>
      </c>
      <c r="E51" s="17">
        <f>IF(OR($A51="",$B51="",$C51=""),"",A51*'MPTO_working_3-way'!$I50)</f>
        <v>3.3674389636273045</v>
      </c>
      <c r="F51" s="21">
        <f>IF(OR($A51="",$B51="",$C51=""),"",B51*'MPTO_working_3-way'!$I50)</f>
        <v>3.7186442543123612</v>
      </c>
      <c r="G51" s="22">
        <f>IF(OR($A51="",$B51="",$C51=""),"",C51*'MPTO_working_3-way'!$I50)</f>
        <v>2.303493524199046</v>
      </c>
      <c r="H51" s="17">
        <f>IF(OR($A51="",$B51="",$C51=""),"",'MPTO_working_3-way'!E50)</f>
        <v>3.3810868213395531</v>
      </c>
      <c r="I51" s="21">
        <f>IF(OR($A51="",$B51="",$C51=""),"",'MPTO_working_3-way'!F50)</f>
        <v>3.7482355367481941</v>
      </c>
      <c r="J51" s="22">
        <f>IF(OR($A51="",$B51="",$C51=""),"",'MPTO_working_3-way'!G50)</f>
        <v>2.2860021173091774</v>
      </c>
      <c r="K51" s="17">
        <f>IF(OR($A51="",$B51="",$C51=""),"",'OddsRatio_working_3-way'!H50)</f>
        <v>3.376518246594304</v>
      </c>
      <c r="L51" s="21">
        <f>IF(OR($A51="",$B51="",$C51=""),"",'OddsRatio_working_3-way'!I50)</f>
        <v>3.7340475403297293</v>
      </c>
      <c r="M51" s="22">
        <f>IF(OR($A51="",$B51="",$C51=""),"",'OddsRatio_working_3-way'!J50)</f>
        <v>2.2934147979252182</v>
      </c>
      <c r="N51" s="23">
        <f t="shared" si="16"/>
        <v>29.69615814276942</v>
      </c>
      <c r="O51" s="24">
        <f t="shared" si="17"/>
        <v>26.891520984841193</v>
      </c>
      <c r="P51" s="24">
        <f t="shared" si="18"/>
        <v>43.412320872389373</v>
      </c>
      <c r="Q51" t="s">
        <v>202</v>
      </c>
      <c r="R51" t="s">
        <v>70</v>
      </c>
      <c r="S51" s="48" t="s">
        <v>449</v>
      </c>
      <c r="T51" s="35">
        <v>100</v>
      </c>
      <c r="U51" s="35">
        <f t="shared" si="19"/>
        <v>45.652173913043477</v>
      </c>
      <c r="V51" s="35">
        <f t="shared" si="20"/>
        <v>72.527472527472526</v>
      </c>
      <c r="W51" s="35">
        <f t="shared" si="21"/>
        <v>78.260869565217391</v>
      </c>
      <c r="X51" s="35">
        <f t="shared" si="22"/>
        <v>49.211657907310084</v>
      </c>
      <c r="Y51" s="35">
        <f t="shared" si="23"/>
        <v>76.08695652173914</v>
      </c>
      <c r="Z51" s="35">
        <f t="shared" si="24"/>
        <v>81.820353559483976</v>
      </c>
      <c r="AA51" s="35">
        <f t="shared" si="25"/>
        <v>-3.559483994266607</v>
      </c>
      <c r="AB51" s="35">
        <f t="shared" si="26"/>
        <v>-3.5594839942666141</v>
      </c>
      <c r="AC51" s="35">
        <f t="shared" si="27"/>
        <v>-3.5594839942665857</v>
      </c>
      <c r="AF51">
        <v>1.95</v>
      </c>
      <c r="AG51">
        <v>1.92</v>
      </c>
      <c r="AJ51" t="s">
        <v>81</v>
      </c>
    </row>
    <row r="52" spans="1:36" ht="15" x14ac:dyDescent="0.25">
      <c r="A52">
        <v>1.84</v>
      </c>
      <c r="B52">
        <v>3.64</v>
      </c>
      <c r="C52">
        <v>4.5999999999999996</v>
      </c>
      <c r="D52" s="20">
        <f t="shared" si="3"/>
        <v>3.559483994266599E-2</v>
      </c>
      <c r="E52" s="17">
        <f>IF(OR($A52="",$B52="",$C52=""),"",A52*'MPTO_working_3-way'!$I51)</f>
        <v>1.9054945054945056</v>
      </c>
      <c r="F52" s="21">
        <f>IF(OR($A52="",$B52="",$C52=""),"",B52*'MPTO_working_3-way'!$I51)</f>
        <v>3.7695652173913041</v>
      </c>
      <c r="G52" s="22">
        <f>IF(OR($A52="",$B52="",$C52=""),"",C52*'MPTO_working_3-way'!$I51)</f>
        <v>4.7637362637362628</v>
      </c>
      <c r="H52" s="17">
        <f>IF(OR($A52="",$B52="",$C52=""),"",'MPTO_working_3-way'!E51)</f>
        <v>1.8810665068903536</v>
      </c>
      <c r="I52" s="21">
        <f>IF(OR($A52="",$B52="",$C52=""),"",'MPTO_working_3-way'!F51)</f>
        <v>3.8043017267494701</v>
      </c>
      <c r="J52" s="22">
        <f>IF(OR($A52="",$B52="",$C52=""),"",'MPTO_working_3-way'!G51)</f>
        <v>4.8655559860519171</v>
      </c>
      <c r="K52" s="17">
        <f>IF(OR($A52="",$B52="",$C52=""),"",'OddsRatio_working_3-way'!H51)</f>
        <v>1.8902513062601138</v>
      </c>
      <c r="L52" s="21">
        <f>IF(OR($A52="",$B52="",$C52=""),"",'OddsRatio_working_3-way'!I51)</f>
        <v>3.7979326768174997</v>
      </c>
      <c r="M52" s="22">
        <f>IF(OR($A52="",$B52="",$C52=""),"",'OddsRatio_working_3-way'!J51)</f>
        <v>4.8153627411147726</v>
      </c>
      <c r="N52" s="23">
        <f t="shared" si="16"/>
        <v>52.479815455594</v>
      </c>
      <c r="O52" s="24">
        <f t="shared" si="17"/>
        <v>26.528258362168401</v>
      </c>
      <c r="P52" s="24">
        <f t="shared" si="18"/>
        <v>20.991926182237606</v>
      </c>
      <c r="Q52" t="s">
        <v>191</v>
      </c>
      <c r="R52" t="s">
        <v>192</v>
      </c>
      <c r="S52" s="48" t="s">
        <v>449</v>
      </c>
      <c r="T52" s="35">
        <v>100</v>
      </c>
      <c r="U52" s="35">
        <f t="shared" si="19"/>
        <v>66.777408637873762</v>
      </c>
      <c r="V52" s="35">
        <f t="shared" si="20"/>
        <v>72.67759562841529</v>
      </c>
      <c r="W52" s="35">
        <f t="shared" si="21"/>
        <v>57.264957264957268</v>
      </c>
      <c r="X52" s="35">
        <f t="shared" si="22"/>
        <v>70.057447106627436</v>
      </c>
      <c r="Y52" s="35">
        <f t="shared" si="23"/>
        <v>75.957634097168977</v>
      </c>
      <c r="Z52" s="35">
        <f t="shared" si="24"/>
        <v>60.544995733710948</v>
      </c>
      <c r="AA52" s="35">
        <f t="shared" si="25"/>
        <v>-3.2800384687536734</v>
      </c>
      <c r="AB52" s="35">
        <f t="shared" si="26"/>
        <v>-3.2800384687536877</v>
      </c>
      <c r="AC52" s="35">
        <f t="shared" si="27"/>
        <v>-3.2800384687536805</v>
      </c>
      <c r="AF52">
        <v>2.02</v>
      </c>
      <c r="AG52">
        <v>1.86</v>
      </c>
      <c r="AJ52" t="s">
        <v>81</v>
      </c>
    </row>
    <row r="53" spans="1:36" s="35" customFormat="1" ht="15" x14ac:dyDescent="0.25">
      <c r="A53">
        <v>3.01</v>
      </c>
      <c r="B53">
        <v>3.66</v>
      </c>
      <c r="C53">
        <v>2.34</v>
      </c>
      <c r="D53" s="20">
        <f t="shared" si="3"/>
        <v>3.2800384687536877E-2</v>
      </c>
      <c r="E53" s="17">
        <f>IF(OR($A53="",$B53="",$C53=""),"",A53*'MPTO_working_3-way'!$I52)</f>
        <v>3.1087291579094858</v>
      </c>
      <c r="F53" s="21">
        <f>IF(OR($A53="",$B53="",$C53=""),"",B53*'MPTO_working_3-way'!$I52)</f>
        <v>3.7800494079563851</v>
      </c>
      <c r="G53" s="22">
        <f>IF(OR($A53="",$B53="",$C53=""),"",C53*'MPTO_working_3-way'!$I52)</f>
        <v>2.4167529001688361</v>
      </c>
      <c r="H53" s="17">
        <f>IF(OR($A53="",$B53="",$C53=""),"",'MPTO_working_3-way'!E52)</f>
        <v>3.1124291703470961</v>
      </c>
      <c r="I53" s="21">
        <f>IF(OR($A53="",$B53="",$C53=""),"",'MPTO_working_3-way'!F52)</f>
        <v>3.8125654066199046</v>
      </c>
      <c r="J53" s="22">
        <f>IF(OR($A53="",$B53="",$C53=""),"",'MPTO_working_3-way'!G52)</f>
        <v>2.401439139512171</v>
      </c>
      <c r="K53" s="17">
        <f>IF(OR($A53="",$B53="",$C53=""),"",'OddsRatio_working_3-way'!H52)</f>
        <v>3.1124024779696509</v>
      </c>
      <c r="L53" s="21">
        <f>IF(OR($A53="",$B53="",$C53=""),"",'OddsRatio_working_3-way'!I52)</f>
        <v>3.7955177071638171</v>
      </c>
      <c r="M53" s="22">
        <f>IF(OR($A53="",$B53="",$C53=""),"",'OddsRatio_working_3-way'!J52)</f>
        <v>2.4082683186464333</v>
      </c>
      <c r="N53" s="23">
        <f t="shared" si="16"/>
        <v>32.167485464461173</v>
      </c>
      <c r="O53" s="24">
        <f t="shared" si="17"/>
        <v>26.454680668860142</v>
      </c>
      <c r="P53" s="24">
        <f t="shared" si="18"/>
        <v>41.377833866678685</v>
      </c>
      <c r="Q53" t="s">
        <v>197</v>
      </c>
      <c r="R53" t="s">
        <v>198</v>
      </c>
      <c r="S53" s="48" t="s">
        <v>449</v>
      </c>
      <c r="T53" s="35">
        <v>100</v>
      </c>
      <c r="U53" s="35">
        <f t="shared" si="19"/>
        <v>55.947136563876647</v>
      </c>
      <c r="V53" s="35">
        <f t="shared" si="20"/>
        <v>70.674486803519059</v>
      </c>
      <c r="W53" s="35">
        <f t="shared" si="21"/>
        <v>70.059880239520965</v>
      </c>
      <c r="X53" s="35">
        <f t="shared" si="22"/>
        <v>59.265632956959976</v>
      </c>
      <c r="Y53" s="35">
        <f t="shared" si="23"/>
        <v>73.992983196602395</v>
      </c>
      <c r="Z53" s="35">
        <f t="shared" si="24"/>
        <v>73.378376632604287</v>
      </c>
      <c r="AA53" s="35">
        <f t="shared" si="25"/>
        <v>-3.3184963930833291</v>
      </c>
      <c r="AB53" s="35">
        <f t="shared" si="26"/>
        <v>-3.3184963930833362</v>
      </c>
      <c r="AC53" s="35">
        <f t="shared" si="27"/>
        <v>-3.318496393083322</v>
      </c>
      <c r="AD53" s="36"/>
      <c r="AE53" s="36"/>
      <c r="AF53">
        <v>1.78</v>
      </c>
      <c r="AG53">
        <v>2.09</v>
      </c>
      <c r="AH53" s="36"/>
      <c r="AI53" s="36"/>
      <c r="AJ53" t="s">
        <v>81</v>
      </c>
    </row>
    <row r="54" spans="1:36" ht="15" x14ac:dyDescent="0.25">
      <c r="A54">
        <v>2.27</v>
      </c>
      <c r="B54">
        <v>3.41</v>
      </c>
      <c r="C54">
        <v>3.34</v>
      </c>
      <c r="D54" s="20">
        <f t="shared" si="3"/>
        <v>3.3184963930833256E-2</v>
      </c>
      <c r="E54" s="17">
        <f>IF(OR($A54="",$B54="",$C54=""),"",A54*'MPTO_working_3-way'!$I53)</f>
        <v>2.3453298681229917</v>
      </c>
      <c r="F54" s="21">
        <f>IF(OR($A54="",$B54="",$C54=""),"",B54*'MPTO_working_3-way'!$I53)</f>
        <v>3.5231607270041416</v>
      </c>
      <c r="G54" s="22">
        <f>IF(OR($A54="",$B54="",$C54=""),"",C54*'MPTO_working_3-way'!$I53)</f>
        <v>3.4508377795289831</v>
      </c>
      <c r="H54" s="17">
        <f>IF(OR($A54="",$B54="",$C54=""),"",'MPTO_working_3-way'!E53)</f>
        <v>2.3284677221459664</v>
      </c>
      <c r="I54" s="21">
        <f>IF(OR($A54="",$B54="",$C54=""),"",'MPTO_working_3-way'!F53)</f>
        <v>3.5436680163297325</v>
      </c>
      <c r="J54" s="22">
        <f>IF(OR($A54="",$B54="",$C54=""),"",'MPTO_working_3-way'!G53)</f>
        <v>3.4681334017881662</v>
      </c>
      <c r="K54" s="17">
        <f>IF(OR($A54="",$B54="",$C54=""),"",'OddsRatio_working_3-way'!H53)</f>
        <v>2.3356550047579812</v>
      </c>
      <c r="L54" s="21">
        <f>IF(OR($A54="",$B54="",$C54=""),"",'OddsRatio_working_3-way'!I53)</f>
        <v>3.5345894184777444</v>
      </c>
      <c r="M54" s="22">
        <f>IF(OR($A54="",$B54="",$C54=""),"",'OddsRatio_working_3-way'!J53)</f>
        <v>3.4609706386879333</v>
      </c>
      <c r="N54" s="23">
        <f t="shared" si="16"/>
        <v>42.637925419008006</v>
      </c>
      <c r="O54" s="24">
        <f t="shared" si="17"/>
        <v>28.383604311187149</v>
      </c>
      <c r="P54" s="24">
        <f t="shared" si="18"/>
        <v>28.978470269804845</v>
      </c>
      <c r="Q54" t="s">
        <v>208</v>
      </c>
      <c r="R54" t="s">
        <v>74</v>
      </c>
      <c r="S54" s="48" t="s">
        <v>449</v>
      </c>
      <c r="T54" s="35">
        <v>100</v>
      </c>
      <c r="U54" s="35">
        <f t="shared" si="19"/>
        <v>41.520467836257311</v>
      </c>
      <c r="V54" s="35">
        <f t="shared" si="20"/>
        <v>73.118279569892465</v>
      </c>
      <c r="W54" s="35">
        <f t="shared" si="21"/>
        <v>81.684981684981679</v>
      </c>
      <c r="X54" s="35">
        <f t="shared" si="22"/>
        <v>45.196738745125842</v>
      </c>
      <c r="Y54" s="35">
        <f t="shared" si="23"/>
        <v>76.79455047876101</v>
      </c>
      <c r="Z54" s="35">
        <f t="shared" si="24"/>
        <v>85.36125259385021</v>
      </c>
      <c r="AA54" s="35">
        <f t="shared" si="25"/>
        <v>-3.6762709088685313</v>
      </c>
      <c r="AB54" s="35">
        <f t="shared" si="26"/>
        <v>-3.6762709088685455</v>
      </c>
      <c r="AC54" s="35">
        <f t="shared" si="27"/>
        <v>-3.6762709088685313</v>
      </c>
      <c r="AF54">
        <v>2.06</v>
      </c>
      <c r="AG54">
        <v>1.81</v>
      </c>
      <c r="AJ54" t="s">
        <v>82</v>
      </c>
    </row>
    <row r="55" spans="1:36" ht="15" x14ac:dyDescent="0.25">
      <c r="A55">
        <v>1.71</v>
      </c>
      <c r="B55">
        <v>3.72</v>
      </c>
      <c r="C55">
        <v>5.46</v>
      </c>
      <c r="D55" s="20">
        <f t="shared" si="3"/>
        <v>3.6762709088685286E-2</v>
      </c>
      <c r="E55" s="17">
        <f>IF(OR($A55="",$B55="",$C55=""),"",A55*'MPTO_working_3-way'!$I54)</f>
        <v>1.7728642325416517</v>
      </c>
      <c r="F55" s="21">
        <f>IF(OR($A55="",$B55="",$C55=""),"",B55*'MPTO_working_3-way'!$I54)</f>
        <v>3.8567572778099093</v>
      </c>
      <c r="G55" s="22">
        <f>IF(OR($A55="",$B55="",$C55=""),"",C55*'MPTO_working_3-way'!$I54)</f>
        <v>5.660724391624222</v>
      </c>
      <c r="H55" s="17">
        <f>IF(OR($A55="",$B55="",$C55=""),"",'MPTO_working_3-way'!E54)</f>
        <v>1.7465995466866853</v>
      </c>
      <c r="I55" s="21">
        <f>IF(OR($A55="",$B55="",$C55=""),"",'MPTO_working_3-way'!F54)</f>
        <v>3.8976786402040444</v>
      </c>
      <c r="J55" s="22">
        <f>IF(OR($A55="",$B55="",$C55=""),"",'MPTO_working_3-way'!G54)</f>
        <v>5.8515138527228316</v>
      </c>
      <c r="K55" s="17">
        <f>IF(OR($A55="",$B55="",$C55=""),"",'OddsRatio_working_3-way'!H54)</f>
        <v>1.7561034623931873</v>
      </c>
      <c r="L55" s="21">
        <f>IF(OR($A55="",$B55="",$C55=""),"",'OddsRatio_working_3-way'!I54)</f>
        <v>3.8966217150837603</v>
      </c>
      <c r="M55" s="22">
        <f>IF(OR($A55="",$B55="",$C55=""),"",'OddsRatio_working_3-way'!J54)</f>
        <v>5.7496076651741079</v>
      </c>
      <c r="N55" s="23">
        <f t="shared" si="16"/>
        <v>56.405898525368656</v>
      </c>
      <c r="O55" s="24">
        <f t="shared" si="17"/>
        <v>25.928517870532371</v>
      </c>
      <c r="P55" s="24">
        <f t="shared" si="18"/>
        <v>17.665583604098973</v>
      </c>
      <c r="Q55" t="s">
        <v>204</v>
      </c>
      <c r="R55" t="s">
        <v>73</v>
      </c>
      <c r="S55" s="48" t="s">
        <v>449</v>
      </c>
      <c r="T55" s="35">
        <v>100</v>
      </c>
      <c r="U55" s="35">
        <f t="shared" si="19"/>
        <v>62.121212121212118</v>
      </c>
      <c r="V55" s="35">
        <f t="shared" si="20"/>
        <v>69.696969696969703</v>
      </c>
      <c r="W55" s="35">
        <f t="shared" si="21"/>
        <v>64.912280701754383</v>
      </c>
      <c r="X55" s="35">
        <f t="shared" si="22"/>
        <v>65.390749601275914</v>
      </c>
      <c r="Y55" s="35">
        <f t="shared" si="23"/>
        <v>72.966507177033492</v>
      </c>
      <c r="Z55" s="35">
        <f t="shared" si="24"/>
        <v>68.181818181818187</v>
      </c>
      <c r="AA55" s="35">
        <f t="shared" si="25"/>
        <v>-3.2695374800637964</v>
      </c>
      <c r="AB55" s="35">
        <f t="shared" si="26"/>
        <v>-3.2695374800637893</v>
      </c>
      <c r="AC55" s="35">
        <f t="shared" si="27"/>
        <v>-3.2695374800638035</v>
      </c>
      <c r="AF55">
        <v>2.15</v>
      </c>
      <c r="AG55">
        <v>1.75</v>
      </c>
      <c r="AJ55" t="s">
        <v>82</v>
      </c>
    </row>
    <row r="56" spans="1:36" ht="15" x14ac:dyDescent="0.25">
      <c r="A56">
        <v>2.64</v>
      </c>
      <c r="B56">
        <v>3.3</v>
      </c>
      <c r="C56">
        <v>2.85</v>
      </c>
      <c r="D56" s="20">
        <f t="shared" si="3"/>
        <v>3.2695374800638E-2</v>
      </c>
      <c r="E56" s="17">
        <f>IF(OR($A56="",$B56="",$C56=""),"",A56*'MPTO_working_3-way'!$I55)</f>
        <v>2.7263157894736842</v>
      </c>
      <c r="F56" s="21">
        <f>IF(OR($A56="",$B56="",$C56=""),"",B56*'MPTO_working_3-way'!$I55)</f>
        <v>3.4078947368421053</v>
      </c>
      <c r="G56" s="22">
        <f>IF(OR($A56="",$B56="",$C56=""),"",C56*'MPTO_working_3-way'!$I55)</f>
        <v>2.9431818181818183</v>
      </c>
      <c r="H56" s="17">
        <f>IF(OR($A56="",$B56="",$C56=""),"",'MPTO_working_3-way'!E55)</f>
        <v>2.7182080924855492</v>
      </c>
      <c r="I56" s="21">
        <f>IF(OR($A56="",$B56="",$C56=""),"",'MPTO_working_3-way'!F55)</f>
        <v>3.4231119199272064</v>
      </c>
      <c r="J56" s="22">
        <f>IF(OR($A56="",$B56="",$C56=""),"",'MPTO_working_3-way'!G55)</f>
        <v>2.9413604378420644</v>
      </c>
      <c r="K56" s="17">
        <f>IF(OR($A56="",$B56="",$C56=""),"",'OddsRatio_working_3-way'!H55)</f>
        <v>2.7221290997349841</v>
      </c>
      <c r="L56" s="21">
        <f>IF(OR($A56="",$B56="",$C56=""),"",'OddsRatio_working_3-way'!I55)</f>
        <v>3.415181054506379</v>
      </c>
      <c r="M56" s="22">
        <f>IF(OR($A56="",$B56="",$C56=""),"",'OddsRatio_working_3-way'!J55)</f>
        <v>2.9426456307986095</v>
      </c>
      <c r="N56" s="23">
        <f t="shared" si="16"/>
        <v>36.679536679536682</v>
      </c>
      <c r="O56" s="24">
        <f t="shared" si="17"/>
        <v>29.343629343629342</v>
      </c>
      <c r="P56" s="24">
        <f t="shared" si="18"/>
        <v>33.976833976833973</v>
      </c>
      <c r="Q56" t="s">
        <v>218</v>
      </c>
      <c r="R56" t="s">
        <v>80</v>
      </c>
      <c r="S56" s="48" t="s">
        <v>449</v>
      </c>
      <c r="T56" s="35">
        <v>100</v>
      </c>
      <c r="U56" s="35">
        <f t="shared" si="19"/>
        <v>49.748743718592962</v>
      </c>
      <c r="V56" s="35">
        <f t="shared" si="20"/>
        <v>71.751412429378533</v>
      </c>
      <c r="W56" s="35">
        <f t="shared" si="21"/>
        <v>75.124378109452735</v>
      </c>
      <c r="X56" s="35">
        <f t="shared" si="22"/>
        <v>53.124209461168739</v>
      </c>
      <c r="Y56" s="35">
        <f t="shared" si="23"/>
        <v>75.126878171954289</v>
      </c>
      <c r="Z56" s="35">
        <f t="shared" si="24"/>
        <v>78.499843852028505</v>
      </c>
      <c r="AA56" s="35">
        <f t="shared" si="25"/>
        <v>-3.375465742575777</v>
      </c>
      <c r="AB56" s="35">
        <f t="shared" si="26"/>
        <v>-3.3754657425757557</v>
      </c>
      <c r="AC56" s="35">
        <f t="shared" si="27"/>
        <v>-3.3754657425757699</v>
      </c>
      <c r="AF56">
        <v>2.2400000000000002</v>
      </c>
      <c r="AG56">
        <v>1.69</v>
      </c>
      <c r="AJ56" t="s">
        <v>82</v>
      </c>
    </row>
    <row r="57" spans="1:36" ht="15" x14ac:dyDescent="0.25">
      <c r="A57">
        <v>1.99</v>
      </c>
      <c r="B57">
        <v>3.54</v>
      </c>
      <c r="C57">
        <v>4.0199999999999996</v>
      </c>
      <c r="D57" s="20">
        <f t="shared" si="3"/>
        <v>3.3754657425757673E-2</v>
      </c>
      <c r="E57" s="17">
        <f>IF(OR($A57="",$B57="",$C57=""),"",A57*'MPTO_working_3-way'!$I56)</f>
        <v>2.0571717682772577</v>
      </c>
      <c r="F57" s="21">
        <f>IF(OR($A57="",$B57="",$C57=""),"",B57*'MPTO_working_3-way'!$I56)</f>
        <v>3.6594914872871822</v>
      </c>
      <c r="G57" s="22">
        <f>IF(OR($A57="",$B57="",$C57=""),"",C57*'MPTO_working_3-way'!$I56)</f>
        <v>4.1556937228515451</v>
      </c>
      <c r="H57" s="17">
        <f>IF(OR($A57="",$B57="",$C57=""),"",'MPTO_working_3-way'!E56)</f>
        <v>2.0355777864608267</v>
      </c>
      <c r="I57" s="21">
        <f>IF(OR($A57="",$B57="",$C57=""),"",'MPTO_working_3-way'!F56)</f>
        <v>3.6868490244447329</v>
      </c>
      <c r="J57" s="22">
        <f>IF(OR($A57="",$B57="",$C57=""),"",'MPTO_working_3-way'!G56)</f>
        <v>4.2104435884581006</v>
      </c>
      <c r="K57" s="17">
        <f>IF(OR($A57="",$B57="",$C57=""),"",'OddsRatio_working_3-way'!H56)</f>
        <v>2.0440788714240772</v>
      </c>
      <c r="L57" s="21">
        <f>IF(OR($A57="",$B57="",$C57=""),"",'OddsRatio_working_3-way'!I56)</f>
        <v>3.6787478115324799</v>
      </c>
      <c r="M57" s="22">
        <f>IF(OR($A57="",$B57="",$C57=""),"",'OddsRatio_working_3-way'!J56)</f>
        <v>4.1849678704047593</v>
      </c>
      <c r="N57" s="23">
        <f t="shared" si="16"/>
        <v>48.610427939006392</v>
      </c>
      <c r="O57" s="24">
        <f t="shared" si="17"/>
        <v>27.326201016560091</v>
      </c>
      <c r="P57" s="24">
        <f t="shared" si="18"/>
        <v>24.063371044433516</v>
      </c>
      <c r="Q57" t="s">
        <v>214</v>
      </c>
      <c r="R57" t="s">
        <v>76</v>
      </c>
      <c r="S57" s="48" t="s">
        <v>449</v>
      </c>
      <c r="T57" s="35">
        <v>100</v>
      </c>
      <c r="U57" s="35">
        <f t="shared" si="19"/>
        <v>68.75</v>
      </c>
      <c r="V57" s="35">
        <f t="shared" si="20"/>
        <v>70.845481049562679</v>
      </c>
      <c r="W57" s="35">
        <f t="shared" si="21"/>
        <v>57.081545064377686</v>
      </c>
      <c r="X57" s="35">
        <f t="shared" si="22"/>
        <v>72.072973886059629</v>
      </c>
      <c r="Y57" s="35">
        <f t="shared" si="23"/>
        <v>74.168454935622321</v>
      </c>
      <c r="Z57" s="35">
        <f t="shared" si="24"/>
        <v>60.404518950437314</v>
      </c>
      <c r="AA57" s="35">
        <f t="shared" si="25"/>
        <v>-3.3229738860596285</v>
      </c>
      <c r="AB57" s="35">
        <f t="shared" si="26"/>
        <v>-3.3229738860596427</v>
      </c>
      <c r="AC57" s="35">
        <f t="shared" si="27"/>
        <v>-3.3229738860596285</v>
      </c>
      <c r="AF57">
        <v>2.13</v>
      </c>
      <c r="AG57">
        <v>1.76</v>
      </c>
      <c r="AJ57" t="s">
        <v>82</v>
      </c>
    </row>
    <row r="58" spans="1:36" ht="15" x14ac:dyDescent="0.25">
      <c r="A58">
        <v>3.2</v>
      </c>
      <c r="B58">
        <v>3.43</v>
      </c>
      <c r="C58">
        <v>2.33</v>
      </c>
      <c r="D58" s="20">
        <f t="shared" si="3"/>
        <v>3.3229738860596214E-2</v>
      </c>
      <c r="E58" s="17">
        <f>IF(OR($A58="",$B58="",$C58=""),"",A58*'MPTO_working_3-way'!$I57)</f>
        <v>3.3063351643539081</v>
      </c>
      <c r="F58" s="21">
        <f>IF(OR($A58="",$B58="",$C58=""),"",B58*'MPTO_working_3-way'!$I57)</f>
        <v>3.5439780042918452</v>
      </c>
      <c r="G58" s="22">
        <f>IF(OR($A58="",$B58="",$C58=""),"",C58*'MPTO_working_3-way'!$I57)</f>
        <v>2.4074252915451892</v>
      </c>
      <c r="H58" s="17">
        <f>IF(OR($A58="",$B58="",$C58=""),"",'MPTO_working_3-way'!E57)</f>
        <v>3.3175922386521073</v>
      </c>
      <c r="I58" s="21">
        <f>IF(OR($A58="",$B58="",$C58=""),"",'MPTO_working_3-way'!F57)</f>
        <v>3.5654613912514903</v>
      </c>
      <c r="J58" s="22">
        <f>IF(OR($A58="",$B58="",$C58=""),"",'MPTO_working_3-way'!G57)</f>
        <v>2.3917267126750956</v>
      </c>
      <c r="K58" s="17">
        <f>IF(OR($A58="",$B58="",$C58=""),"",'OddsRatio_working_3-way'!H57)</f>
        <v>3.3133863870406302</v>
      </c>
      <c r="L58" s="21">
        <f>IF(OR($A58="",$B58="",$C58=""),"",'OddsRatio_working_3-way'!I57)</f>
        <v>3.5552404184130606</v>
      </c>
      <c r="M58" s="22">
        <f>IF(OR($A58="",$B58="",$C58=""),"",'OddsRatio_working_3-way'!J57)</f>
        <v>2.3985472248927446</v>
      </c>
      <c r="N58" s="23">
        <f t="shared" si="16"/>
        <v>30.244967624007057</v>
      </c>
      <c r="O58" s="24">
        <f t="shared" si="17"/>
        <v>28.216879415983261</v>
      </c>
      <c r="P58" s="24">
        <f t="shared" si="18"/>
        <v>41.538152960009697</v>
      </c>
      <c r="Q58" t="s">
        <v>213</v>
      </c>
      <c r="R58" t="s">
        <v>78</v>
      </c>
      <c r="S58" s="48" t="s">
        <v>449</v>
      </c>
      <c r="T58" s="35">
        <v>100</v>
      </c>
      <c r="U58" s="35">
        <f t="shared" si="19"/>
        <v>77.064220183486242</v>
      </c>
      <c r="V58" s="35">
        <f t="shared" si="20"/>
        <v>70.501474926253692</v>
      </c>
      <c r="W58" s="35">
        <f t="shared" si="21"/>
        <v>48.979591836734699</v>
      </c>
      <c r="X58" s="35">
        <f t="shared" si="22"/>
        <v>80.518933237011623</v>
      </c>
      <c r="Y58" s="35">
        <f t="shared" si="23"/>
        <v>73.95618797977906</v>
      </c>
      <c r="Z58" s="35">
        <f t="shared" si="24"/>
        <v>52.434304890260073</v>
      </c>
      <c r="AA58" s="35">
        <f t="shared" si="25"/>
        <v>-3.4547130535253814</v>
      </c>
      <c r="AB58" s="35">
        <f t="shared" si="26"/>
        <v>-3.4547130535253672</v>
      </c>
      <c r="AC58" s="35">
        <f t="shared" si="27"/>
        <v>-3.4547130535253743</v>
      </c>
      <c r="AF58">
        <v>2.09</v>
      </c>
      <c r="AG58">
        <v>1.78</v>
      </c>
      <c r="AJ58" t="s">
        <v>82</v>
      </c>
    </row>
    <row r="59" spans="1:36" ht="15" x14ac:dyDescent="0.25">
      <c r="A59">
        <v>4.3600000000000003</v>
      </c>
      <c r="B59">
        <v>3.39</v>
      </c>
      <c r="C59">
        <v>1.96</v>
      </c>
      <c r="D59" s="20">
        <f t="shared" si="3"/>
        <v>3.4547130535253823E-2</v>
      </c>
      <c r="E59" s="17">
        <f>IF(OR($A59="",$B59="",$C59=""),"",A59*'MPTO_working_3-way'!$I58)</f>
        <v>4.510625489133707</v>
      </c>
      <c r="F59" s="21">
        <f>IF(OR($A59="",$B59="",$C59=""),"",B59*'MPTO_working_3-way'!$I58)</f>
        <v>3.5071147725145106</v>
      </c>
      <c r="G59" s="22">
        <f>IF(OR($A59="",$B59="",$C59=""),"",C59*'MPTO_working_3-way'!$I58)</f>
        <v>2.0277123758490974</v>
      </c>
      <c r="H59" s="17">
        <f>IF(OR($A59="",$B59="",$C59=""),"",'MPTO_working_3-way'!E58)</f>
        <v>4.5904811565199619</v>
      </c>
      <c r="I59" s="21">
        <f>IF(OR($A59="",$B59="",$C59=""),"",'MPTO_working_3-way'!F58)</f>
        <v>3.5277158809650144</v>
      </c>
      <c r="J59" s="22">
        <f>IF(OR($A59="",$B59="",$C59=""),"",'MPTO_working_3-way'!G58)</f>
        <v>2.0052603133373252</v>
      </c>
      <c r="K59" s="17">
        <f>IF(OR($A59="",$B59="",$C59=""),"",'OddsRatio_working_3-way'!H58)</f>
        <v>4.5494890776459949</v>
      </c>
      <c r="L59" s="21">
        <f>IF(OR($A59="",$B59="",$C59=""),"",'OddsRatio_working_3-way'!I58)</f>
        <v>3.5247853855874784</v>
      </c>
      <c r="M59" s="22">
        <f>IF(OR($A59="",$B59="",$C59=""),"",'OddsRatio_working_3-way'!J58)</f>
        <v>2.014139736470284</v>
      </c>
      <c r="N59" s="23">
        <f t="shared" si="16"/>
        <v>22.169874275952271</v>
      </c>
      <c r="O59" s="24">
        <f t="shared" si="17"/>
        <v>28.513466620398791</v>
      </c>
      <c r="P59" s="24">
        <f t="shared" si="18"/>
        <v>49.316659103648938</v>
      </c>
      <c r="Q59" t="s">
        <v>210</v>
      </c>
      <c r="R59" t="s">
        <v>75</v>
      </c>
      <c r="S59" s="48" t="s">
        <v>449</v>
      </c>
      <c r="T59" s="35">
        <v>100</v>
      </c>
      <c r="U59" s="35">
        <f t="shared" si="19"/>
        <v>48.453608247422686</v>
      </c>
      <c r="V59" s="35">
        <f t="shared" si="20"/>
        <v>70.930232558139537</v>
      </c>
      <c r="W59" s="35">
        <f t="shared" si="21"/>
        <v>77.116704805491992</v>
      </c>
      <c r="X59" s="35">
        <f t="shared" si="22"/>
        <v>51.953062636368472</v>
      </c>
      <c r="Y59" s="35">
        <f t="shared" si="23"/>
        <v>74.429686947085344</v>
      </c>
      <c r="Z59" s="35">
        <f t="shared" si="24"/>
        <v>80.616159194437785</v>
      </c>
      <c r="AA59" s="35">
        <f t="shared" si="25"/>
        <v>-3.4994543889457859</v>
      </c>
      <c r="AB59" s="35">
        <f t="shared" si="26"/>
        <v>-3.4994543889458072</v>
      </c>
      <c r="AC59" s="35">
        <f t="shared" si="27"/>
        <v>-3.499454388945793</v>
      </c>
      <c r="AF59">
        <v>2.2799999999999998</v>
      </c>
      <c r="AG59">
        <v>1.67</v>
      </c>
      <c r="AJ59" t="s">
        <v>82</v>
      </c>
    </row>
    <row r="60" spans="1:36" s="35" customFormat="1" ht="15" x14ac:dyDescent="0.25">
      <c r="A60">
        <v>1.94</v>
      </c>
      <c r="B60">
        <v>3.44</v>
      </c>
      <c r="C60">
        <v>4.37</v>
      </c>
      <c r="D60" s="20">
        <f t="shared" si="3"/>
        <v>3.4994543889457885E-2</v>
      </c>
      <c r="E60" s="17">
        <f>IF(OR($A60="",$B60="",$C60=""),"",A60*'MPTO_working_3-way'!$I59)</f>
        <v>2.0078894151455482</v>
      </c>
      <c r="F60" s="21">
        <f>IF(OR($A60="",$B60="",$C60=""),"",B60*'MPTO_working_3-way'!$I59)</f>
        <v>3.5603812309797349</v>
      </c>
      <c r="G60" s="22">
        <f>IF(OR($A60="",$B60="",$C60=""),"",C60*'MPTO_working_3-way'!$I59)</f>
        <v>4.522926156796931</v>
      </c>
      <c r="H60" s="17">
        <f>IF(OR($A60="",$B60="",$C60=""),"",'MPTO_working_3-way'!E59)</f>
        <v>1.9849183144942337</v>
      </c>
      <c r="I60" s="21">
        <f>IF(OR($A60="",$B60="",$C60=""),"",'MPTO_working_3-way'!F59)</f>
        <v>3.5838077286567978</v>
      </c>
      <c r="J60" s="22">
        <f>IF(OR($A60="",$B60="",$C60=""),"",'MPTO_working_3-way'!G59)</f>
        <v>4.6047277738503398</v>
      </c>
      <c r="K60" s="17">
        <f>IF(OR($A60="",$B60="",$C60=""),"",'OddsRatio_working_3-way'!H59)</f>
        <v>1.9939142420854563</v>
      </c>
      <c r="L60" s="21">
        <f>IF(OR($A60="",$B60="",$C60=""),"",'OddsRatio_working_3-way'!I59)</f>
        <v>3.5799476071154408</v>
      </c>
      <c r="M60" s="22">
        <f>IF(OR($A60="",$B60="",$C60=""),"",'OddsRatio_working_3-way'!J59)</f>
        <v>4.5632882934340318</v>
      </c>
      <c r="N60" s="23">
        <f t="shared" si="16"/>
        <v>49.803539600188188</v>
      </c>
      <c r="O60" s="24">
        <f t="shared" si="17"/>
        <v>28.0868798908038</v>
      </c>
      <c r="P60" s="24">
        <f t="shared" si="18"/>
        <v>22.109580509008026</v>
      </c>
      <c r="Q60" t="s">
        <v>211</v>
      </c>
      <c r="R60" t="s">
        <v>79</v>
      </c>
      <c r="S60" s="48" t="s">
        <v>449</v>
      </c>
      <c r="T60" s="35">
        <v>100</v>
      </c>
      <c r="U60" s="35">
        <f t="shared" si="19"/>
        <v>63.768115942028999</v>
      </c>
      <c r="V60" s="35">
        <f t="shared" si="20"/>
        <v>68.847352024922117</v>
      </c>
      <c r="W60" s="35">
        <f t="shared" si="21"/>
        <v>64.02877697841727</v>
      </c>
      <c r="X60" s="35">
        <f t="shared" si="22"/>
        <v>67.123870996660614</v>
      </c>
      <c r="Y60" s="35">
        <f t="shared" si="23"/>
        <v>72.203107079553746</v>
      </c>
      <c r="Z60" s="35">
        <f t="shared" si="24"/>
        <v>67.384532033048899</v>
      </c>
      <c r="AA60" s="35">
        <f t="shared" si="25"/>
        <v>-3.3557550546316151</v>
      </c>
      <c r="AB60" s="35">
        <f t="shared" si="26"/>
        <v>-3.3557550546316293</v>
      </c>
      <c r="AC60" s="35">
        <f t="shared" si="27"/>
        <v>-3.3557550546316293</v>
      </c>
      <c r="AD60" s="36"/>
      <c r="AE60" s="36"/>
      <c r="AF60">
        <v>2.21</v>
      </c>
      <c r="AG60">
        <v>1.7</v>
      </c>
      <c r="AH60" s="36"/>
      <c r="AI60" s="36"/>
      <c r="AJ60" t="s">
        <v>82</v>
      </c>
    </row>
    <row r="61" spans="1:36" ht="15" x14ac:dyDescent="0.25">
      <c r="A61">
        <v>2.76</v>
      </c>
      <c r="B61">
        <v>3.21</v>
      </c>
      <c r="C61">
        <v>2.78</v>
      </c>
      <c r="D61" s="20">
        <f t="shared" si="3"/>
        <v>3.3557550546316373E-2</v>
      </c>
      <c r="E61" s="17">
        <f>IF(OR($A61="",$B61="",$C61=""),"",A61*'MPTO_working_3-way'!$I60)</f>
        <v>2.8526188395078331</v>
      </c>
      <c r="F61" s="21">
        <f>IF(OR($A61="",$B61="",$C61=""),"",B61*'MPTO_working_3-way'!$I60)</f>
        <v>3.3177197372536753</v>
      </c>
      <c r="G61" s="22">
        <f>IF(OR($A61="",$B61="",$C61=""),"",C61*'MPTO_working_3-way'!$I60)</f>
        <v>2.8732899905187592</v>
      </c>
      <c r="H61" s="17">
        <f>IF(OR($A61="",$B61="",$C61=""),"",'MPTO_working_3-way'!E60)</f>
        <v>2.847923799092908</v>
      </c>
      <c r="I61" s="21">
        <f>IF(OR($A61="",$B61="",$C61=""),"",'MPTO_working_3-way'!F60)</f>
        <v>3.3295528528262217</v>
      </c>
      <c r="J61" s="22">
        <f>IF(OR($A61="",$B61="",$C61=""),"",'MPTO_working_3-way'!G60)</f>
        <v>2.8692232705692016</v>
      </c>
      <c r="K61" s="17">
        <f>IF(OR($A61="",$B61="",$C61=""),"",'OddsRatio_working_3-way'!H60)</f>
        <v>2.8503254432651346</v>
      </c>
      <c r="L61" s="21">
        <f>IF(OR($A61="",$B61="",$C61=""),"",'OddsRatio_working_3-way'!I60)</f>
        <v>3.3234200168272441</v>
      </c>
      <c r="M61" s="22">
        <f>IF(OR($A61="",$B61="",$C61=""),"",'OddsRatio_working_3-way'!J60)</f>
        <v>2.8713518687567832</v>
      </c>
      <c r="N61" s="23">
        <f t="shared" si="16"/>
        <v>35.055507106323802</v>
      </c>
      <c r="O61" s="24">
        <f t="shared" si="17"/>
        <v>30.141183680203643</v>
      </c>
      <c r="P61" s="24">
        <f t="shared" si="18"/>
        <v>34.803309213472552</v>
      </c>
      <c r="Q61" t="s">
        <v>215</v>
      </c>
      <c r="R61" t="s">
        <v>203</v>
      </c>
      <c r="S61" s="48" t="s">
        <v>449</v>
      </c>
      <c r="T61" s="35">
        <v>100</v>
      </c>
      <c r="U61" s="35">
        <f t="shared" si="19"/>
        <v>56.709956709956707</v>
      </c>
      <c r="V61" s="35">
        <f t="shared" si="20"/>
        <v>70.238095238095241</v>
      </c>
      <c r="W61" s="35">
        <f t="shared" si="21"/>
        <v>68.652037617554868</v>
      </c>
      <c r="X61" s="35">
        <f t="shared" si="22"/>
        <v>61.109867144349906</v>
      </c>
      <c r="Y61" s="35">
        <f t="shared" si="23"/>
        <v>74.638005672488433</v>
      </c>
      <c r="Z61" s="35">
        <f t="shared" si="24"/>
        <v>73.05194805194806</v>
      </c>
      <c r="AA61" s="35">
        <f t="shared" si="25"/>
        <v>-4.399910434393199</v>
      </c>
      <c r="AB61" s="35">
        <f t="shared" si="26"/>
        <v>-4.3999104343931918</v>
      </c>
      <c r="AC61" s="35">
        <f t="shared" si="27"/>
        <v>-4.3999104343931918</v>
      </c>
      <c r="AF61">
        <v>2.27</v>
      </c>
      <c r="AG61">
        <v>1.67</v>
      </c>
      <c r="AJ61" t="s">
        <v>82</v>
      </c>
    </row>
    <row r="62" spans="1:36" ht="15" x14ac:dyDescent="0.25">
      <c r="A62">
        <v>2.31</v>
      </c>
      <c r="B62">
        <v>3.36</v>
      </c>
      <c r="C62">
        <v>3.19</v>
      </c>
      <c r="D62" s="20">
        <f t="shared" si="3"/>
        <v>4.3999104343932061E-2</v>
      </c>
      <c r="E62" s="17">
        <f>IF(OR($A62="",$B62="",$C62=""),"",A62*'MPTO_working_3-way'!$I61)</f>
        <v>2.4116379310344831</v>
      </c>
      <c r="F62" s="21">
        <f>IF(OR($A62="",$B62="",$C62=""),"",B62*'MPTO_working_3-way'!$I61)</f>
        <v>3.5078369905956115</v>
      </c>
      <c r="G62" s="22">
        <f>IF(OR($A62="",$B62="",$C62=""),"",C62*'MPTO_working_3-way'!$I61)</f>
        <v>3.3303571428571432</v>
      </c>
      <c r="H62" s="17">
        <f>IF(OR($A62="",$B62="",$C62=""),"",'MPTO_working_3-way'!E61)</f>
        <v>2.3910056214865709</v>
      </c>
      <c r="I62" s="21">
        <f>IF(OR($A62="",$B62="",$C62=""),"",'MPTO_working_3-way'!F61)</f>
        <v>3.5341598522817201</v>
      </c>
      <c r="J62" s="22">
        <f>IF(OR($A62="",$B62="",$C62=""),"",'MPTO_working_3-way'!G61)</f>
        <v>3.3465717497189966</v>
      </c>
      <c r="K62" s="17">
        <f>IF(OR($A62="",$B62="",$C62=""),"",'OddsRatio_working_3-way'!H61)</f>
        <v>2.3998833343732366</v>
      </c>
      <c r="L62" s="21">
        <f>IF(OR($A62="",$B62="",$C62=""),"",'OddsRatio_working_3-way'!I61)</f>
        <v>3.5219272283365188</v>
      </c>
      <c r="M62" s="22">
        <f>IF(OR($A62="",$B62="",$C62=""),"",'OddsRatio_working_3-way'!J61)</f>
        <v>3.3402629788377021</v>
      </c>
      <c r="N62" s="23">
        <f t="shared" si="16"/>
        <v>41.465594280607682</v>
      </c>
      <c r="O62" s="24">
        <f t="shared" si="17"/>
        <v>28.507596067917785</v>
      </c>
      <c r="P62" s="24">
        <f t="shared" si="18"/>
        <v>30.02680965147453</v>
      </c>
      <c r="Q62" t="s">
        <v>216</v>
      </c>
      <c r="R62" t="s">
        <v>205</v>
      </c>
      <c r="S62" s="48" t="s">
        <v>449</v>
      </c>
      <c r="T62" s="35">
        <v>100</v>
      </c>
      <c r="U62" s="35">
        <f t="shared" si="19"/>
        <v>48.453608247422686</v>
      </c>
      <c r="V62" s="35">
        <f t="shared" si="20"/>
        <v>70.845481049562679</v>
      </c>
      <c r="W62" s="35">
        <f t="shared" si="21"/>
        <v>77.064220183486242</v>
      </c>
      <c r="X62" s="35">
        <f t="shared" si="22"/>
        <v>52.090298766951072</v>
      </c>
      <c r="Y62" s="35">
        <f t="shared" si="23"/>
        <v>74.482171569091079</v>
      </c>
      <c r="Z62" s="35">
        <f t="shared" si="24"/>
        <v>80.700910703014642</v>
      </c>
      <c r="AA62" s="35">
        <f t="shared" si="25"/>
        <v>-3.6366905195283863</v>
      </c>
      <c r="AB62" s="35">
        <f t="shared" si="26"/>
        <v>-3.6366905195284005</v>
      </c>
      <c r="AC62" s="35">
        <f t="shared" si="27"/>
        <v>-3.6366905195284005</v>
      </c>
      <c r="AF62">
        <v>2.0699999999999998</v>
      </c>
      <c r="AG62">
        <v>1.82</v>
      </c>
      <c r="AJ62" t="s">
        <v>82</v>
      </c>
    </row>
    <row r="63" spans="1:36" s="35" customFormat="1" ht="15" x14ac:dyDescent="0.25">
      <c r="A63">
        <v>1.94</v>
      </c>
      <c r="B63">
        <v>3.43</v>
      </c>
      <c r="C63">
        <v>4.3600000000000003</v>
      </c>
      <c r="D63" s="20">
        <f t="shared" si="3"/>
        <v>3.6366905195283961E-2</v>
      </c>
      <c r="E63" s="17">
        <f>IF(OR($A63="",$B63="",$C63=""),"",A63*'MPTO_working_3-way'!$I62)</f>
        <v>2.0105517960788508</v>
      </c>
      <c r="F63" s="21">
        <f>IF(OR($A63="",$B63="",$C63=""),"",B63*'MPTO_working_3-way'!$I62)</f>
        <v>3.5547384848198242</v>
      </c>
      <c r="G63" s="22">
        <f>IF(OR($A63="",$B63="",$C63=""),"",C63*'MPTO_working_3-way'!$I62)</f>
        <v>4.5185597066514385</v>
      </c>
      <c r="H63" s="17">
        <f>IF(OR($A63="",$B63="",$C63=""),"",'MPTO_working_3-way'!E62)</f>
        <v>1.9867222749355207</v>
      </c>
      <c r="I63" s="21">
        <f>IF(OR($A63="",$B63="",$C63=""),"",'MPTO_working_3-way'!F62)</f>
        <v>3.5788049002405913</v>
      </c>
      <c r="J63" s="22">
        <f>IF(OR($A63="",$B63="",$C63=""),"",'MPTO_working_3-way'!G62)</f>
        <v>4.6032992601036042</v>
      </c>
      <c r="K63" s="17">
        <f>IF(OR($A63="",$B63="",$C63=""),"",'OddsRatio_working_3-way'!H62)</f>
        <v>1.9960490386297918</v>
      </c>
      <c r="L63" s="21">
        <f>IF(OR($A63="",$B63="",$C63=""),"",'OddsRatio_working_3-way'!I62)</f>
        <v>3.5748927275216973</v>
      </c>
      <c r="M63" s="22">
        <f>IF(OR($A63="",$B63="",$C63=""),"",'OddsRatio_working_3-way'!J62)</f>
        <v>4.5603454997830868</v>
      </c>
      <c r="N63" s="23">
        <f t="shared" si="16"/>
        <v>49.737589548813673</v>
      </c>
      <c r="O63" s="24">
        <f t="shared" si="17"/>
        <v>28.131464642769245</v>
      </c>
      <c r="P63" s="24">
        <f t="shared" si="18"/>
        <v>22.130945808417088</v>
      </c>
      <c r="Q63" t="s">
        <v>206</v>
      </c>
      <c r="R63" t="s">
        <v>212</v>
      </c>
      <c r="S63" s="48" t="s">
        <v>449</v>
      </c>
      <c r="T63" s="35">
        <v>100</v>
      </c>
      <c r="U63" s="35">
        <f t="shared" si="19"/>
        <v>49.748743718592962</v>
      </c>
      <c r="V63" s="35">
        <f t="shared" si="20"/>
        <v>72.451790633608823</v>
      </c>
      <c r="W63" s="35">
        <f t="shared" si="21"/>
        <v>73.262032085561486</v>
      </c>
      <c r="X63" s="35">
        <f t="shared" si="22"/>
        <v>54.286177280829683</v>
      </c>
      <c r="Y63" s="35">
        <f t="shared" si="23"/>
        <v>76.989224195845523</v>
      </c>
      <c r="Z63" s="35">
        <f t="shared" si="24"/>
        <v>77.799465647798215</v>
      </c>
      <c r="AA63" s="35">
        <f t="shared" si="25"/>
        <v>-4.5374335622367212</v>
      </c>
      <c r="AB63" s="35">
        <f t="shared" si="26"/>
        <v>-4.5374335622366999</v>
      </c>
      <c r="AC63" s="35">
        <f t="shared" si="27"/>
        <v>-4.5374335622367283</v>
      </c>
      <c r="AD63" s="36"/>
      <c r="AE63" s="36"/>
      <c r="AF63">
        <v>2.14</v>
      </c>
      <c r="AG63">
        <v>1.75</v>
      </c>
      <c r="AH63" s="36"/>
      <c r="AI63" s="36"/>
      <c r="AJ63" t="s">
        <v>82</v>
      </c>
    </row>
    <row r="64" spans="1:36" ht="15" x14ac:dyDescent="0.25">
      <c r="A64">
        <v>1.99</v>
      </c>
      <c r="B64">
        <v>3.63</v>
      </c>
      <c r="C64">
        <v>3.74</v>
      </c>
      <c r="D64" s="20">
        <f t="shared" si="3"/>
        <v>4.5374335622367035E-2</v>
      </c>
      <c r="E64" s="17">
        <f>IF(OR($A64="",$B64="",$C64=""),"",A64*'MPTO_working_3-way'!$I63)</f>
        <v>2.0802949278885103</v>
      </c>
      <c r="F64" s="21">
        <f>IF(OR($A64="",$B64="",$C64=""),"",B64*'MPTO_working_3-way'!$I63)</f>
        <v>3.7947088383091923</v>
      </c>
      <c r="G64" s="22">
        <f>IF(OR($A64="",$B64="",$C64=""),"",C64*'MPTO_working_3-way'!$I63)</f>
        <v>3.9097000152276529</v>
      </c>
      <c r="H64" s="17">
        <f>IF(OR($A64="",$B64="",$C64=""),"",'MPTO_working_3-way'!E63)</f>
        <v>2.0517543366234512</v>
      </c>
      <c r="I64" s="21">
        <f>IF(OR($A64="",$B64="",$C64=""),"",'MPTO_working_3-way'!F63)</f>
        <v>3.8408753736268197</v>
      </c>
      <c r="J64" s="22">
        <f>IF(OR($A64="",$B64="",$C64=""),"",'MPTO_working_3-way'!G63)</f>
        <v>3.9642440943949873</v>
      </c>
      <c r="K64" s="17">
        <f>IF(OR($A64="",$B64="",$C64=""),"",'OddsRatio_working_3-way'!H63)</f>
        <v>2.062861837748017</v>
      </c>
      <c r="L64" s="21">
        <f>IF(OR($A64="",$B64="",$C64=""),"",'OddsRatio_working_3-way'!I63)</f>
        <v>3.8235622558356419</v>
      </c>
      <c r="M64" s="22">
        <f>IF(OR($A64="",$B64="",$C64=""),"",'OddsRatio_working_3-way'!J63)</f>
        <v>3.9416580155854213</v>
      </c>
      <c r="N64" s="23">
        <f t="shared" si="16"/>
        <v>48.0701071080818</v>
      </c>
      <c r="O64" s="24">
        <f t="shared" si="17"/>
        <v>26.3524829600779</v>
      </c>
      <c r="P64" s="24">
        <f t="shared" si="18"/>
        <v>25.577409931840318</v>
      </c>
      <c r="Q64" t="s">
        <v>77</v>
      </c>
      <c r="R64" t="s">
        <v>207</v>
      </c>
      <c r="S64" s="48" t="s">
        <v>449</v>
      </c>
      <c r="T64" s="35">
        <v>100</v>
      </c>
      <c r="U64" s="35">
        <f t="shared" si="19"/>
        <v>57.264957264957268</v>
      </c>
      <c r="V64" s="35">
        <f t="shared" si="20"/>
        <v>70.501474926253692</v>
      </c>
      <c r="W64" s="35">
        <f t="shared" si="21"/>
        <v>69.969969969969966</v>
      </c>
      <c r="X64" s="35">
        <f t="shared" si="22"/>
        <v>59.528555103776348</v>
      </c>
      <c r="Y64" s="35">
        <f t="shared" si="23"/>
        <v>72.765072765072773</v>
      </c>
      <c r="Z64" s="35">
        <f t="shared" si="24"/>
        <v>72.233567808789047</v>
      </c>
      <c r="AA64" s="35">
        <f t="shared" si="25"/>
        <v>-2.2635978388190807</v>
      </c>
      <c r="AB64" s="35">
        <f t="shared" si="26"/>
        <v>-2.2635978388190807</v>
      </c>
      <c r="AC64" s="35">
        <f t="shared" si="27"/>
        <v>-2.2635978388190807</v>
      </c>
      <c r="AF64">
        <v>1.94</v>
      </c>
      <c r="AG64">
        <v>1.93</v>
      </c>
      <c r="AJ64" t="s">
        <v>82</v>
      </c>
    </row>
    <row r="65" spans="1:36" ht="15" x14ac:dyDescent="0.25">
      <c r="A65">
        <v>2.34</v>
      </c>
      <c r="B65">
        <v>3.39</v>
      </c>
      <c r="C65">
        <v>3.33</v>
      </c>
      <c r="D65" s="20">
        <f t="shared" si="3"/>
        <v>2.2635978388190647E-2</v>
      </c>
      <c r="E65" s="17">
        <f>IF(OR($A65="",$B65="",$C65=""),"",A65*'MPTO_working_3-way'!$I64)</f>
        <v>2.3929681894283661</v>
      </c>
      <c r="F65" s="21">
        <f>IF(OR($A65="",$B65="",$C65=""),"",B65*'MPTO_working_3-way'!$I64)</f>
        <v>3.4667359667359663</v>
      </c>
      <c r="G65" s="22">
        <f>IF(OR($A65="",$B65="",$C65=""),"",C65*'MPTO_working_3-way'!$I64)</f>
        <v>3.4053778080326751</v>
      </c>
      <c r="H65" s="17">
        <f>IF(OR($A65="",$B65="",$C65=""),"",'MPTO_working_3-way'!E64)</f>
        <v>2.3820577622602368</v>
      </c>
      <c r="I65" s="21">
        <f>IF(OR($A65="",$B65="",$C65=""),"",'MPTO_working_3-way'!F64)</f>
        <v>3.4789878315043836</v>
      </c>
      <c r="J65" s="22">
        <f>IF(OR($A65="",$B65="",$C65=""),"",'MPTO_working_3-way'!G64)</f>
        <v>3.4158258210028696</v>
      </c>
      <c r="K65" s="17">
        <f>IF(OR($A65="",$B65="",$C65=""),"",'OddsRatio_working_3-way'!H64)</f>
        <v>2.3868089852083449</v>
      </c>
      <c r="L65" s="21">
        <f>IF(OR($A65="",$B65="",$C65=""),"",'OddsRatio_working_3-way'!I64)</f>
        <v>3.4734876676477193</v>
      </c>
      <c r="M65" s="22">
        <f>IF(OR($A65="",$B65="",$C65=""),"",'OddsRatio_working_3-way'!J64)</f>
        <v>3.4113917429368978</v>
      </c>
      <c r="N65" s="23">
        <f t="shared" si="16"/>
        <v>41.78910544727637</v>
      </c>
      <c r="O65" s="24">
        <f t="shared" si="17"/>
        <v>28.845577211394307</v>
      </c>
      <c r="P65" s="24">
        <f t="shared" si="18"/>
        <v>29.365317341329337</v>
      </c>
      <c r="Q65" t="s">
        <v>351</v>
      </c>
      <c r="R65" t="s">
        <v>221</v>
      </c>
      <c r="S65" s="48" t="s">
        <v>449</v>
      </c>
      <c r="T65" s="35">
        <v>100</v>
      </c>
      <c r="U65" s="35">
        <f t="shared" si="19"/>
        <v>30.069930069930074</v>
      </c>
      <c r="V65" s="35">
        <f t="shared" si="20"/>
        <v>80.430528375733857</v>
      </c>
      <c r="W65" s="35">
        <f t="shared" si="21"/>
        <v>87.146529562981996</v>
      </c>
      <c r="X65" s="35">
        <f t="shared" si="22"/>
        <v>32.422942061284139</v>
      </c>
      <c r="Y65" s="35">
        <f t="shared" si="23"/>
        <v>82.783540367087923</v>
      </c>
      <c r="Z65" s="35">
        <f t="shared" si="24"/>
        <v>89.499541554336076</v>
      </c>
      <c r="AA65" s="35">
        <f t="shared" si="25"/>
        <v>-2.3530119913540659</v>
      </c>
      <c r="AB65" s="35">
        <f t="shared" si="26"/>
        <v>-2.3530119913540659</v>
      </c>
      <c r="AC65" s="35">
        <f t="shared" si="27"/>
        <v>-2.3530119913540801</v>
      </c>
      <c r="AF65">
        <v>1.89</v>
      </c>
      <c r="AG65">
        <v>2.0099999999999998</v>
      </c>
      <c r="AJ65" t="s">
        <v>437</v>
      </c>
    </row>
    <row r="66" spans="1:36" ht="15" x14ac:dyDescent="0.25">
      <c r="A66">
        <v>1.43</v>
      </c>
      <c r="B66">
        <v>5.1100000000000003</v>
      </c>
      <c r="C66">
        <v>7.78</v>
      </c>
      <c r="D66" s="20">
        <f t="shared" si="3"/>
        <v>2.3530119913540704E-2</v>
      </c>
      <c r="E66" s="17">
        <f>IF(OR($A66="",$B66="",$C66=""),"",A66*'MPTO_working_3-way'!$I65)</f>
        <v>1.4636480714763631</v>
      </c>
      <c r="F66" s="21">
        <f>IF(OR($A66="",$B66="",$C66=""),"",B66*'MPTO_working_3-way'!$I65)</f>
        <v>5.2302389127581934</v>
      </c>
      <c r="G66" s="22">
        <f>IF(OR($A66="",$B66="",$C66=""),"",C66*'MPTO_working_3-way'!$I65)</f>
        <v>7.9630643329273472</v>
      </c>
      <c r="H66" s="17">
        <f>IF(OR($A66="",$B66="",$C66=""),"",'MPTO_working_3-way'!E65)</f>
        <v>1.4462208474822296</v>
      </c>
      <c r="I66" s="21">
        <f>IF(OR($A66="",$B66="",$C66=""),"",'MPTO_working_3-way'!F65)</f>
        <v>5.3233582702108295</v>
      </c>
      <c r="J66" s="22">
        <f>IF(OR($A66="",$B66="",$C66=""),"",'MPTO_working_3-way'!G65)</f>
        <v>8.2855992321098402</v>
      </c>
      <c r="K66" s="17">
        <f>IF(OR($A66="",$B66="",$C66=""),"",'OddsRatio_working_3-way'!H65)</f>
        <v>1.4517276155058625</v>
      </c>
      <c r="L66" s="21">
        <f>IF(OR($A66="",$B66="",$C66=""),"",'OddsRatio_working_3-way'!I65)</f>
        <v>5.3176755807653411</v>
      </c>
      <c r="M66" s="22">
        <f>IF(OR($A66="",$B66="",$C66=""),"",'OddsRatio_working_3-way'!J65)</f>
        <v>8.1225889142552337</v>
      </c>
      <c r="N66" s="23">
        <f t="shared" si="16"/>
        <v>68.322434845373223</v>
      </c>
      <c r="O66" s="24">
        <f t="shared" si="17"/>
        <v>19.119585485104444</v>
      </c>
      <c r="P66" s="24">
        <f t="shared" si="18"/>
        <v>12.557979669522327</v>
      </c>
      <c r="Q66" t="s">
        <v>359</v>
      </c>
      <c r="R66" t="s">
        <v>346</v>
      </c>
      <c r="S66" s="48" t="s">
        <v>449</v>
      </c>
      <c r="T66" s="35">
        <v>100</v>
      </c>
      <c r="U66" s="35">
        <f t="shared" si="19"/>
        <v>55.752212389380524</v>
      </c>
      <c r="V66" s="35">
        <f t="shared" si="20"/>
        <v>70.845481049562679</v>
      </c>
      <c r="W66" s="35">
        <f t="shared" si="21"/>
        <v>69.969969969969966</v>
      </c>
      <c r="X66" s="35">
        <f t="shared" si="22"/>
        <v>59.184548980467341</v>
      </c>
      <c r="Y66" s="35">
        <f t="shared" si="23"/>
        <v>74.277817640649502</v>
      </c>
      <c r="Z66" s="35">
        <f t="shared" si="24"/>
        <v>73.40230656105679</v>
      </c>
      <c r="AA66" s="35">
        <f t="shared" si="25"/>
        <v>-3.4323365910868162</v>
      </c>
      <c r="AB66" s="35">
        <f t="shared" si="26"/>
        <v>-3.4323365910868233</v>
      </c>
      <c r="AC66" s="35">
        <f t="shared" si="27"/>
        <v>-3.4323365910868233</v>
      </c>
      <c r="AF66">
        <v>1.6</v>
      </c>
      <c r="AG66">
        <v>2.48</v>
      </c>
      <c r="AJ66" t="s">
        <v>437</v>
      </c>
    </row>
    <row r="67" spans="1:36" ht="15" x14ac:dyDescent="0.25">
      <c r="A67">
        <v>2.2599999999999998</v>
      </c>
      <c r="B67">
        <v>3.43</v>
      </c>
      <c r="C67">
        <v>3.33</v>
      </c>
      <c r="D67" s="20">
        <f t="shared" si="3"/>
        <v>3.4323365910868153E-2</v>
      </c>
      <c r="E67" s="17">
        <f>IF(OR($A67="",$B67="",$C67=""),"",A67*'MPTO_working_3-way'!$I66)</f>
        <v>2.3375708069585617</v>
      </c>
      <c r="F67" s="21">
        <f>IF(OR($A67="",$B67="",$C67=""),"",B67*'MPTO_working_3-way'!$I66)</f>
        <v>3.5477291450742778</v>
      </c>
      <c r="G67" s="22">
        <f>IF(OR($A67="",$B67="",$C67=""),"",C67*'MPTO_working_3-way'!$I66)</f>
        <v>3.4442968084831911</v>
      </c>
      <c r="H67" s="17">
        <f>IF(OR($A67="",$B67="",$C67=""),"",'MPTO_working_3-way'!E66)</f>
        <v>2.3199877746033257</v>
      </c>
      <c r="I67" s="21">
        <f>IF(OR($A67="",$B67="",$C67=""),"",'MPTO_working_3-way'!F66)</f>
        <v>3.5701016725803791</v>
      </c>
      <c r="J67" s="22">
        <f>IF(OR($A67="",$B67="",$C67=""),"",'MPTO_working_3-way'!G66)</f>
        <v>3.4618944974548707</v>
      </c>
      <c r="K67" s="17">
        <f>IF(OR($A67="",$B67="",$C67=""),"",'OddsRatio_working_3-way'!H66)</f>
        <v>2.3274611348036078</v>
      </c>
      <c r="L67" s="21">
        <f>IF(OR($A67="",$B67="",$C67=""),"",'OddsRatio_working_3-way'!I66)</f>
        <v>3.5601036171212437</v>
      </c>
      <c r="M67" s="22">
        <f>IF(OR($A67="",$B67="",$C67=""),"",'OddsRatio_working_3-way'!J66)</f>
        <v>3.4547495588034969</v>
      </c>
      <c r="N67" s="23">
        <f t="shared" si="16"/>
        <v>42.779452798741559</v>
      </c>
      <c r="O67" s="24">
        <f t="shared" si="17"/>
        <v>28.187044701211633</v>
      </c>
      <c r="P67" s="24">
        <f t="shared" si="18"/>
        <v>29.033502500046815</v>
      </c>
      <c r="Q67" t="s">
        <v>421</v>
      </c>
      <c r="R67" t="s">
        <v>234</v>
      </c>
      <c r="S67" s="48" t="s">
        <v>449</v>
      </c>
      <c r="T67" s="35">
        <v>100</v>
      </c>
      <c r="U67" s="35">
        <f t="shared" si="19"/>
        <v>57.264957264957268</v>
      </c>
      <c r="V67" s="35">
        <f t="shared" si="20"/>
        <v>66.666666666666657</v>
      </c>
      <c r="W67" s="35">
        <f t="shared" si="21"/>
        <v>72.826086956521735</v>
      </c>
      <c r="X67" s="35">
        <f t="shared" si="22"/>
        <v>60.507246376811594</v>
      </c>
      <c r="Y67" s="35">
        <f t="shared" si="23"/>
        <v>69.908955778521005</v>
      </c>
      <c r="Z67" s="35">
        <f t="shared" si="24"/>
        <v>76.068376068376068</v>
      </c>
      <c r="AA67" s="35">
        <f t="shared" si="25"/>
        <v>-3.2422891118543262</v>
      </c>
      <c r="AB67" s="35">
        <f t="shared" si="26"/>
        <v>-3.2422891118543475</v>
      </c>
      <c r="AC67" s="35">
        <f t="shared" si="27"/>
        <v>-3.2422891118543333</v>
      </c>
      <c r="AF67">
        <v>2.02</v>
      </c>
      <c r="AG67">
        <v>1.85</v>
      </c>
      <c r="AJ67" t="s">
        <v>125</v>
      </c>
    </row>
    <row r="68" spans="1:36" ht="15" x14ac:dyDescent="0.25">
      <c r="A68">
        <v>2.34</v>
      </c>
      <c r="B68">
        <v>3</v>
      </c>
      <c r="C68">
        <v>3.68</v>
      </c>
      <c r="D68" s="20">
        <f t="shared" ref="D68:D131" si="28">IF(OR($A68="",$B68="",$C68=""),"",(1/A68)+(1/B68)+(1/C68)-1)</f>
        <v>3.2422891118543351E-2</v>
      </c>
      <c r="E68" s="17">
        <f>IF(OR($A68="",$B68="",$C68=""),"",A68*'MPTO_working_3-way'!$I67)</f>
        <v>2.4158695652173914</v>
      </c>
      <c r="F68" s="21">
        <f>IF(OR($A68="",$B68="",$C68=""),"",B68*'MPTO_working_3-way'!$I67)</f>
        <v>3.0972686733556301</v>
      </c>
      <c r="G68" s="22">
        <f>IF(OR($A68="",$B68="",$C68=""),"",C68*'MPTO_working_3-way'!$I67)</f>
        <v>3.7993162393162399</v>
      </c>
      <c r="H68" s="17">
        <f>IF(OR($A68="",$B68="",$C68=""),"",'MPTO_working_3-way'!E67)</f>
        <v>2.4007137015835256</v>
      </c>
      <c r="I68" s="21">
        <f>IF(OR($A68="",$B68="",$C68=""),"",'MPTO_working_3-way'!F67)</f>
        <v>3.100528084493519</v>
      </c>
      <c r="J68" s="22">
        <f>IF(OR($A68="",$B68="",$C68=""),"",'MPTO_working_3-way'!G67)</f>
        <v>3.8324234512224078</v>
      </c>
      <c r="K68" s="17">
        <f>IF(OR($A68="",$B68="",$C68=""),"",'OddsRatio_working_3-way'!H67)</f>
        <v>2.4074889205669958</v>
      </c>
      <c r="L68" s="21">
        <f>IF(OR($A68="",$B68="",$C68=""),"",'OddsRatio_working_3-way'!I67)</f>
        <v>3.1007297321895466</v>
      </c>
      <c r="M68" s="22">
        <f>IF(OR($A68="",$B68="",$C68=""),"",'OddsRatio_working_3-way'!J67)</f>
        <v>3.8149778411339934</v>
      </c>
      <c r="N68" s="23">
        <f t="shared" si="16"/>
        <v>41.39296319625663</v>
      </c>
      <c r="O68" s="24">
        <f t="shared" si="17"/>
        <v>32.286511293080174</v>
      </c>
      <c r="P68" s="24">
        <f t="shared" si="18"/>
        <v>26.320525510663185</v>
      </c>
      <c r="Q68" t="s">
        <v>231</v>
      </c>
      <c r="R68" t="s">
        <v>236</v>
      </c>
      <c r="S68" s="48" t="s">
        <v>449</v>
      </c>
      <c r="T68" s="35">
        <v>100</v>
      </c>
      <c r="U68" s="35">
        <f t="shared" si="19"/>
        <v>53.051643192488264</v>
      </c>
      <c r="V68" s="35">
        <f t="shared" si="20"/>
        <v>69.135802469135797</v>
      </c>
      <c r="W68" s="35">
        <f t="shared" si="21"/>
        <v>74.358974358974365</v>
      </c>
      <c r="X68" s="35">
        <f t="shared" si="22"/>
        <v>56.505223171889838</v>
      </c>
      <c r="Y68" s="35">
        <f t="shared" si="23"/>
        <v>72.589382448537393</v>
      </c>
      <c r="Z68" s="35">
        <f t="shared" si="24"/>
        <v>77.812554338375932</v>
      </c>
      <c r="AA68" s="35">
        <f t="shared" si="25"/>
        <v>-3.4535799794015745</v>
      </c>
      <c r="AB68" s="35">
        <f t="shared" si="26"/>
        <v>-3.4535799794015958</v>
      </c>
      <c r="AC68" s="35">
        <f t="shared" si="27"/>
        <v>-3.4535799794015674</v>
      </c>
      <c r="AF68">
        <v>2.5499999999999998</v>
      </c>
      <c r="AG68">
        <v>1.55</v>
      </c>
      <c r="AJ68" t="s">
        <v>125</v>
      </c>
    </row>
    <row r="69" spans="1:36" ht="15" x14ac:dyDescent="0.25">
      <c r="A69">
        <v>2.13</v>
      </c>
      <c r="B69">
        <v>3.24</v>
      </c>
      <c r="C69">
        <v>3.9</v>
      </c>
      <c r="D69" s="20">
        <f t="shared" si="28"/>
        <v>3.4535799794015665E-2</v>
      </c>
      <c r="E69" s="17">
        <f>IF(OR($A69="",$B69="",$C69=""),"",A69*'MPTO_working_3-way'!$I68)</f>
        <v>2.2035612535612534</v>
      </c>
      <c r="F69" s="21">
        <f>IF(OR($A69="",$B69="",$C69=""),"",B69*'MPTO_working_3-way'!$I68)</f>
        <v>3.351895991332611</v>
      </c>
      <c r="G69" s="22">
        <f>IF(OR($A69="",$B69="",$C69=""),"",C69*'MPTO_working_3-way'!$I68)</f>
        <v>4.0346896191966612</v>
      </c>
      <c r="H69" s="17">
        <f>IF(OR($A69="",$B69="",$C69=""),"",'MPTO_working_3-way'!E68)</f>
        <v>2.1835413462100117</v>
      </c>
      <c r="I69" s="21">
        <f>IF(OR($A69="",$B69="",$C69=""),"",'MPTO_working_3-way'!F68)</f>
        <v>3.3655297630658882</v>
      </c>
      <c r="J69" s="22">
        <f>IF(OR($A69="",$B69="",$C69=""),"",'MPTO_working_3-way'!G68)</f>
        <v>4.0833272647829872</v>
      </c>
      <c r="K69" s="17">
        <f>IF(OR($A69="",$B69="",$C69=""),"",'OddsRatio_working_3-way'!H68)</f>
        <v>2.1918621268773286</v>
      </c>
      <c r="L69" s="21">
        <f>IF(OR($A69="",$B69="",$C69=""),"",'OddsRatio_working_3-way'!I68)</f>
        <v>3.3626293488541741</v>
      </c>
      <c r="M69" s="22">
        <f>IF(OR($A69="",$B69="",$C69=""),"",'OddsRatio_working_3-way'!J68)</f>
        <v>4.0587612105701352</v>
      </c>
      <c r="N69" s="23">
        <f t="shared" ref="N69:N132" si="29">(1/E69)* 100</f>
        <v>45.381084750145455</v>
      </c>
      <c r="O69" s="24">
        <f t="shared" ref="O69:O132" si="30">(1/F69)* 100</f>
        <v>29.833861270928956</v>
      </c>
      <c r="P69" s="24">
        <f t="shared" ref="P69:P132" si="31">(1/G69)* 100</f>
        <v>24.785053978925596</v>
      </c>
      <c r="Q69" t="s">
        <v>226</v>
      </c>
      <c r="R69" t="s">
        <v>237</v>
      </c>
      <c r="S69" s="48" t="s">
        <v>449</v>
      </c>
      <c r="T69" s="35">
        <v>100</v>
      </c>
      <c r="U69" s="35">
        <f t="shared" ref="U69:U132" si="32">(1/A70)*((T69*A70)-T69)</f>
        <v>68.75</v>
      </c>
      <c r="V69" s="35">
        <f t="shared" ref="V69:V132" si="33">(1/B70)*((T69*B70)-T69)</f>
        <v>70.059880239520965</v>
      </c>
      <c r="W69" s="35">
        <f t="shared" ref="W69:W132" si="34">(1/C70)*((T69*C70)-T69)</f>
        <v>57.983193277310924</v>
      </c>
      <c r="X69" s="35">
        <f t="shared" ref="X69:X132" si="35">((1/B70)+(1/C70))*T69</f>
        <v>71.956926483168118</v>
      </c>
      <c r="Y69" s="35">
        <f t="shared" ref="Y69:Y132" si="36">((1/A70)+(1/C70))*T69</f>
        <v>73.266806722689083</v>
      </c>
      <c r="Z69" s="35">
        <f t="shared" ref="Z69:Z132" si="37">((1/A70)+(1/B70))*T69</f>
        <v>61.190119760479043</v>
      </c>
      <c r="AA69" s="35">
        <f t="shared" ref="AA69:AA132" si="38">U69-X69</f>
        <v>-3.2069264831681181</v>
      </c>
      <c r="AB69" s="35">
        <f t="shared" ref="AB69:AB132" si="39">V69-Y69</f>
        <v>-3.2069264831681181</v>
      </c>
      <c r="AC69" s="35">
        <f t="shared" ref="AC69:AC132" si="40">W69-Z69</f>
        <v>-3.2069264831681181</v>
      </c>
      <c r="AF69">
        <v>2.16</v>
      </c>
      <c r="AG69">
        <v>1.74</v>
      </c>
      <c r="AJ69" t="s">
        <v>125</v>
      </c>
    </row>
    <row r="70" spans="1:36" ht="15" x14ac:dyDescent="0.25">
      <c r="A70">
        <v>3.2</v>
      </c>
      <c r="B70">
        <v>3.34</v>
      </c>
      <c r="C70">
        <v>2.38</v>
      </c>
      <c r="D70" s="20">
        <f t="shared" si="28"/>
        <v>3.2069264831681155E-2</v>
      </c>
      <c r="E70" s="17">
        <f>IF(OR($A70="",$B70="",$C70=""),"",A70*'MPTO_working_3-way'!$I69)</f>
        <v>3.3026216474613799</v>
      </c>
      <c r="F70" s="21">
        <f>IF(OR($A70="",$B70="",$C70=""),"",B70*'MPTO_working_3-way'!$I69)</f>
        <v>3.4471113445378148</v>
      </c>
      <c r="G70" s="22">
        <f>IF(OR($A70="",$B70="",$C70=""),"",C70*'MPTO_working_3-way'!$I69)</f>
        <v>2.4563248502994011</v>
      </c>
      <c r="H70" s="17">
        <f>IF(OR($A70="",$B70="",$C70=""),"",'MPTO_working_3-way'!E69)</f>
        <v>3.3133401413000443</v>
      </c>
      <c r="I70" s="21">
        <f>IF(OR($A70="",$B70="",$C70=""),"",'MPTO_working_3-way'!F69)</f>
        <v>3.4636659731375472</v>
      </c>
      <c r="J70" s="22">
        <f>IF(OR($A70="",$B70="",$C70=""),"",'MPTO_working_3-way'!G69)</f>
        <v>2.4421317808618981</v>
      </c>
      <c r="K70" s="17">
        <f>IF(OR($A70="",$B70="",$C70=""),"",'OddsRatio_working_3-way'!H69)</f>
        <v>3.3089923834480341</v>
      </c>
      <c r="L70" s="21">
        <f>IF(OR($A70="",$B70="",$C70=""),"",'OddsRatio_working_3-way'!I69)</f>
        <v>3.4559282623947269</v>
      </c>
      <c r="M70" s="22">
        <f>IF(OR($A70="",$B70="",$C70=""),"",'OddsRatio_working_3-way'!J69)</f>
        <v>2.4483679496174036</v>
      </c>
      <c r="N70" s="23">
        <f t="shared" si="29"/>
        <v>30.278975515365747</v>
      </c>
      <c r="O70" s="24">
        <f t="shared" si="30"/>
        <v>29.009796900949219</v>
      </c>
      <c r="P70" s="24">
        <f t="shared" si="31"/>
        <v>40.711227583685037</v>
      </c>
      <c r="Q70" t="s">
        <v>230</v>
      </c>
      <c r="R70" t="s">
        <v>227</v>
      </c>
      <c r="S70" s="48" t="s">
        <v>449</v>
      </c>
      <c r="T70" s="35">
        <v>100</v>
      </c>
      <c r="U70" s="35">
        <f t="shared" si="32"/>
        <v>63.503649635036496</v>
      </c>
      <c r="V70" s="35">
        <f t="shared" si="33"/>
        <v>68.051118210862612</v>
      </c>
      <c r="W70" s="35">
        <f t="shared" si="34"/>
        <v>65.156794425087099</v>
      </c>
      <c r="X70" s="35">
        <f t="shared" si="35"/>
        <v>66.792087364050275</v>
      </c>
      <c r="Y70" s="35">
        <f t="shared" si="36"/>
        <v>71.339555939876391</v>
      </c>
      <c r="Z70" s="35">
        <f t="shared" si="37"/>
        <v>68.445232154100879</v>
      </c>
      <c r="AA70" s="35">
        <f t="shared" si="38"/>
        <v>-3.2884377290137792</v>
      </c>
      <c r="AB70" s="35">
        <f t="shared" si="39"/>
        <v>-3.2884377290137792</v>
      </c>
      <c r="AC70" s="35">
        <f t="shared" si="40"/>
        <v>-3.2884377290137792</v>
      </c>
      <c r="AF70">
        <v>2.12</v>
      </c>
      <c r="AG70">
        <v>1.76</v>
      </c>
      <c r="AJ70" t="s">
        <v>125</v>
      </c>
    </row>
    <row r="71" spans="1:36" ht="15" x14ac:dyDescent="0.25">
      <c r="A71">
        <v>2.74</v>
      </c>
      <c r="B71">
        <v>3.13</v>
      </c>
      <c r="C71">
        <v>2.87</v>
      </c>
      <c r="D71" s="20">
        <f t="shared" si="28"/>
        <v>3.2884377290137712E-2</v>
      </c>
      <c r="E71" s="17">
        <f>IF(OR($A71="",$B71="",$C71=""),"",A71*'MPTO_working_3-way'!$I70)</f>
        <v>2.8301031937749777</v>
      </c>
      <c r="F71" s="21">
        <f>IF(OR($A71="",$B71="",$C71=""),"",B71*'MPTO_working_3-way'!$I70)</f>
        <v>3.232928100918131</v>
      </c>
      <c r="G71" s="22">
        <f>IF(OR($A71="",$B71="",$C71=""),"",C71*'MPTO_working_3-way'!$I70)</f>
        <v>2.9643781628226953</v>
      </c>
      <c r="H71" s="17">
        <f>IF(OR($A71="",$B71="",$C71=""),"",'MPTO_working_3-way'!E70)</f>
        <v>2.824842441977768</v>
      </c>
      <c r="I71" s="21">
        <f>IF(OR($A71="",$B71="",$C71=""),"",'MPTO_working_3-way'!F70)</f>
        <v>3.2412036452998803</v>
      </c>
      <c r="J71" s="22">
        <f>IF(OR($A71="",$B71="",$C71=""),"",'MPTO_working_3-way'!G70)</f>
        <v>2.9632211218388522</v>
      </c>
      <c r="K71" s="17">
        <f>IF(OR($A71="",$B71="",$C71=""),"",'OddsRatio_working_3-way'!H70)</f>
        <v>2.8274020105046977</v>
      </c>
      <c r="L71" s="21">
        <f>IF(OR($A71="",$B71="",$C71=""),"",'OddsRatio_working_3-way'!I70)</f>
        <v>3.2369921163074751</v>
      </c>
      <c r="M71" s="22">
        <f>IF(OR($A71="",$B71="",$C71=""),"",'OddsRatio_working_3-way'!J70)</f>
        <v>2.9639320457722906</v>
      </c>
      <c r="N71" s="23">
        <f t="shared" si="29"/>
        <v>35.334400604174945</v>
      </c>
      <c r="O71" s="24">
        <f t="shared" si="30"/>
        <v>30.931711711002986</v>
      </c>
      <c r="P71" s="24">
        <f t="shared" si="31"/>
        <v>33.733887684822072</v>
      </c>
      <c r="Q71" t="s">
        <v>224</v>
      </c>
      <c r="R71" t="s">
        <v>420</v>
      </c>
      <c r="S71" s="48" t="s">
        <v>449</v>
      </c>
      <c r="T71" s="35">
        <v>100</v>
      </c>
      <c r="U71" s="35">
        <f t="shared" si="32"/>
        <v>66.88741721854305</v>
      </c>
      <c r="V71" s="35">
        <f t="shared" si="33"/>
        <v>69.879518072289159</v>
      </c>
      <c r="W71" s="35">
        <f t="shared" si="34"/>
        <v>60</v>
      </c>
      <c r="X71" s="35">
        <f t="shared" si="35"/>
        <v>70.120481927710856</v>
      </c>
      <c r="Y71" s="35">
        <f t="shared" si="36"/>
        <v>73.112582781456965</v>
      </c>
      <c r="Z71" s="35">
        <f t="shared" si="37"/>
        <v>63.233064709167806</v>
      </c>
      <c r="AA71" s="35">
        <f t="shared" si="38"/>
        <v>-3.233064709167806</v>
      </c>
      <c r="AB71" s="35">
        <f t="shared" si="39"/>
        <v>-3.233064709167806</v>
      </c>
      <c r="AC71" s="35">
        <f t="shared" si="40"/>
        <v>-3.233064709167806</v>
      </c>
      <c r="AF71">
        <v>2.11</v>
      </c>
      <c r="AG71">
        <v>1.77</v>
      </c>
      <c r="AJ71" t="s">
        <v>125</v>
      </c>
    </row>
    <row r="72" spans="1:36" ht="15" x14ac:dyDescent="0.25">
      <c r="A72">
        <v>3.02</v>
      </c>
      <c r="B72">
        <v>3.32</v>
      </c>
      <c r="C72">
        <v>2.5</v>
      </c>
      <c r="D72" s="20">
        <f t="shared" si="28"/>
        <v>3.2330647091677989E-2</v>
      </c>
      <c r="E72" s="17">
        <f>IF(OR($A72="",$B72="",$C72=""),"",A72*'MPTO_working_3-way'!$I71)</f>
        <v>3.1176385542168674</v>
      </c>
      <c r="F72" s="21">
        <f>IF(OR($A72="",$B72="",$C72=""),"",B72*'MPTO_working_3-way'!$I71)</f>
        <v>3.4273377483443705</v>
      </c>
      <c r="G72" s="22">
        <f>IF(OR($A72="",$B72="",$C72=""),"",C72*'MPTO_working_3-way'!$I71)</f>
        <v>2.580826617729195</v>
      </c>
      <c r="H72" s="17">
        <f>IF(OR($A72="",$B72="",$C72=""),"",'MPTO_working_3-way'!E71)</f>
        <v>3.121596041445271</v>
      </c>
      <c r="I72" s="21">
        <f>IF(OR($A72="",$B72="",$C72=""),"",'MPTO_working_3-way'!F71)</f>
        <v>3.4431949303100784</v>
      </c>
      <c r="J72" s="22">
        <f>IF(OR($A72="",$B72="",$C72=""),"",'MPTO_working_3-way'!G71)</f>
        <v>2.5692204668452412</v>
      </c>
      <c r="K72" s="17">
        <f>IF(OR($A72="",$B72="",$C72=""),"",'OddsRatio_working_3-way'!H71)</f>
        <v>3.1203452814905042</v>
      </c>
      <c r="L72" s="21">
        <f>IF(OR($A72="",$B72="",$C72=""),"",'OddsRatio_working_3-way'!I71)</f>
        <v>3.4352480460683017</v>
      </c>
      <c r="M72" s="22">
        <f>IF(OR($A72="",$B72="",$C72=""),"",'OddsRatio_working_3-way'!J71)</f>
        <v>2.5745138228889886</v>
      </c>
      <c r="N72" s="23">
        <f t="shared" si="29"/>
        <v>32.07555919679708</v>
      </c>
      <c r="O72" s="24">
        <f t="shared" si="30"/>
        <v>29.177165293472047</v>
      </c>
      <c r="P72" s="24">
        <f t="shared" si="31"/>
        <v>38.747275509730869</v>
      </c>
      <c r="Q72" t="s">
        <v>238</v>
      </c>
      <c r="R72" t="s">
        <v>225</v>
      </c>
      <c r="S72" s="48" t="s">
        <v>449</v>
      </c>
      <c r="T72" s="35">
        <v>100</v>
      </c>
      <c r="U72" s="35">
        <f t="shared" si="32"/>
        <v>61.977186311787079</v>
      </c>
      <c r="V72" s="35">
        <f t="shared" si="33"/>
        <v>66.21621621621621</v>
      </c>
      <c r="W72" s="35">
        <f t="shared" si="34"/>
        <v>68.55345911949685</v>
      </c>
      <c r="X72" s="35">
        <f t="shared" si="35"/>
        <v>65.230324664286925</v>
      </c>
      <c r="Y72" s="35">
        <f t="shared" si="36"/>
        <v>69.469354568716085</v>
      </c>
      <c r="Z72" s="35">
        <f t="shared" si="37"/>
        <v>71.80659747199671</v>
      </c>
      <c r="AA72" s="35">
        <f t="shared" si="38"/>
        <v>-3.2531383524998461</v>
      </c>
      <c r="AB72" s="35">
        <f t="shared" si="39"/>
        <v>-3.2531383524998745</v>
      </c>
      <c r="AC72" s="35">
        <f t="shared" si="40"/>
        <v>-3.2531383524998603</v>
      </c>
      <c r="AF72">
        <v>2.2200000000000002</v>
      </c>
      <c r="AG72">
        <v>1.7</v>
      </c>
      <c r="AJ72" t="s">
        <v>125</v>
      </c>
    </row>
    <row r="73" spans="1:36" ht="15" x14ac:dyDescent="0.25">
      <c r="A73">
        <v>2.63</v>
      </c>
      <c r="B73">
        <v>2.96</v>
      </c>
      <c r="C73">
        <v>3.18</v>
      </c>
      <c r="D73" s="20">
        <f t="shared" si="28"/>
        <v>3.2531383524998514E-2</v>
      </c>
      <c r="E73" s="17">
        <f>IF(OR($A73="",$B73="",$C73=""),"",A73*'MPTO_working_3-way'!$I72)</f>
        <v>2.7155575386707458</v>
      </c>
      <c r="F73" s="21">
        <f>IF(OR($A73="",$B73="",$C73=""),"",B73*'MPTO_working_3-way'!$I72)</f>
        <v>3.0562928952339954</v>
      </c>
      <c r="G73" s="22">
        <f>IF(OR($A73="",$B73="",$C73=""),"",C73*'MPTO_working_3-way'!$I72)</f>
        <v>3.2834497996094956</v>
      </c>
      <c r="H73" s="17">
        <f>IF(OR($A73="",$B73="",$C73=""),"",'MPTO_working_3-way'!E72)</f>
        <v>2.7072073319990793</v>
      </c>
      <c r="I73" s="21">
        <f>IF(OR($A73="",$B73="",$C73=""),"",'MPTO_working_3-way'!F72)</f>
        <v>3.0581596833319709</v>
      </c>
      <c r="J73" s="22">
        <f>IF(OR($A73="",$B73="",$C73=""),"",'MPTO_working_3-way'!G72)</f>
        <v>3.2935731611742289</v>
      </c>
      <c r="K73" s="17">
        <f>IF(OR($A73="",$B73="",$C73=""),"",'OddsRatio_working_3-way'!H72)</f>
        <v>2.7111251727879675</v>
      </c>
      <c r="L73" s="21">
        <f>IF(OR($A73="",$B73="",$C73=""),"",'OddsRatio_working_3-way'!I72)</f>
        <v>3.057549287524183</v>
      </c>
      <c r="M73" s="22">
        <f>IF(OR($A73="",$B73="",$C73=""),"",'OddsRatio_working_3-way'!J72)</f>
        <v>3.2884986973483259</v>
      </c>
      <c r="N73" s="23">
        <f t="shared" si="29"/>
        <v>36.824850357967222</v>
      </c>
      <c r="O73" s="24">
        <f t="shared" si="30"/>
        <v>32.719377176166816</v>
      </c>
      <c r="P73" s="24">
        <f t="shared" si="31"/>
        <v>30.455772465865966</v>
      </c>
      <c r="Q73" t="s">
        <v>228</v>
      </c>
      <c r="R73" t="s">
        <v>229</v>
      </c>
      <c r="S73" s="48" t="s">
        <v>449</v>
      </c>
      <c r="T73" s="35">
        <v>100</v>
      </c>
      <c r="U73" s="35">
        <f t="shared" si="32"/>
        <v>76.470588235294116</v>
      </c>
      <c r="V73" s="35">
        <f t="shared" si="33"/>
        <v>69.230769230769241</v>
      </c>
      <c r="W73" s="35">
        <f t="shared" si="34"/>
        <v>50.980392156862742</v>
      </c>
      <c r="X73" s="35">
        <f t="shared" si="35"/>
        <v>79.788838612368025</v>
      </c>
      <c r="Y73" s="35">
        <f t="shared" si="36"/>
        <v>72.549019607843135</v>
      </c>
      <c r="Z73" s="35">
        <f t="shared" si="37"/>
        <v>54.298642533936658</v>
      </c>
      <c r="AA73" s="35">
        <f t="shared" si="38"/>
        <v>-3.3182503770739089</v>
      </c>
      <c r="AB73" s="35">
        <f t="shared" si="39"/>
        <v>-3.3182503770738947</v>
      </c>
      <c r="AC73" s="35">
        <f t="shared" si="40"/>
        <v>-3.318250377073916</v>
      </c>
      <c r="AF73">
        <v>2.58</v>
      </c>
      <c r="AG73">
        <v>1.54</v>
      </c>
      <c r="AJ73" t="s">
        <v>125</v>
      </c>
    </row>
    <row r="74" spans="1:36" ht="15" x14ac:dyDescent="0.25">
      <c r="A74">
        <v>4.25</v>
      </c>
      <c r="B74">
        <v>3.25</v>
      </c>
      <c r="C74">
        <v>2.04</v>
      </c>
      <c r="D74" s="20">
        <f t="shared" si="28"/>
        <v>3.3182503770739169E-2</v>
      </c>
      <c r="E74" s="17">
        <f>IF(OR($A74="",$B74="",$C74=""),"",A74*'MPTO_working_3-way'!$I73)</f>
        <v>4.3910256410256414</v>
      </c>
      <c r="F74" s="21">
        <f>IF(OR($A74="",$B74="",$C74=""),"",B74*'MPTO_working_3-way'!$I73)</f>
        <v>3.3578431372549025</v>
      </c>
      <c r="G74" s="22">
        <f>IF(OR($A74="",$B74="",$C74=""),"",C74*'MPTO_working_3-way'!$I73)</f>
        <v>2.1076923076923078</v>
      </c>
      <c r="H74" s="17">
        <f>IF(OR($A74="",$B74="",$C74=""),"",'MPTO_working_3-way'!E73)</f>
        <v>4.4596412556053817</v>
      </c>
      <c r="I74" s="21">
        <f>IF(OR($A74="",$B74="",$C74=""),"",'MPTO_working_3-way'!F73)</f>
        <v>3.3711864406779668</v>
      </c>
      <c r="J74" s="22">
        <f>IF(OR($A74="",$B74="",$C74=""),"",'MPTO_working_3-way'!G73)</f>
        <v>2.0870933892969572</v>
      </c>
      <c r="K74" s="17">
        <f>IF(OR($A74="",$B74="",$C74=""),"",'OddsRatio_working_3-way'!H73)</f>
        <v>4.4234978340333697</v>
      </c>
      <c r="L74" s="21">
        <f>IF(OR($A74="",$B74="",$C74=""),"",'OddsRatio_working_3-way'!I73)</f>
        <v>3.3701138851000247</v>
      </c>
      <c r="M74" s="22">
        <f>IF(OR($A74="",$B74="",$C74=""),"",'OddsRatio_working_3-way'!J73)</f>
        <v>2.0955193068906786</v>
      </c>
      <c r="N74" s="23">
        <f t="shared" si="29"/>
        <v>22.773722627737225</v>
      </c>
      <c r="O74" s="24">
        <f t="shared" si="30"/>
        <v>29.781021897810216</v>
      </c>
      <c r="P74" s="24">
        <f t="shared" si="31"/>
        <v>47.445255474452551</v>
      </c>
      <c r="Q74" t="s">
        <v>107</v>
      </c>
      <c r="R74" t="s">
        <v>232</v>
      </c>
      <c r="S74" s="48" t="s">
        <v>449</v>
      </c>
      <c r="T74" s="35">
        <v>100</v>
      </c>
      <c r="U74" s="35">
        <f t="shared" si="32"/>
        <v>66.442953020134226</v>
      </c>
      <c r="V74" s="35">
        <f t="shared" si="33"/>
        <v>68.152866242038215</v>
      </c>
      <c r="W74" s="35">
        <f t="shared" si="34"/>
        <v>62.121212121212118</v>
      </c>
      <c r="X74" s="35">
        <f t="shared" si="35"/>
        <v>69.725921636749661</v>
      </c>
      <c r="Y74" s="35">
        <f t="shared" si="36"/>
        <v>71.435834858653664</v>
      </c>
      <c r="Z74" s="35">
        <f t="shared" si="37"/>
        <v>65.404180737827559</v>
      </c>
      <c r="AA74" s="35">
        <f t="shared" si="38"/>
        <v>-3.2829686166154346</v>
      </c>
      <c r="AB74" s="35">
        <f t="shared" si="39"/>
        <v>-3.2829686166154488</v>
      </c>
      <c r="AC74" s="35">
        <f t="shared" si="40"/>
        <v>-3.2829686166154417</v>
      </c>
      <c r="AF74">
        <v>2.4700000000000002</v>
      </c>
      <c r="AG74">
        <v>1.58</v>
      </c>
      <c r="AJ74" t="s">
        <v>125</v>
      </c>
    </row>
    <row r="75" spans="1:36" ht="15" x14ac:dyDescent="0.25">
      <c r="A75">
        <v>2.98</v>
      </c>
      <c r="B75">
        <v>3.14</v>
      </c>
      <c r="C75">
        <v>2.64</v>
      </c>
      <c r="D75" s="20">
        <f t="shared" si="28"/>
        <v>3.2829686166154337E-2</v>
      </c>
      <c r="E75" s="17">
        <f>IF(OR($A75="",$B75="",$C75=""),"",A75*'MPTO_working_3-way'!$I74)</f>
        <v>3.0778324647751401</v>
      </c>
      <c r="F75" s="21">
        <f>IF(OR($A75="",$B75="",$C75=""),"",B75*'MPTO_working_3-way'!$I74)</f>
        <v>3.2430852145617246</v>
      </c>
      <c r="G75" s="22">
        <f>IF(OR($A75="",$B75="",$C75=""),"",C75*'MPTO_working_3-way'!$I74)</f>
        <v>2.7266703714786478</v>
      </c>
      <c r="H75" s="17">
        <f>IF(OR($A75="",$B75="",$C75=""),"",'MPTO_working_3-way'!E74)</f>
        <v>3.0804562078141116</v>
      </c>
      <c r="I75" s="21">
        <f>IF(OR($A75="",$B75="",$C75=""),"",'MPTO_working_3-way'!F74)</f>
        <v>3.2517352762155358</v>
      </c>
      <c r="J75" s="22">
        <f>IF(OR($A75="",$B75="",$C75=""),"",'MPTO_working_3-way'!G74)</f>
        <v>2.7185389262044342</v>
      </c>
      <c r="K75" s="17">
        <f>IF(OR($A75="",$B75="",$C75=""),"",'OddsRatio_working_3-way'!H74)</f>
        <v>3.0794200099216518</v>
      </c>
      <c r="L75" s="21">
        <f>IF(OR($A75="",$B75="",$C75=""),"",'OddsRatio_working_3-way'!I74)</f>
        <v>3.2474539501173418</v>
      </c>
      <c r="M75" s="22">
        <f>IF(OR($A75="",$B75="",$C75=""),"",'OddsRatio_working_3-way'!J74)</f>
        <v>2.7223478870058129</v>
      </c>
      <c r="N75" s="23">
        <f t="shared" si="29"/>
        <v>32.490397428862586</v>
      </c>
      <c r="O75" s="24">
        <f t="shared" si="30"/>
        <v>30.834835776436464</v>
      </c>
      <c r="P75" s="24">
        <f t="shared" si="31"/>
        <v>36.67476679470095</v>
      </c>
      <c r="Q75" t="s">
        <v>235</v>
      </c>
      <c r="R75" t="s">
        <v>106</v>
      </c>
      <c r="S75" s="48" t="s">
        <v>449</v>
      </c>
      <c r="T75" s="35">
        <v>100</v>
      </c>
      <c r="U75" s="35">
        <f t="shared" si="32"/>
        <v>44.134078212290497</v>
      </c>
      <c r="V75" s="35">
        <f t="shared" si="33"/>
        <v>70.149253731343279</v>
      </c>
      <c r="W75" s="35">
        <f t="shared" si="34"/>
        <v>81.024667931688811</v>
      </c>
      <c r="X75" s="35">
        <f t="shared" si="35"/>
        <v>48.82607833696791</v>
      </c>
      <c r="Y75" s="35">
        <f t="shared" si="36"/>
        <v>74.8412538560207</v>
      </c>
      <c r="Z75" s="35">
        <f t="shared" si="37"/>
        <v>85.716668056366203</v>
      </c>
      <c r="AA75" s="35">
        <f t="shared" si="38"/>
        <v>-4.6920001246774135</v>
      </c>
      <c r="AB75" s="35">
        <f t="shared" si="39"/>
        <v>-4.6920001246774206</v>
      </c>
      <c r="AC75" s="35">
        <f t="shared" si="40"/>
        <v>-4.6920001246773921</v>
      </c>
      <c r="AF75">
        <v>2.19</v>
      </c>
      <c r="AG75">
        <v>1.72</v>
      </c>
      <c r="AJ75" t="s">
        <v>125</v>
      </c>
    </row>
    <row r="76" spans="1:36" ht="15" x14ac:dyDescent="0.25">
      <c r="A76">
        <v>1.79</v>
      </c>
      <c r="B76">
        <v>3.35</v>
      </c>
      <c r="C76">
        <v>5.27</v>
      </c>
      <c r="D76" s="20">
        <f t="shared" si="28"/>
        <v>4.692000124677409E-2</v>
      </c>
      <c r="E76" s="17">
        <f>IF(OR($A76="",$B76="",$C76=""),"",A76*'MPTO_working_3-way'!$I75)</f>
        <v>1.8739868022317256</v>
      </c>
      <c r="F76" s="21">
        <f>IF(OR($A76="",$B76="",$C76=""),"",B76*'MPTO_working_3-way'!$I75)</f>
        <v>3.5071820041766935</v>
      </c>
      <c r="G76" s="22">
        <f>IF(OR($A76="",$B76="",$C76=""),"",C76*'MPTO_working_3-way'!$I75)</f>
        <v>5.5172684065704987</v>
      </c>
      <c r="H76" s="17">
        <f>IF(OR($A76="",$B76="",$C76=""),"",'MPTO_working_3-way'!E75)</f>
        <v>1.8415554511583991</v>
      </c>
      <c r="I76" s="21">
        <f>IF(OR($A76="",$B76="",$C76=""),"",'MPTO_working_3-way'!F75)</f>
        <v>3.5352245605471575</v>
      </c>
      <c r="J76" s="22">
        <f>IF(OR($A76="",$B76="",$C76=""),"",'MPTO_working_3-way'!G75)</f>
        <v>5.7433859653214698</v>
      </c>
      <c r="K76" s="17">
        <f>IF(OR($A76="",$B76="",$C76=""),"",'OddsRatio_working_3-way'!H75)</f>
        <v>1.8538499194647504</v>
      </c>
      <c r="L76" s="21">
        <f>IF(OR($A76="",$B76="",$C76=""),"",'OddsRatio_working_3-way'!I75)</f>
        <v>3.5399333047369153</v>
      </c>
      <c r="M76" s="22">
        <f>IF(OR($A76="",$B76="",$C76=""),"",'OddsRatio_working_3-way'!J75)</f>
        <v>5.615112855841117</v>
      </c>
      <c r="N76" s="23">
        <f t="shared" si="29"/>
        <v>53.362168762827075</v>
      </c>
      <c r="O76" s="24">
        <f t="shared" si="30"/>
        <v>28.512920025510585</v>
      </c>
      <c r="P76" s="24">
        <f t="shared" si="31"/>
        <v>18.124911211662329</v>
      </c>
      <c r="Q76" t="s">
        <v>240</v>
      </c>
      <c r="R76" t="s">
        <v>362</v>
      </c>
      <c r="S76" s="48" t="s">
        <v>449</v>
      </c>
      <c r="T76" s="35">
        <v>100</v>
      </c>
      <c r="U76" s="35">
        <f t="shared" si="32"/>
        <v>28.571428571428573</v>
      </c>
      <c r="V76" s="35">
        <f t="shared" si="33"/>
        <v>77.777777777777771</v>
      </c>
      <c r="W76" s="35">
        <f t="shared" si="34"/>
        <v>88.67497168742922</v>
      </c>
      <c r="X76" s="35">
        <f t="shared" si="35"/>
        <v>33.547250534793008</v>
      </c>
      <c r="Y76" s="35">
        <f t="shared" si="36"/>
        <v>82.75359974114221</v>
      </c>
      <c r="Z76" s="35">
        <f t="shared" si="37"/>
        <v>93.650793650793645</v>
      </c>
      <c r="AA76" s="35">
        <f t="shared" si="38"/>
        <v>-4.9758219633644352</v>
      </c>
      <c r="AB76" s="35">
        <f t="shared" si="39"/>
        <v>-4.9758219633644387</v>
      </c>
      <c r="AC76" s="35">
        <f t="shared" si="40"/>
        <v>-4.9758219633644245</v>
      </c>
      <c r="AF76">
        <v>2.11</v>
      </c>
      <c r="AG76">
        <v>1.74</v>
      </c>
      <c r="AJ76" t="s">
        <v>444</v>
      </c>
    </row>
    <row r="77" spans="1:36" ht="15" x14ac:dyDescent="0.25">
      <c r="A77">
        <v>1.4</v>
      </c>
      <c r="B77">
        <v>4.5</v>
      </c>
      <c r="C77">
        <v>8.83</v>
      </c>
      <c r="D77" s="20">
        <f t="shared" si="28"/>
        <v>4.9758219633644352E-2</v>
      </c>
      <c r="E77" s="17">
        <f>IF(OR($A77="",$B77="",$C77=""),"",A77*'MPTO_working_3-way'!$I76)</f>
        <v>1.469661507487102</v>
      </c>
      <c r="F77" s="21">
        <f>IF(OR($A77="",$B77="",$C77=""),"",B77*'MPTO_working_3-way'!$I76)</f>
        <v>4.7239119883514</v>
      </c>
      <c r="G77" s="22">
        <f>IF(OR($A77="",$B77="",$C77=""),"",C77*'MPTO_working_3-way'!$I76)</f>
        <v>9.2693650793650804</v>
      </c>
      <c r="H77" s="17">
        <f>IF(OR($A77="",$B77="",$C77=""),"",'MPTO_working_3-way'!E76)</f>
        <v>1.4332815170435513</v>
      </c>
      <c r="I77" s="21">
        <f>IF(OR($A77="",$B77="",$C77=""),"",'MPTO_working_3-way'!F76)</f>
        <v>4.862958214348156</v>
      </c>
      <c r="J77" s="22">
        <f>IF(OR($A77="",$B77="",$C77=""),"",'MPTO_working_3-way'!G76)</f>
        <v>10.345090503347386</v>
      </c>
      <c r="K77" s="17">
        <f>IF(OR($A77="",$B77="",$C77=""),"",'OddsRatio_working_3-way'!H76)</f>
        <v>1.4443931205060476</v>
      </c>
      <c r="L77" s="21">
        <f>IF(OR($A77="",$B77="",$C77=""),"",'OddsRatio_working_3-way'!I76)</f>
        <v>4.8884398044279171</v>
      </c>
      <c r="M77" s="22">
        <f>IF(OR($A77="",$B77="",$C77=""),"",'OddsRatio_working_3-way'!J76)</f>
        <v>9.6989953339058843</v>
      </c>
      <c r="N77" s="23">
        <f t="shared" si="29"/>
        <v>68.042878915012764</v>
      </c>
      <c r="O77" s="24">
        <f t="shared" si="30"/>
        <v>21.16889566244841</v>
      </c>
      <c r="P77" s="24">
        <f t="shared" si="31"/>
        <v>10.788225422538828</v>
      </c>
      <c r="Q77" t="s">
        <v>366</v>
      </c>
      <c r="R77" t="s">
        <v>241</v>
      </c>
      <c r="S77" s="48" t="s">
        <v>449</v>
      </c>
      <c r="T77" s="35">
        <v>100</v>
      </c>
      <c r="U77" s="35">
        <f t="shared" si="32"/>
        <v>61.685823754789276</v>
      </c>
      <c r="V77" s="35">
        <f t="shared" si="33"/>
        <v>70.326409495548958</v>
      </c>
      <c r="W77" s="35">
        <f t="shared" si="34"/>
        <v>65.753424657534239</v>
      </c>
      <c r="X77" s="35">
        <f t="shared" si="35"/>
        <v>63.920165846916788</v>
      </c>
      <c r="Y77" s="35">
        <f t="shared" si="36"/>
        <v>72.560751587676478</v>
      </c>
      <c r="Z77" s="35">
        <f t="shared" si="37"/>
        <v>67.987766749661759</v>
      </c>
      <c r="AA77" s="35">
        <f t="shared" si="38"/>
        <v>-2.2343420921275126</v>
      </c>
      <c r="AB77" s="35">
        <f t="shared" si="39"/>
        <v>-2.2343420921275197</v>
      </c>
      <c r="AC77" s="35">
        <f t="shared" si="40"/>
        <v>-2.2343420921275197</v>
      </c>
      <c r="AF77">
        <v>2.0699999999999998</v>
      </c>
      <c r="AG77">
        <v>1.78</v>
      </c>
      <c r="AJ77" t="s">
        <v>444</v>
      </c>
    </row>
    <row r="78" spans="1:36" ht="15" x14ac:dyDescent="0.25">
      <c r="A78">
        <v>2.61</v>
      </c>
      <c r="B78">
        <v>3.37</v>
      </c>
      <c r="C78">
        <v>2.92</v>
      </c>
      <c r="D78" s="20">
        <f t="shared" si="28"/>
        <v>2.234342092127517E-2</v>
      </c>
      <c r="E78" s="17">
        <f>IF(OR($A78="",$B78="",$C78=""),"",A78*'MPTO_working_3-way'!$I77)</f>
        <v>2.6683163286045279</v>
      </c>
      <c r="F78" s="21">
        <f>IF(OR($A78="",$B78="",$C78=""),"",B78*'MPTO_working_3-way'!$I77)</f>
        <v>3.4452973285046973</v>
      </c>
      <c r="G78" s="22">
        <f>IF(OR($A78="",$B78="",$C78=""),"",C78*'MPTO_working_3-way'!$I77)</f>
        <v>2.9852427890901234</v>
      </c>
      <c r="H78" s="17">
        <f>IF(OR($A78="",$B78="",$C78=""),"",'MPTO_working_3-way'!E77)</f>
        <v>2.6617409873596691</v>
      </c>
      <c r="I78" s="21">
        <f>IF(OR($A78="",$B78="",$C78=""),"",'MPTO_working_3-way'!F77)</f>
        <v>3.4567616388954483</v>
      </c>
      <c r="J78" s="22">
        <f>IF(OR($A78="",$B78="",$C78=""),"",'MPTO_working_3-way'!G77)</f>
        <v>2.9849147205209849</v>
      </c>
      <c r="K78" s="17">
        <f>IF(OR($A78="",$B78="",$C78=""),"",'OddsRatio_working_3-way'!H77)</f>
        <v>2.6648766919463132</v>
      </c>
      <c r="L78" s="21">
        <f>IF(OR($A78="",$B78="",$C78=""),"",'OddsRatio_working_3-way'!I77)</f>
        <v>3.4507812173371195</v>
      </c>
      <c r="M78" s="22">
        <f>IF(OR($A78="",$B78="",$C78=""),"",'OddsRatio_working_3-way'!J77)</f>
        <v>2.9854430115136168</v>
      </c>
      <c r="N78" s="23">
        <f t="shared" si="29"/>
        <v>37.476815971177544</v>
      </c>
      <c r="O78" s="24">
        <f t="shared" si="30"/>
        <v>29.025071123078156</v>
      </c>
      <c r="P78" s="24">
        <f t="shared" si="31"/>
        <v>33.498112905744307</v>
      </c>
      <c r="Q78" t="s">
        <v>369</v>
      </c>
      <c r="R78" t="s">
        <v>370</v>
      </c>
      <c r="S78" s="48" t="s">
        <v>449</v>
      </c>
      <c r="T78" s="35">
        <v>100</v>
      </c>
      <c r="U78" s="35">
        <f t="shared" si="32"/>
        <v>68.051118210862612</v>
      </c>
      <c r="V78" s="35">
        <f t="shared" si="33"/>
        <v>68.652037617554868</v>
      </c>
      <c r="W78" s="35">
        <f t="shared" si="34"/>
        <v>61.089494163424128</v>
      </c>
      <c r="X78" s="35">
        <f t="shared" si="35"/>
        <v>70.258468219021026</v>
      </c>
      <c r="Y78" s="35">
        <f t="shared" si="36"/>
        <v>70.859387625713254</v>
      </c>
      <c r="Z78" s="35">
        <f t="shared" si="37"/>
        <v>63.296844171582521</v>
      </c>
      <c r="AA78" s="35">
        <f t="shared" si="38"/>
        <v>-2.2073500081584143</v>
      </c>
      <c r="AB78" s="35">
        <f t="shared" si="39"/>
        <v>-2.2073500081583859</v>
      </c>
      <c r="AC78" s="35">
        <f t="shared" si="40"/>
        <v>-2.207350008158393</v>
      </c>
      <c r="AF78">
        <v>1.99</v>
      </c>
      <c r="AG78">
        <v>1.92</v>
      </c>
      <c r="AJ78" t="s">
        <v>445</v>
      </c>
    </row>
    <row r="79" spans="1:36" ht="15" x14ac:dyDescent="0.25">
      <c r="A79">
        <v>3.13</v>
      </c>
      <c r="B79">
        <v>3.19</v>
      </c>
      <c r="C79">
        <v>2.57</v>
      </c>
      <c r="D79" s="20">
        <f t="shared" si="28"/>
        <v>2.207350008158393E-2</v>
      </c>
      <c r="E79" s="17">
        <f>IF(OR($A79="",$B79="",$C79=""),"",A79*'MPTO_working_3-way'!$I78)</f>
        <v>3.1990900552553576</v>
      </c>
      <c r="F79" s="21">
        <f>IF(OR($A79="",$B79="",$C79=""),"",B79*'MPTO_working_3-way'!$I78)</f>
        <v>3.2604144652602525</v>
      </c>
      <c r="G79" s="22">
        <f>IF(OR($A79="",$B79="",$C79=""),"",C79*'MPTO_working_3-way'!$I78)</f>
        <v>2.6267288952096703</v>
      </c>
      <c r="H79" s="17">
        <f>IF(OR($A79="",$B79="",$C79=""),"",'MPTO_working_3-way'!E78)</f>
        <v>3.2037831857771772</v>
      </c>
      <c r="I79" s="21">
        <f>IF(OR($A79="",$B79="",$C79=""),"",'MPTO_working_3-way'!F78)</f>
        <v>3.2666736937756489</v>
      </c>
      <c r="J79" s="22">
        <f>IF(OR($A79="",$B79="",$C79=""),"",'MPTO_working_3-way'!G78)</f>
        <v>2.6195344314193707</v>
      </c>
      <c r="K79" s="17">
        <f>IF(OR($A79="",$B79="",$C79=""),"",'OddsRatio_working_3-way'!H78)</f>
        <v>3.2016923293832407</v>
      </c>
      <c r="L79" s="21">
        <f>IF(OR($A79="",$B79="",$C79=""),"",'OddsRatio_working_3-way'!I78)</f>
        <v>3.2637118316193878</v>
      </c>
      <c r="M79" s="22">
        <f>IF(OR($A79="",$B79="",$C79=""),"",'OddsRatio_working_3-way'!J78)</f>
        <v>2.6228436418458623</v>
      </c>
      <c r="N79" s="23">
        <f t="shared" si="29"/>
        <v>31.258888706719389</v>
      </c>
      <c r="O79" s="24">
        <f t="shared" si="30"/>
        <v>30.670947226342221</v>
      </c>
      <c r="P79" s="24">
        <f t="shared" si="31"/>
        <v>38.070164066938403</v>
      </c>
      <c r="Q79" t="s">
        <v>368</v>
      </c>
      <c r="R79" t="s">
        <v>246</v>
      </c>
      <c r="S79" s="48" t="s">
        <v>449</v>
      </c>
      <c r="T79" s="35">
        <v>100</v>
      </c>
      <c r="U79" s="35">
        <f t="shared" si="32"/>
        <v>40.828402366863905</v>
      </c>
      <c r="V79" s="35">
        <f t="shared" si="33"/>
        <v>76.19047619047619</v>
      </c>
      <c r="W79" s="35">
        <f t="shared" si="34"/>
        <v>80.314960629921259</v>
      </c>
      <c r="X79" s="35">
        <f t="shared" si="35"/>
        <v>43.494563179602544</v>
      </c>
      <c r="Y79" s="35">
        <f t="shared" si="36"/>
        <v>78.856637003214843</v>
      </c>
      <c r="Z79" s="35">
        <f t="shared" si="37"/>
        <v>82.981121442659898</v>
      </c>
      <c r="AA79" s="35">
        <f t="shared" si="38"/>
        <v>-2.6661608127386387</v>
      </c>
      <c r="AB79" s="35">
        <f t="shared" si="39"/>
        <v>-2.6661608127386529</v>
      </c>
      <c r="AC79" s="35">
        <f t="shared" si="40"/>
        <v>-2.6661608127386387</v>
      </c>
      <c r="AF79">
        <v>2.3199999999999998</v>
      </c>
      <c r="AG79">
        <v>1.68</v>
      </c>
      <c r="AJ79" t="s">
        <v>445</v>
      </c>
    </row>
    <row r="80" spans="1:36" ht="15" x14ac:dyDescent="0.25">
      <c r="A80">
        <v>1.69</v>
      </c>
      <c r="B80">
        <v>4.2</v>
      </c>
      <c r="C80">
        <v>5.08</v>
      </c>
      <c r="D80" s="20">
        <f t="shared" si="28"/>
        <v>2.6661608127386494E-2</v>
      </c>
      <c r="E80" s="17">
        <f>IF(OR($A80="",$B80="",$C80=""),"",A80*'MPTO_working_3-way'!$I79)</f>
        <v>1.7350581177352831</v>
      </c>
      <c r="F80" s="21">
        <f>IF(OR($A80="",$B80="",$C80=""),"",B80*'MPTO_working_3-way'!$I79)</f>
        <v>4.3119787541350236</v>
      </c>
      <c r="G80" s="22">
        <f>IF(OR($A80="",$B80="",$C80=""),"",C80*'MPTO_working_3-way'!$I79)</f>
        <v>5.2154409692871235</v>
      </c>
      <c r="H80" s="17">
        <f>IF(OR($A80="",$B80="",$C80=""),"",'MPTO_working_3-way'!E79)</f>
        <v>1.7157697856697838</v>
      </c>
      <c r="I80" s="21">
        <f>IF(OR($A80="",$B80="",$C80=""),"",'MPTO_working_3-way'!F79)</f>
        <v>4.3628487906868703</v>
      </c>
      <c r="J80" s="22">
        <f>IF(OR($A80="",$B80="",$C80=""),"",'MPTO_working_3-way'!G79)</f>
        <v>5.3201905901053683</v>
      </c>
      <c r="K80" s="17">
        <f>IF(OR($A80="",$B80="",$C80=""),"",'OddsRatio_working_3-way'!H79)</f>
        <v>1.72259232394066</v>
      </c>
      <c r="L80" s="21">
        <f>IF(OR($A80="",$B80="",$C80=""),"",'OddsRatio_working_3-way'!I79)</f>
        <v>4.3511528066813216</v>
      </c>
      <c r="M80" s="22">
        <f>IF(OR($A80="",$B80="",$C80=""),"",'OddsRatio_working_3-way'!J79)</f>
        <v>5.2727198285186834</v>
      </c>
      <c r="N80" s="23">
        <f t="shared" si="29"/>
        <v>57.634956995288931</v>
      </c>
      <c r="O80" s="24">
        <f t="shared" si="30"/>
        <v>23.19120888619959</v>
      </c>
      <c r="P80" s="24">
        <f t="shared" si="31"/>
        <v>19.173834118511472</v>
      </c>
      <c r="Q80" t="s">
        <v>375</v>
      </c>
      <c r="R80" t="s">
        <v>243</v>
      </c>
      <c r="S80" s="48" t="s">
        <v>449</v>
      </c>
      <c r="T80" s="35">
        <v>100</v>
      </c>
      <c r="U80" s="35">
        <f t="shared" si="32"/>
        <v>53.917050691244242</v>
      </c>
      <c r="V80" s="35">
        <f t="shared" si="33"/>
        <v>71.509971509971507</v>
      </c>
      <c r="W80" s="35">
        <f t="shared" si="34"/>
        <v>71.671388101982998</v>
      </c>
      <c r="X80" s="35">
        <f t="shared" si="35"/>
        <v>56.818640388045495</v>
      </c>
      <c r="Y80" s="35">
        <f t="shared" si="36"/>
        <v>74.41156120677276</v>
      </c>
      <c r="Z80" s="35">
        <f t="shared" si="37"/>
        <v>74.572977798784251</v>
      </c>
      <c r="AA80" s="35">
        <f t="shared" si="38"/>
        <v>-2.9015896968012527</v>
      </c>
      <c r="AB80" s="35">
        <f t="shared" si="39"/>
        <v>-2.9015896968012527</v>
      </c>
      <c r="AC80" s="35">
        <f t="shared" si="40"/>
        <v>-2.9015896968012527</v>
      </c>
      <c r="AF80">
        <v>1.71</v>
      </c>
      <c r="AG80">
        <v>2.25</v>
      </c>
      <c r="AJ80" t="s">
        <v>445</v>
      </c>
    </row>
    <row r="81" spans="1:36" ht="15" x14ac:dyDescent="0.25">
      <c r="A81">
        <v>2.17</v>
      </c>
      <c r="B81">
        <v>3.51</v>
      </c>
      <c r="C81">
        <v>3.53</v>
      </c>
      <c r="D81" s="20">
        <f t="shared" si="28"/>
        <v>2.9015896968012544E-2</v>
      </c>
      <c r="E81" s="17">
        <f>IF(OR($A81="",$B81="",$C81=""),"",A81*'MPTO_working_3-way'!$I80)</f>
        <v>2.2329644964205873</v>
      </c>
      <c r="F81" s="21">
        <f>IF(OR($A81="",$B81="",$C81=""),"",B81*'MPTO_working_3-way'!$I80)</f>
        <v>3.6118457983577237</v>
      </c>
      <c r="G81" s="22">
        <f>IF(OR($A81="",$B81="",$C81=""),"",C81*'MPTO_working_3-way'!$I80)</f>
        <v>3.6324261162970841</v>
      </c>
      <c r="H81" s="17">
        <f>IF(OR($A81="",$B81="",$C81=""),"",'MPTO_working_3-way'!E80)</f>
        <v>2.2165207032962857</v>
      </c>
      <c r="I81" s="21">
        <f>IF(OR($A81="",$B81="",$C81=""),"",'MPTO_working_3-way'!F80)</f>
        <v>3.6333470434502901</v>
      </c>
      <c r="J81" s="22">
        <f>IF(OR($A81="",$B81="",$C81=""),"",'MPTO_working_3-way'!G80)</f>
        <v>3.6547816984278763</v>
      </c>
      <c r="K81" s="17">
        <f>IF(OR($A81="",$B81="",$C81=""),"",'OddsRatio_working_3-way'!H80)</f>
        <v>2.2233435521655682</v>
      </c>
      <c r="L81" s="21">
        <f>IF(OR($A81="",$B81="",$C81=""),"",'OddsRatio_working_3-way'!I80)</f>
        <v>3.6244378768680132</v>
      </c>
      <c r="M81" s="22">
        <f>IF(OR($A81="",$B81="",$C81=""),"",'OddsRatio_working_3-way'!J80)</f>
        <v>3.6453497324605877</v>
      </c>
      <c r="N81" s="23">
        <f t="shared" si="29"/>
        <v>44.783515438914804</v>
      </c>
      <c r="O81" s="24">
        <f t="shared" si="30"/>
        <v>27.68667478702141</v>
      </c>
      <c r="P81" s="24">
        <f t="shared" si="31"/>
        <v>27.529809774063779</v>
      </c>
      <c r="Q81" t="s">
        <v>383</v>
      </c>
      <c r="R81" t="s">
        <v>255</v>
      </c>
      <c r="S81" s="48" t="s">
        <v>449</v>
      </c>
      <c r="T81" s="35">
        <v>100</v>
      </c>
      <c r="U81" s="35">
        <f t="shared" si="32"/>
        <v>48.453608247422686</v>
      </c>
      <c r="V81" s="35">
        <f t="shared" si="33"/>
        <v>71.428571428571431</v>
      </c>
      <c r="W81" s="35">
        <f t="shared" si="34"/>
        <v>77.116704805491992</v>
      </c>
      <c r="X81" s="35">
        <f t="shared" si="35"/>
        <v>51.454723765936585</v>
      </c>
      <c r="Y81" s="35">
        <f t="shared" si="36"/>
        <v>74.429686947085344</v>
      </c>
      <c r="Z81" s="35">
        <f t="shared" si="37"/>
        <v>80.117820324005891</v>
      </c>
      <c r="AA81" s="35">
        <f t="shared" si="38"/>
        <v>-3.0011155185138989</v>
      </c>
      <c r="AB81" s="35">
        <f t="shared" si="39"/>
        <v>-3.0011155185139131</v>
      </c>
      <c r="AC81" s="35">
        <f t="shared" si="40"/>
        <v>-3.0011155185138989</v>
      </c>
      <c r="AF81">
        <v>2.0099999999999998</v>
      </c>
      <c r="AG81">
        <v>1.88</v>
      </c>
      <c r="AJ81" t="s">
        <v>438</v>
      </c>
    </row>
    <row r="82" spans="1:36" ht="15" x14ac:dyDescent="0.25">
      <c r="A82">
        <v>1.94</v>
      </c>
      <c r="B82">
        <v>3.5</v>
      </c>
      <c r="C82">
        <v>4.37</v>
      </c>
      <c r="D82" s="20">
        <f t="shared" si="28"/>
        <v>3.0011155185138971E-2</v>
      </c>
      <c r="E82" s="17">
        <f>IF(OR($A82="",$B82="",$C82=""),"",A82*'MPTO_working_3-way'!$I81)</f>
        <v>1.9982216410591696</v>
      </c>
      <c r="F82" s="21">
        <f>IF(OR($A82="",$B82="",$C82=""),"",B82*'MPTO_working_3-way'!$I81)</f>
        <v>3.6050390431479862</v>
      </c>
      <c r="G82" s="22">
        <f>IF(OR($A82="",$B82="",$C82=""),"",C82*'MPTO_working_3-way'!$I81)</f>
        <v>4.5011487481590571</v>
      </c>
      <c r="H82" s="17">
        <f>IF(OR($A82="",$B82="",$C82=""),"",'MPTO_working_3-way'!E81)</f>
        <v>1.9783951371834336</v>
      </c>
      <c r="I82" s="21">
        <f>IF(OR($A82="",$B82="",$C82=""),"",'MPTO_working_3-way'!F81)</f>
        <v>3.6269919202702203</v>
      </c>
      <c r="J82" s="22">
        <f>IF(OR($A82="",$B82="",$C82=""),"",'MPTO_working_3-way'!G81)</f>
        <v>4.56977335147206</v>
      </c>
      <c r="K82" s="17">
        <f>IF(OR($A82="",$B82="",$C82=""),"",'OddsRatio_working_3-way'!H81)</f>
        <v>1.9861595403199468</v>
      </c>
      <c r="L82" s="21">
        <f>IF(OR($A82="",$B82="",$C82=""),"",'OddsRatio_working_3-way'!I81)</f>
        <v>3.6227647348934768</v>
      </c>
      <c r="M82" s="22">
        <f>IF(OR($A82="",$B82="",$C82=""),"",'OddsRatio_working_3-way'!J81)</f>
        <v>4.5354868626364064</v>
      </c>
      <c r="N82" s="23">
        <f t="shared" si="29"/>
        <v>50.044498540709625</v>
      </c>
      <c r="O82" s="24">
        <f t="shared" si="30"/>
        <v>27.738950619707619</v>
      </c>
      <c r="P82" s="24">
        <f t="shared" si="31"/>
        <v>22.216550839582762</v>
      </c>
      <c r="Q82" t="s">
        <v>140</v>
      </c>
      <c r="R82" t="s">
        <v>251</v>
      </c>
      <c r="S82" s="48" t="s">
        <v>449</v>
      </c>
      <c r="T82" s="35">
        <v>100</v>
      </c>
      <c r="U82" s="35">
        <f t="shared" si="32"/>
        <v>54.751131221719454</v>
      </c>
      <c r="V82" s="35">
        <f t="shared" si="33"/>
        <v>70.674486803519059</v>
      </c>
      <c r="W82" s="35">
        <f t="shared" si="34"/>
        <v>71.83098591549296</v>
      </c>
      <c r="X82" s="35">
        <f t="shared" si="35"/>
        <v>57.494527280987981</v>
      </c>
      <c r="Y82" s="35">
        <f t="shared" si="36"/>
        <v>73.417882862787593</v>
      </c>
      <c r="Z82" s="35">
        <f t="shared" si="37"/>
        <v>74.574381974761479</v>
      </c>
      <c r="AA82" s="35">
        <f t="shared" si="38"/>
        <v>-2.7433960592685267</v>
      </c>
      <c r="AB82" s="35">
        <f t="shared" si="39"/>
        <v>-2.7433960592685338</v>
      </c>
      <c r="AC82" s="35">
        <f t="shared" si="40"/>
        <v>-2.7433960592685196</v>
      </c>
      <c r="AF82">
        <v>2.0299999999999998</v>
      </c>
      <c r="AG82">
        <v>1.86</v>
      </c>
      <c r="AJ82" t="s">
        <v>438</v>
      </c>
    </row>
    <row r="83" spans="1:36" ht="15" x14ac:dyDescent="0.25">
      <c r="A83">
        <v>2.21</v>
      </c>
      <c r="B83">
        <v>3.41</v>
      </c>
      <c r="C83">
        <v>3.55</v>
      </c>
      <c r="D83" s="20">
        <f t="shared" si="28"/>
        <v>2.7433960592685214E-2</v>
      </c>
      <c r="E83" s="17">
        <f>IF(OR($A83="",$B83="",$C83=""),"",A83*'MPTO_working_3-way'!$I82)</f>
        <v>2.2706290529098343</v>
      </c>
      <c r="F83" s="21">
        <f>IF(OR($A83="",$B83="",$C83=""),"",B83*'MPTO_working_3-way'!$I82)</f>
        <v>3.5035498056210566</v>
      </c>
      <c r="G83" s="22">
        <f>IF(OR($A83="",$B83="",$C83=""),"",C83*'MPTO_working_3-way'!$I82)</f>
        <v>3.6473905601040322</v>
      </c>
      <c r="H83" s="17">
        <f>IF(OR($A83="",$B83="",$C83=""),"",'MPTO_working_3-way'!E82)</f>
        <v>2.2555846537720519</v>
      </c>
      <c r="I83" s="21">
        <f>IF(OR($A83="",$B83="",$C83=""),"",'MPTO_working_3-way'!F82)</f>
        <v>3.5197575447137393</v>
      </c>
      <c r="J83" s="22">
        <f>IF(OR($A83="",$B83="",$C83=""),"",'MPTO_working_3-way'!G82)</f>
        <v>3.6691123006826936</v>
      </c>
      <c r="K83" s="17">
        <f>IF(OR($A83="",$B83="",$C83=""),"",'OddsRatio_working_3-way'!H82)</f>
        <v>2.2619072912099063</v>
      </c>
      <c r="L83" s="21">
        <f>IF(OR($A83="",$B83="",$C83=""),"",'OddsRatio_working_3-way'!I82)</f>
        <v>3.5133855965420451</v>
      </c>
      <c r="M83" s="22">
        <f>IF(OR($A83="",$B83="",$C83=""),"",'OddsRatio_working_3-way'!J82)</f>
        <v>3.6593913988307945</v>
      </c>
      <c r="N83" s="23">
        <f t="shared" si="29"/>
        <v>44.040659072801425</v>
      </c>
      <c r="O83" s="24">
        <f t="shared" si="30"/>
        <v>28.54247992694755</v>
      </c>
      <c r="P83" s="24">
        <f t="shared" si="31"/>
        <v>27.416861000251032</v>
      </c>
      <c r="Q83" t="s">
        <v>252</v>
      </c>
      <c r="R83" t="s">
        <v>260</v>
      </c>
      <c r="S83" s="48" t="s">
        <v>449</v>
      </c>
      <c r="T83" s="35">
        <v>100</v>
      </c>
      <c r="U83" s="35">
        <f t="shared" si="32"/>
        <v>83.41625207296849</v>
      </c>
      <c r="V83" s="35">
        <f t="shared" si="33"/>
        <v>72.375690607734811</v>
      </c>
      <c r="W83" s="35">
        <f t="shared" si="34"/>
        <v>41.176470588235297</v>
      </c>
      <c r="X83" s="35">
        <f t="shared" si="35"/>
        <v>86.447838804029914</v>
      </c>
      <c r="Y83" s="35">
        <f t="shared" si="36"/>
        <v>75.40727733879622</v>
      </c>
      <c r="Z83" s="35">
        <f t="shared" si="37"/>
        <v>44.208057319296699</v>
      </c>
      <c r="AA83" s="35">
        <f t="shared" si="38"/>
        <v>-3.0315867310614237</v>
      </c>
      <c r="AB83" s="35">
        <f t="shared" si="39"/>
        <v>-3.0315867310614095</v>
      </c>
      <c r="AC83" s="35">
        <f t="shared" si="40"/>
        <v>-3.0315867310614024</v>
      </c>
      <c r="AF83">
        <v>2.16</v>
      </c>
      <c r="AG83">
        <v>1.75</v>
      </c>
      <c r="AJ83" t="s">
        <v>438</v>
      </c>
    </row>
    <row r="84" spans="1:36" ht="15" x14ac:dyDescent="0.25">
      <c r="A84">
        <v>6.03</v>
      </c>
      <c r="B84">
        <v>3.62</v>
      </c>
      <c r="C84">
        <v>1.7</v>
      </c>
      <c r="D84" s="20">
        <f t="shared" si="28"/>
        <v>3.0315867310614086E-2</v>
      </c>
      <c r="E84" s="17">
        <f>IF(OR($A84="",$B84="",$C84=""),"",A84*'MPTO_working_3-way'!$I83)</f>
        <v>6.2128046798830034</v>
      </c>
      <c r="F84" s="21">
        <f>IF(OR($A84="",$B84="",$C84=""),"",B84*'MPTO_working_3-way'!$I83)</f>
        <v>3.7297434396644231</v>
      </c>
      <c r="G84" s="22">
        <f>IF(OR($A84="",$B84="",$C84=""),"",C84*'MPTO_working_3-way'!$I83)</f>
        <v>1.7515369744280438</v>
      </c>
      <c r="H84" s="17">
        <f>IF(OR($A84="",$B84="",$C84=""),"",'MPTO_working_3-way'!E83)</f>
        <v>6.4212800123665996</v>
      </c>
      <c r="I84" s="21">
        <f>IF(OR($A84="",$B84="",$C84=""),"",'MPTO_working_3-way'!F83)</f>
        <v>3.7574518985743901</v>
      </c>
      <c r="J84" s="22">
        <f>IF(OR($A84="",$B84="",$C84=""),"",'MPTO_working_3-way'!G83)</f>
        <v>1.7297147550326424</v>
      </c>
      <c r="K84" s="17">
        <f>IF(OR($A84="",$B84="",$C84=""),"",'OddsRatio_working_3-way'!H83)</f>
        <v>6.3014568557296782</v>
      </c>
      <c r="L84" s="21">
        <f>IF(OR($A84="",$B84="",$C84=""),"",'OddsRatio_working_3-way'!I83)</f>
        <v>3.7613950222687387</v>
      </c>
      <c r="M84" s="22">
        <f>IF(OR($A84="",$B84="",$C84=""),"",'OddsRatio_working_3-way'!J83)</f>
        <v>1.7377772960259994</v>
      </c>
      <c r="N84" s="23">
        <f t="shared" si="29"/>
        <v>16.095790090391695</v>
      </c>
      <c r="O84" s="24">
        <f t="shared" si="30"/>
        <v>26.811495647807167</v>
      </c>
      <c r="P84" s="24">
        <f t="shared" si="31"/>
        <v>57.092714261801149</v>
      </c>
      <c r="Q84" t="s">
        <v>262</v>
      </c>
      <c r="R84" t="s">
        <v>139</v>
      </c>
      <c r="S84" s="48" t="s">
        <v>449</v>
      </c>
      <c r="T84" s="35">
        <v>100</v>
      </c>
      <c r="U84" s="35">
        <f t="shared" si="32"/>
        <v>54.337899543379002</v>
      </c>
      <c r="V84" s="35">
        <f t="shared" si="33"/>
        <v>70.760233918128648</v>
      </c>
      <c r="W84" s="35">
        <f t="shared" si="34"/>
        <v>72.14484679665739</v>
      </c>
      <c r="X84" s="35">
        <f t="shared" si="35"/>
        <v>57.094919285213962</v>
      </c>
      <c r="Y84" s="35">
        <f t="shared" si="36"/>
        <v>73.517253659963615</v>
      </c>
      <c r="Z84" s="35">
        <f t="shared" si="37"/>
        <v>74.901866538492357</v>
      </c>
      <c r="AA84" s="35">
        <f t="shared" si="38"/>
        <v>-2.7570197418349593</v>
      </c>
      <c r="AB84" s="35">
        <f t="shared" si="39"/>
        <v>-2.7570197418349665</v>
      </c>
      <c r="AC84" s="35">
        <f t="shared" si="40"/>
        <v>-2.7570197418349665</v>
      </c>
      <c r="AF84">
        <v>2.0699999999999998</v>
      </c>
      <c r="AG84">
        <v>1.82</v>
      </c>
      <c r="AJ84" t="s">
        <v>438</v>
      </c>
    </row>
    <row r="85" spans="1:36" ht="15" x14ac:dyDescent="0.25">
      <c r="A85">
        <v>2.19</v>
      </c>
      <c r="B85">
        <v>3.42</v>
      </c>
      <c r="C85">
        <v>3.59</v>
      </c>
      <c r="D85" s="20">
        <f t="shared" si="28"/>
        <v>2.7570197418349762E-2</v>
      </c>
      <c r="E85" s="17">
        <f>IF(OR($A85="",$B85="",$C85=""),"",A85*'MPTO_working_3-way'!$I84)</f>
        <v>2.2503787323461859</v>
      </c>
      <c r="F85" s="21">
        <f>IF(OR($A85="",$B85="",$C85=""),"",B85*'MPTO_working_3-way'!$I84)</f>
        <v>3.5142900751707562</v>
      </c>
      <c r="G85" s="22">
        <f>IF(OR($A85="",$B85="",$C85=""),"",C85*'MPTO_working_3-way'!$I84)</f>
        <v>3.6889770087318756</v>
      </c>
      <c r="H85" s="17">
        <f>IF(OR($A85="",$B85="",$C85=""),"",'MPTO_working_3-way'!E84)</f>
        <v>2.2349817890804973</v>
      </c>
      <c r="I85" s="21">
        <f>IF(OR($A85="",$B85="",$C85=""),"",'MPTO_working_3-way'!F84)</f>
        <v>3.5309787506070265</v>
      </c>
      <c r="J85" s="22">
        <f>IF(OR($A85="",$B85="",$C85=""),"",'MPTO_working_3-way'!G84)</f>
        <v>3.7124835040663049</v>
      </c>
      <c r="K85" s="17">
        <f>IF(OR($A85="",$B85="",$C85=""),"",'OddsRatio_working_3-way'!H84)</f>
        <v>2.2414179920157009</v>
      </c>
      <c r="L85" s="21">
        <f>IF(OR($A85="",$B85="",$C85=""),"",'OddsRatio_working_3-way'!I84)</f>
        <v>3.5245643198974768</v>
      </c>
      <c r="M85" s="22">
        <f>IF(OR($A85="",$B85="",$C85=""),"",'OddsRatio_working_3-way'!J84)</f>
        <v>3.7019097473282909</v>
      </c>
      <c r="N85" s="23">
        <f t="shared" si="29"/>
        <v>44.436964570733664</v>
      </c>
      <c r="O85" s="24">
        <f t="shared" si="30"/>
        <v>28.455249242662784</v>
      </c>
      <c r="P85" s="24">
        <f t="shared" si="31"/>
        <v>27.107786186603544</v>
      </c>
      <c r="Q85" t="s">
        <v>250</v>
      </c>
      <c r="R85" t="s">
        <v>380</v>
      </c>
      <c r="S85" s="48" t="s">
        <v>449</v>
      </c>
      <c r="T85" s="35">
        <v>100</v>
      </c>
      <c r="U85" s="35">
        <f t="shared" si="32"/>
        <v>58.50622406639004</v>
      </c>
      <c r="V85" s="35">
        <f t="shared" si="33"/>
        <v>69.325153374233125</v>
      </c>
      <c r="W85" s="35">
        <f t="shared" si="34"/>
        <v>69.512195121951223</v>
      </c>
      <c r="X85" s="35">
        <f t="shared" si="35"/>
        <v>61.16265150381566</v>
      </c>
      <c r="Y85" s="35">
        <f t="shared" si="36"/>
        <v>71.981580811658731</v>
      </c>
      <c r="Z85" s="35">
        <f t="shared" si="37"/>
        <v>72.168622559376828</v>
      </c>
      <c r="AA85" s="35">
        <f t="shared" si="38"/>
        <v>-2.65642743742562</v>
      </c>
      <c r="AB85" s="35">
        <f t="shared" si="39"/>
        <v>-2.6564274374256058</v>
      </c>
      <c r="AC85" s="35">
        <f t="shared" si="40"/>
        <v>-2.6564274374256058</v>
      </c>
      <c r="AF85">
        <v>2</v>
      </c>
      <c r="AG85">
        <v>1.89</v>
      </c>
      <c r="AJ85" t="s">
        <v>438</v>
      </c>
    </row>
    <row r="86" spans="1:36" ht="15" x14ac:dyDescent="0.25">
      <c r="A86">
        <v>2.41</v>
      </c>
      <c r="B86">
        <v>3.26</v>
      </c>
      <c r="C86">
        <v>3.28</v>
      </c>
      <c r="D86" s="20">
        <f t="shared" si="28"/>
        <v>2.6564274374256014E-2</v>
      </c>
      <c r="E86" s="17">
        <f>IF(OR($A86="",$B86="",$C86=""),"",A86*'MPTO_working_3-way'!$I85)</f>
        <v>2.4740199012419573</v>
      </c>
      <c r="F86" s="21">
        <f>IF(OR($A86="",$B86="",$C86=""),"",B86*'MPTO_working_3-way'!$I85)</f>
        <v>3.3465995344600743</v>
      </c>
      <c r="G86" s="22">
        <f>IF(OR($A86="",$B86="",$C86=""),"",C86*'MPTO_working_3-way'!$I85)</f>
        <v>3.3671308199475596</v>
      </c>
      <c r="H86" s="17">
        <f>IF(OR($A86="",$B86="",$C86=""),"",'MPTO_working_3-way'!E85)</f>
        <v>2.462550751981726</v>
      </c>
      <c r="I86" s="21">
        <f>IF(OR($A86="",$B86="",$C86=""),"",'MPTO_working_3-way'!F85)</f>
        <v>3.3569020516331669</v>
      </c>
      <c r="J86" s="22">
        <f>IF(OR($A86="",$B86="",$C86=""),"",'MPTO_working_3-way'!G85)</f>
        <v>3.3781125727805086</v>
      </c>
      <c r="K86" s="17">
        <f>IF(OR($A86="",$B86="",$C86=""),"",'OddsRatio_working_3-way'!H85)</f>
        <v>2.4676273587876003</v>
      </c>
      <c r="L86" s="21">
        <f>IF(OR($A86="",$B86="",$C86=""),"",'OddsRatio_working_3-way'!I85)</f>
        <v>3.352367255929062</v>
      </c>
      <c r="M86" s="22">
        <f>IF(OR($A86="",$B86="",$C86=""),"",'OddsRatio_working_3-way'!J85)</f>
        <v>3.3731846652735675</v>
      </c>
      <c r="N86" s="23">
        <f t="shared" si="29"/>
        <v>40.420046722259599</v>
      </c>
      <c r="O86" s="24">
        <f t="shared" si="30"/>
        <v>29.881077484860629</v>
      </c>
      <c r="P86" s="24">
        <f t="shared" si="31"/>
        <v>29.698875792879775</v>
      </c>
      <c r="Q86" t="s">
        <v>256</v>
      </c>
      <c r="R86" t="s">
        <v>253</v>
      </c>
      <c r="S86" s="48" t="s">
        <v>449</v>
      </c>
      <c r="T86" s="35">
        <v>100</v>
      </c>
      <c r="U86" s="35">
        <f t="shared" si="32"/>
        <v>50.495049504950494</v>
      </c>
      <c r="V86" s="35">
        <f t="shared" si="33"/>
        <v>71.988795518207283</v>
      </c>
      <c r="W86" s="35">
        <f t="shared" si="34"/>
        <v>74.619289340101517</v>
      </c>
      <c r="X86" s="35">
        <f t="shared" si="35"/>
        <v>53.391915141691193</v>
      </c>
      <c r="Y86" s="35">
        <f t="shared" si="36"/>
        <v>74.885661154947982</v>
      </c>
      <c r="Z86" s="35">
        <f t="shared" si="37"/>
        <v>77.516154976842216</v>
      </c>
      <c r="AA86" s="35">
        <f t="shared" si="38"/>
        <v>-2.8968656367406993</v>
      </c>
      <c r="AB86" s="35">
        <f t="shared" si="39"/>
        <v>-2.8968656367406993</v>
      </c>
      <c r="AC86" s="35">
        <f t="shared" si="40"/>
        <v>-2.8968656367406993</v>
      </c>
      <c r="AF86">
        <v>2.1</v>
      </c>
      <c r="AG86">
        <v>1.79</v>
      </c>
      <c r="AJ86" t="s">
        <v>438</v>
      </c>
    </row>
    <row r="87" spans="1:36" ht="15" x14ac:dyDescent="0.25">
      <c r="A87">
        <v>2.02</v>
      </c>
      <c r="B87">
        <v>3.57</v>
      </c>
      <c r="C87">
        <v>3.94</v>
      </c>
      <c r="D87" s="20">
        <f t="shared" si="28"/>
        <v>2.8968656367406975E-2</v>
      </c>
      <c r="E87" s="17">
        <f>IF(OR($A87="",$B87="",$C87=""),"",A87*'MPTO_working_3-way'!$I86)</f>
        <v>2.0785166858621622</v>
      </c>
      <c r="F87" s="21">
        <f>IF(OR($A87="",$B87="",$C87=""),"",B87*'MPTO_working_3-way'!$I86)</f>
        <v>3.6734181032316426</v>
      </c>
      <c r="G87" s="22">
        <f>IF(OR($A87="",$B87="",$C87=""),"",C87*'MPTO_working_3-way'!$I86)</f>
        <v>4.0541365060875831</v>
      </c>
      <c r="H87" s="17">
        <f>IF(OR($A87="",$B87="",$C87=""),"",'MPTO_working_3-way'!E86)</f>
        <v>2.0601850674703601</v>
      </c>
      <c r="I87" s="21">
        <f>IF(OR($A87="",$B87="",$C87=""),"",'MPTO_working_3-way'!F86)</f>
        <v>3.6974614844996698</v>
      </c>
      <c r="J87" s="22">
        <f>IF(OR($A87="",$B87="",$C87=""),"",'MPTO_working_3-way'!G86)</f>
        <v>4.0958278258599874</v>
      </c>
      <c r="K87" s="17">
        <f>IF(OR($A87="",$B87="",$C87=""),"",'OddsRatio_working_3-way'!H86)</f>
        <v>2.0674759460791496</v>
      </c>
      <c r="L87" s="21">
        <f>IF(OR($A87="",$B87="",$C87=""),"",'OddsRatio_working_3-way'!I86)</f>
        <v>3.6896207661013865</v>
      </c>
      <c r="M87" s="22">
        <f>IF(OR($A87="",$B87="",$C87=""),"",'OddsRatio_working_3-way'!J86)</f>
        <v>4.0768424328163739</v>
      </c>
      <c r="N87" s="23">
        <f t="shared" si="29"/>
        <v>48.111232726775206</v>
      </c>
      <c r="O87" s="24">
        <f t="shared" si="30"/>
        <v>27.22260227117253</v>
      </c>
      <c r="P87" s="24">
        <f t="shared" si="31"/>
        <v>24.666165002052267</v>
      </c>
      <c r="Q87" t="s">
        <v>254</v>
      </c>
      <c r="R87" t="s">
        <v>261</v>
      </c>
      <c r="S87" s="48" t="s">
        <v>449</v>
      </c>
      <c r="T87" s="35">
        <v>100</v>
      </c>
      <c r="U87" s="35">
        <f t="shared" si="32"/>
        <v>53.051643192488264</v>
      </c>
      <c r="V87" s="35">
        <f t="shared" si="33"/>
        <v>68.75</v>
      </c>
      <c r="W87" s="35">
        <f t="shared" si="34"/>
        <v>75.247524752475243</v>
      </c>
      <c r="X87" s="35">
        <f t="shared" si="35"/>
        <v>56.00247524752475</v>
      </c>
      <c r="Y87" s="35">
        <f t="shared" si="36"/>
        <v>71.700832055036486</v>
      </c>
      <c r="Z87" s="35">
        <f t="shared" si="37"/>
        <v>78.198356807511743</v>
      </c>
      <c r="AA87" s="35">
        <f t="shared" si="38"/>
        <v>-2.9508320550364857</v>
      </c>
      <c r="AB87" s="35">
        <f t="shared" si="39"/>
        <v>-2.9508320550364857</v>
      </c>
      <c r="AC87" s="35">
        <f t="shared" si="40"/>
        <v>-2.9508320550364999</v>
      </c>
      <c r="AF87">
        <v>2.0299999999999998</v>
      </c>
      <c r="AG87">
        <v>1.86</v>
      </c>
      <c r="AJ87" t="s">
        <v>438</v>
      </c>
    </row>
    <row r="88" spans="1:36" ht="15" x14ac:dyDescent="0.25">
      <c r="A88">
        <v>2.13</v>
      </c>
      <c r="B88">
        <v>3.2</v>
      </c>
      <c r="C88">
        <v>4.04</v>
      </c>
      <c r="D88" s="20">
        <f t="shared" si="28"/>
        <v>2.9508320550364786E-2</v>
      </c>
      <c r="E88" s="17">
        <f>IF(OR($A88="",$B88="",$C88=""),"",A88*'MPTO_working_3-way'!$I87)</f>
        <v>2.1928527227722769</v>
      </c>
      <c r="F88" s="21">
        <f>IF(OR($A88="",$B88="",$C88=""),"",B88*'MPTO_working_3-way'!$I87)</f>
        <v>3.2944266257611674</v>
      </c>
      <c r="G88" s="22">
        <f>IF(OR($A88="",$B88="",$C88=""),"",C88*'MPTO_working_3-way'!$I87)</f>
        <v>4.1592136150234742</v>
      </c>
      <c r="H88" s="17">
        <f>IF(OR($A88="",$B88="",$C88=""),"",'MPTO_working_3-way'!E87)</f>
        <v>2.1755803835724952</v>
      </c>
      <c r="I88" s="21">
        <f>IF(OR($A88="",$B88="",$C88=""),"",'MPTO_working_3-way'!F87)</f>
        <v>3.3039950342038407</v>
      </c>
      <c r="J88" s="22">
        <f>IF(OR($A88="",$B88="",$C88=""),"",'MPTO_working_3-way'!G87)</f>
        <v>4.2071845601626441</v>
      </c>
      <c r="K88" s="17">
        <f>IF(OR($A88="",$B88="",$C88=""),"",'OddsRatio_working_3-way'!H87)</f>
        <v>2.1828337755974578</v>
      </c>
      <c r="L88" s="21">
        <f>IF(OR($A88="",$B88="",$C88=""),"",'OddsRatio_working_3-way'!I87)</f>
        <v>3.302862217977351</v>
      </c>
      <c r="M88" s="22">
        <f>IF(OR($A88="",$B88="",$C88=""),"",'OddsRatio_working_3-way'!J87)</f>
        <v>4.1821368830232482</v>
      </c>
      <c r="N88" s="23">
        <f t="shared" si="29"/>
        <v>45.60269778335897</v>
      </c>
      <c r="O88" s="24">
        <f t="shared" si="30"/>
        <v>30.354295712048312</v>
      </c>
      <c r="P88" s="24">
        <f t="shared" si="31"/>
        <v>24.043006504592725</v>
      </c>
      <c r="Q88" t="s">
        <v>258</v>
      </c>
      <c r="R88" t="s">
        <v>249</v>
      </c>
      <c r="S88" s="48" t="s">
        <v>449</v>
      </c>
      <c r="T88" s="35">
        <v>100</v>
      </c>
      <c r="U88" s="35">
        <f t="shared" si="32"/>
        <v>56.140350877192972</v>
      </c>
      <c r="V88" s="35">
        <f t="shared" si="33"/>
        <v>73.753280839895012</v>
      </c>
      <c r="W88" s="35">
        <f t="shared" si="34"/>
        <v>67.320261437908499</v>
      </c>
      <c r="X88" s="35">
        <f t="shared" si="35"/>
        <v>58.926457722196488</v>
      </c>
      <c r="Y88" s="35">
        <f t="shared" si="36"/>
        <v>76.539387684898514</v>
      </c>
      <c r="Z88" s="35">
        <f t="shared" si="37"/>
        <v>70.106368282912015</v>
      </c>
      <c r="AA88" s="35">
        <f t="shared" si="38"/>
        <v>-2.7861068450035162</v>
      </c>
      <c r="AB88" s="35">
        <f t="shared" si="39"/>
        <v>-2.786106845003502</v>
      </c>
      <c r="AC88" s="35">
        <f t="shared" si="40"/>
        <v>-2.7861068450035162</v>
      </c>
      <c r="AF88">
        <v>2.25</v>
      </c>
      <c r="AG88">
        <v>1.7</v>
      </c>
      <c r="AJ88" t="s">
        <v>438</v>
      </c>
    </row>
    <row r="89" spans="1:36" ht="15" x14ac:dyDescent="0.25">
      <c r="A89">
        <v>2.2799999999999998</v>
      </c>
      <c r="B89">
        <v>3.81</v>
      </c>
      <c r="C89">
        <v>3.06</v>
      </c>
      <c r="D89" s="20">
        <f t="shared" si="28"/>
        <v>2.7861068450035109E-2</v>
      </c>
      <c r="E89" s="17">
        <f>IF(OR($A89="",$B89="",$C89=""),"",A89*'MPTO_working_3-way'!$I88)</f>
        <v>2.3435232360660798</v>
      </c>
      <c r="F89" s="21">
        <f>IF(OR($A89="",$B89="",$C89=""),"",B89*'MPTO_working_3-way'!$I88)</f>
        <v>3.9161506707946336</v>
      </c>
      <c r="G89" s="22">
        <f>IF(OR($A89="",$B89="",$C89=""),"",C89*'MPTO_working_3-way'!$I88)</f>
        <v>3.1452548694571076</v>
      </c>
      <c r="H89" s="17">
        <f>IF(OR($A89="",$B89="",$C89=""),"",'MPTO_working_3-way'!E88)</f>
        <v>2.3293220242739578</v>
      </c>
      <c r="I89" s="21">
        <f>IF(OR($A89="",$B89="",$C89=""),"",'MPTO_working_3-way'!F88)</f>
        <v>3.9497564315619047</v>
      </c>
      <c r="J89" s="22">
        <f>IF(OR($A89="",$B89="",$C89=""),"",'MPTO_working_3-way'!G88)</f>
        <v>3.1495035033441012</v>
      </c>
      <c r="K89" s="17">
        <f>IF(OR($A89="",$B89="",$C89=""),"",'OddsRatio_working_3-way'!H88)</f>
        <v>2.3355749189554205</v>
      </c>
      <c r="L89" s="21">
        <f>IF(OR($A89="",$B89="",$C89=""),"",'OddsRatio_working_3-way'!I88)</f>
        <v>3.9320043142693222</v>
      </c>
      <c r="M89" s="22">
        <f>IF(OR($A89="",$B89="",$C89=""),"",'OddsRatio_working_3-way'!J88)</f>
        <v>3.1494408851938793</v>
      </c>
      <c r="N89" s="23">
        <f t="shared" si="29"/>
        <v>42.67079517754793</v>
      </c>
      <c r="O89" s="24">
        <f t="shared" si="30"/>
        <v>25.535279003886952</v>
      </c>
      <c r="P89" s="24">
        <f t="shared" si="31"/>
        <v>31.793925818565121</v>
      </c>
      <c r="Q89" t="s">
        <v>393</v>
      </c>
      <c r="R89" t="s">
        <v>142</v>
      </c>
      <c r="S89" s="48" t="s">
        <v>449</v>
      </c>
      <c r="T89" s="35">
        <v>100</v>
      </c>
      <c r="U89" s="35">
        <f t="shared" si="32"/>
        <v>65.03496503496504</v>
      </c>
      <c r="V89" s="35">
        <f t="shared" si="33"/>
        <v>70.760233918128648</v>
      </c>
      <c r="W89" s="35">
        <f t="shared" si="34"/>
        <v>61.538461538461533</v>
      </c>
      <c r="X89" s="35">
        <f t="shared" si="35"/>
        <v>67.701304543409805</v>
      </c>
      <c r="Y89" s="35">
        <f t="shared" si="36"/>
        <v>73.426573426573427</v>
      </c>
      <c r="Z89" s="35">
        <f t="shared" si="37"/>
        <v>64.204801046906312</v>
      </c>
      <c r="AA89" s="35">
        <f t="shared" si="38"/>
        <v>-2.6663395084447643</v>
      </c>
      <c r="AB89" s="35">
        <f t="shared" si="39"/>
        <v>-2.6663395084447785</v>
      </c>
      <c r="AC89" s="35">
        <f t="shared" si="40"/>
        <v>-2.6663395084447785</v>
      </c>
      <c r="AF89">
        <v>1.61</v>
      </c>
      <c r="AG89">
        <v>2.41</v>
      </c>
      <c r="AJ89" t="s">
        <v>439</v>
      </c>
    </row>
    <row r="90" spans="1:36" ht="15" x14ac:dyDescent="0.25">
      <c r="A90">
        <v>2.86</v>
      </c>
      <c r="B90">
        <v>3.42</v>
      </c>
      <c r="C90">
        <v>2.6</v>
      </c>
      <c r="D90" s="20">
        <f t="shared" si="28"/>
        <v>2.6663395084447705E-2</v>
      </c>
      <c r="E90" s="17">
        <f>IF(OR($A90="",$B90="",$C90=""),"",A90*'MPTO_working_3-way'!$I89)</f>
        <v>2.9362573099415203</v>
      </c>
      <c r="F90" s="21">
        <f>IF(OR($A90="",$B90="",$C90=""),"",B90*'MPTO_working_3-way'!$I89)</f>
        <v>3.511188811188811</v>
      </c>
      <c r="G90" s="22">
        <f>IF(OR($A90="",$B90="",$C90=""),"",C90*'MPTO_working_3-way'!$I89)</f>
        <v>2.669324827219564</v>
      </c>
      <c r="H90" s="17">
        <f>IF(OR($A90="",$B90="",$C90=""),"",'MPTO_working_3-way'!E89)</f>
        <v>2.9345947675814066</v>
      </c>
      <c r="I90" s="21">
        <f>IF(OR($A90="",$B90="",$C90=""),"",'MPTO_working_3-way'!F89)</f>
        <v>3.5272141552072314</v>
      </c>
      <c r="J90" s="22">
        <f>IF(OR($A90="",$B90="",$C90=""),"",'MPTO_working_3-way'!G89)</f>
        <v>2.6615027391793347</v>
      </c>
      <c r="K90" s="17">
        <f>IF(OR($A90="",$B90="",$C90=""),"",'OddsRatio_working_3-way'!H89)</f>
        <v>2.935889490632889</v>
      </c>
      <c r="L90" s="21">
        <f>IF(OR($A90="",$B90="",$C90=""),"",'OddsRatio_working_3-way'!I89)</f>
        <v>3.5187379394255878</v>
      </c>
      <c r="M90" s="22">
        <f>IF(OR($A90="",$B90="",$C90=""),"",'OddsRatio_working_3-way'!J89)</f>
        <v>2.6652812822648513</v>
      </c>
      <c r="N90" s="23">
        <f t="shared" si="29"/>
        <v>34.056960764787888</v>
      </c>
      <c r="O90" s="24">
        <f t="shared" si="30"/>
        <v>28.48038239394543</v>
      </c>
      <c r="P90" s="24">
        <f t="shared" si="31"/>
        <v>37.462656841266678</v>
      </c>
      <c r="Q90" t="s">
        <v>384</v>
      </c>
      <c r="R90" t="s">
        <v>390</v>
      </c>
      <c r="S90" s="48" t="s">
        <v>449</v>
      </c>
      <c r="T90" s="35">
        <v>100</v>
      </c>
      <c r="U90" s="35">
        <f t="shared" si="32"/>
        <v>61.685823754789276</v>
      </c>
      <c r="V90" s="35">
        <f t="shared" si="33"/>
        <v>73.68421052631578</v>
      </c>
      <c r="W90" s="35">
        <f t="shared" si="34"/>
        <v>61.832061068702288</v>
      </c>
      <c r="X90" s="35">
        <f t="shared" si="35"/>
        <v>64.483728404981917</v>
      </c>
      <c r="Y90" s="35">
        <f t="shared" si="36"/>
        <v>76.482115176508429</v>
      </c>
      <c r="Z90" s="35">
        <f t="shared" si="37"/>
        <v>64.629965718894937</v>
      </c>
      <c r="AA90" s="35">
        <f t="shared" si="38"/>
        <v>-2.7979046501926419</v>
      </c>
      <c r="AB90" s="35">
        <f t="shared" si="39"/>
        <v>-2.797904650192649</v>
      </c>
      <c r="AC90" s="35">
        <f t="shared" si="40"/>
        <v>-2.797904650192649</v>
      </c>
      <c r="AF90">
        <v>2.04</v>
      </c>
      <c r="AG90">
        <v>1.85</v>
      </c>
      <c r="AJ90" t="s">
        <v>439</v>
      </c>
    </row>
    <row r="91" spans="1:36" ht="15" x14ac:dyDescent="0.25">
      <c r="A91">
        <v>2.61</v>
      </c>
      <c r="B91">
        <v>3.8</v>
      </c>
      <c r="C91">
        <v>2.62</v>
      </c>
      <c r="D91" s="20">
        <f t="shared" si="28"/>
        <v>2.7979046501926508E-2</v>
      </c>
      <c r="E91" s="17">
        <f>IF(OR($A91="",$B91="",$C91=""),"",A91*'MPTO_working_3-way'!$I90)</f>
        <v>2.6830253113700282</v>
      </c>
      <c r="F91" s="21">
        <f>IF(OR($A91="",$B91="",$C91=""),"",B91*'MPTO_working_3-way'!$I90)</f>
        <v>3.9063203767073205</v>
      </c>
      <c r="G91" s="22">
        <f>IF(OR($A91="",$B91="",$C91=""),"",C91*'MPTO_working_3-way'!$I90)</f>
        <v>2.6933051018350476</v>
      </c>
      <c r="H91" s="17">
        <f>IF(OR($A91="",$B91="",$C91=""),"",'MPTO_working_3-way'!E90)</f>
        <v>2.6751170860534454</v>
      </c>
      <c r="I91" s="21">
        <f>IF(OR($A91="",$B91="",$C91=""),"",'MPTO_working_3-way'!F90)</f>
        <v>3.9396206505501432</v>
      </c>
      <c r="J91" s="22">
        <f>IF(OR($A91="",$B91="",$C91=""),"",'MPTO_working_3-way'!G90)</f>
        <v>2.6856232964113365</v>
      </c>
      <c r="K91" s="17">
        <f>IF(OR($A91="",$B91="",$C91=""),"",'OddsRatio_working_3-way'!H90)</f>
        <v>2.6795155177275252</v>
      </c>
      <c r="L91" s="21">
        <f>IF(OR($A91="",$B91="",$C91=""),"",'OddsRatio_working_3-way'!I90)</f>
        <v>3.9208965525696087</v>
      </c>
      <c r="M91" s="22">
        <f>IF(OR($A91="",$B91="",$C91=""),"",'OddsRatio_working_3-way'!J90)</f>
        <v>2.6899472911295597</v>
      </c>
      <c r="N91" s="23">
        <f t="shared" si="29"/>
        <v>37.271359154244124</v>
      </c>
      <c r="O91" s="24">
        <f t="shared" si="30"/>
        <v>25.599538787520309</v>
      </c>
      <c r="P91" s="24">
        <f t="shared" si="31"/>
        <v>37.12910205823556</v>
      </c>
      <c r="Q91" t="s">
        <v>385</v>
      </c>
      <c r="R91" t="s">
        <v>392</v>
      </c>
      <c r="S91" s="48" t="s">
        <v>449</v>
      </c>
      <c r="T91" s="35">
        <v>100</v>
      </c>
      <c r="U91" s="35">
        <f t="shared" si="32"/>
        <v>20</v>
      </c>
      <c r="V91" s="35">
        <f t="shared" si="33"/>
        <v>83.66013071895425</v>
      </c>
      <c r="W91" s="35">
        <f t="shared" si="34"/>
        <v>92.690058479532155</v>
      </c>
      <c r="X91" s="35">
        <f t="shared" si="35"/>
        <v>23.649810801513588</v>
      </c>
      <c r="Y91" s="35">
        <f t="shared" si="36"/>
        <v>87.309941520467831</v>
      </c>
      <c r="Z91" s="35">
        <f t="shared" si="37"/>
        <v>96.33986928104575</v>
      </c>
      <c r="AA91" s="35">
        <f t="shared" si="38"/>
        <v>-3.6498108015135884</v>
      </c>
      <c r="AB91" s="35">
        <f t="shared" si="39"/>
        <v>-3.6498108015135813</v>
      </c>
      <c r="AC91" s="35">
        <f t="shared" si="40"/>
        <v>-3.6498108015135955</v>
      </c>
      <c r="AF91">
        <v>1.77</v>
      </c>
      <c r="AG91">
        <v>2.14</v>
      </c>
      <c r="AJ91" t="s">
        <v>439</v>
      </c>
    </row>
    <row r="92" spans="1:36" ht="15" x14ac:dyDescent="0.25">
      <c r="A92">
        <v>1.25</v>
      </c>
      <c r="B92">
        <v>6.12</v>
      </c>
      <c r="C92">
        <v>13.68</v>
      </c>
      <c r="D92" s="20">
        <f t="shared" si="28"/>
        <v>3.6498108015135866E-2</v>
      </c>
      <c r="E92" s="17">
        <f>IF(OR($A92="",$B92="",$C92=""),"",A92*'MPTO_working_3-way'!$I91)</f>
        <v>1.2956226350189199</v>
      </c>
      <c r="F92" s="21">
        <f>IF(OR($A92="",$B92="",$C92=""),"",B92*'MPTO_working_3-way'!$I91)</f>
        <v>6.3433684210526318</v>
      </c>
      <c r="G92" s="22">
        <f>IF(OR($A92="",$B92="",$C92=""),"",C92*'MPTO_working_3-way'!$I91)</f>
        <v>14.179294117647059</v>
      </c>
      <c r="H92" s="17">
        <f>IF(OR($A92="",$B92="",$C92=""),"",'MPTO_working_3-way'!E91)</f>
        <v>1.269302982228885</v>
      </c>
      <c r="I92" s="21">
        <f>IF(OR($A92="",$B92="",$C92=""),"",'MPTO_working_3-way'!F91)</f>
        <v>6.6123284555311246</v>
      </c>
      <c r="J92" s="22">
        <f>IF(OR($A92="",$B92="",$C92=""),"",'MPTO_working_3-way'!G91)</f>
        <v>16.411366202484004</v>
      </c>
      <c r="K92" s="17">
        <f>IF(OR($A92="",$B92="",$C92=""),"",'OddsRatio_working_3-way'!H91)</f>
        <v>1.2765313590664964</v>
      </c>
      <c r="L92" s="21">
        <f>IF(OR($A92="",$B92="",$C92=""),"",'OddsRatio_working_3-way'!I91)</f>
        <v>6.6633622336818465</v>
      </c>
      <c r="M92" s="22">
        <f>IF(OR($A92="",$B92="",$C92=""),"",'OddsRatio_working_3-way'!J91)</f>
        <v>15.025670531852697</v>
      </c>
      <c r="N92" s="23">
        <f t="shared" si="29"/>
        <v>77.182967707676482</v>
      </c>
      <c r="O92" s="24">
        <f t="shared" si="30"/>
        <v>15.764495038332612</v>
      </c>
      <c r="P92" s="24">
        <f t="shared" si="31"/>
        <v>7.0525372539909066</v>
      </c>
      <c r="Q92" t="s">
        <v>269</v>
      </c>
      <c r="R92" t="s">
        <v>270</v>
      </c>
      <c r="S92" s="48" t="s">
        <v>449</v>
      </c>
      <c r="T92" s="35">
        <v>100</v>
      </c>
      <c r="U92" s="35">
        <f t="shared" si="32"/>
        <v>50.495049504950494</v>
      </c>
      <c r="V92" s="35">
        <f t="shared" si="33"/>
        <v>69.78851963746223</v>
      </c>
      <c r="W92" s="35">
        <f t="shared" si="34"/>
        <v>76.851851851851848</v>
      </c>
      <c r="X92" s="35">
        <f t="shared" si="35"/>
        <v>53.359628510685909</v>
      </c>
      <c r="Y92" s="35">
        <f t="shared" si="36"/>
        <v>72.653098643197637</v>
      </c>
      <c r="Z92" s="35">
        <f t="shared" si="37"/>
        <v>79.716430857587255</v>
      </c>
      <c r="AA92" s="35">
        <f t="shared" si="38"/>
        <v>-2.8645790057354148</v>
      </c>
      <c r="AB92" s="35">
        <f t="shared" si="39"/>
        <v>-2.8645790057354077</v>
      </c>
      <c r="AC92" s="35">
        <f t="shared" si="40"/>
        <v>-2.8645790057354077</v>
      </c>
      <c r="AF92">
        <v>1.53</v>
      </c>
      <c r="AG92">
        <v>2.59</v>
      </c>
      <c r="AJ92" t="s">
        <v>126</v>
      </c>
    </row>
    <row r="93" spans="1:36" ht="15" x14ac:dyDescent="0.25">
      <c r="A93">
        <v>2.02</v>
      </c>
      <c r="B93">
        <v>3.31</v>
      </c>
      <c r="C93">
        <v>4.32</v>
      </c>
      <c r="D93" s="20">
        <f t="shared" si="28"/>
        <v>2.8645790057354015E-2</v>
      </c>
      <c r="E93" s="17">
        <f>IF(OR($A93="",$B93="",$C93=""),"",A93*'MPTO_working_3-way'!$I92)</f>
        <v>2.077864495915855</v>
      </c>
      <c r="F93" s="21">
        <f>IF(OR($A93="",$B93="",$C93=""),"",B93*'MPTO_working_3-way'!$I92)</f>
        <v>3.404817565089842</v>
      </c>
      <c r="G93" s="22">
        <f>IF(OR($A93="",$B93="",$C93=""),"",C93*'MPTO_working_3-way'!$I92)</f>
        <v>4.4437498130477699</v>
      </c>
      <c r="H93" s="17">
        <f>IF(OR($A93="",$B93="",$C93=""),"",'MPTO_working_3-way'!E92)</f>
        <v>2.0597283815064844</v>
      </c>
      <c r="I93" s="21">
        <f>IF(OR($A93="",$B93="",$C93=""),"",'MPTO_working_3-way'!F92)</f>
        <v>3.4180297528568397</v>
      </c>
      <c r="J93" s="22">
        <f>IF(OR($A93="",$B93="",$C93=""),"",'MPTO_working_3-way'!G92)</f>
        <v>4.5058667214665507</v>
      </c>
      <c r="K93" s="17">
        <f>IF(OR($A93="",$B93="",$C93=""),"",'OddsRatio_working_3-way'!H92)</f>
        <v>2.0671011710310734</v>
      </c>
      <c r="L93" s="21">
        <f>IF(OR($A93="",$B93="",$C93=""),"",'OddsRatio_working_3-way'!I92)</f>
        <v>3.4166702990997839</v>
      </c>
      <c r="M93" s="22">
        <f>IF(OR($A93="",$B93="",$C93=""),"",'OddsRatio_working_3-way'!J92)</f>
        <v>4.4733096939442785</v>
      </c>
      <c r="N93" s="23">
        <f t="shared" si="29"/>
        <v>48.126333645218409</v>
      </c>
      <c r="O93" s="24">
        <f t="shared" si="30"/>
        <v>29.370149233637814</v>
      </c>
      <c r="P93" s="24">
        <f t="shared" si="31"/>
        <v>22.503517121143787</v>
      </c>
      <c r="Q93" t="s">
        <v>271</v>
      </c>
      <c r="R93" t="s">
        <v>110</v>
      </c>
      <c r="S93" s="48" t="s">
        <v>449</v>
      </c>
      <c r="T93" s="35">
        <v>100</v>
      </c>
      <c r="U93" s="35">
        <f t="shared" si="32"/>
        <v>60.629921259842511</v>
      </c>
      <c r="V93" s="35">
        <f t="shared" si="33"/>
        <v>69.040247678018574</v>
      </c>
      <c r="W93" s="35">
        <f t="shared" si="34"/>
        <v>67.637540453074436</v>
      </c>
      <c r="X93" s="35">
        <f t="shared" si="35"/>
        <v>63.322211868906997</v>
      </c>
      <c r="Y93" s="35">
        <f t="shared" si="36"/>
        <v>71.732538287083045</v>
      </c>
      <c r="Z93" s="35">
        <f t="shared" si="37"/>
        <v>70.329831062138908</v>
      </c>
      <c r="AA93" s="35">
        <f t="shared" si="38"/>
        <v>-2.6922906090644858</v>
      </c>
      <c r="AB93" s="35">
        <f t="shared" si="39"/>
        <v>-2.6922906090644716</v>
      </c>
      <c r="AC93" s="35">
        <f t="shared" si="40"/>
        <v>-2.6922906090644716</v>
      </c>
      <c r="AF93">
        <v>2.4500000000000002</v>
      </c>
      <c r="AG93">
        <v>1.6</v>
      </c>
      <c r="AJ93" t="s">
        <v>126</v>
      </c>
    </row>
    <row r="94" spans="1:36" ht="15" x14ac:dyDescent="0.25">
      <c r="A94">
        <v>2.54</v>
      </c>
      <c r="B94">
        <v>3.23</v>
      </c>
      <c r="C94">
        <v>3.09</v>
      </c>
      <c r="D94" s="20">
        <f t="shared" si="28"/>
        <v>2.6922906090644627E-2</v>
      </c>
      <c r="E94" s="17">
        <f>IF(OR($A94="",$B94="",$C94=""),"",A94*'MPTO_working_3-way'!$I93)</f>
        <v>2.6083841814702375</v>
      </c>
      <c r="F94" s="21">
        <f>IF(OR($A94="",$B94="",$C94=""),"",B94*'MPTO_working_3-way'!$I93)</f>
        <v>3.3169609866727821</v>
      </c>
      <c r="G94" s="22">
        <f>IF(OR($A94="",$B94="",$C94=""),"",C94*'MPTO_working_3-way'!$I93)</f>
        <v>3.1731917798200917</v>
      </c>
      <c r="H94" s="17">
        <f>IF(OR($A94="",$B94="",$C94=""),"",'MPTO_working_3-way'!E93)</f>
        <v>2.5992491757741689</v>
      </c>
      <c r="I94" s="21">
        <f>IF(OR($A94="",$B94="",$C94=""),"",'MPTO_working_3-way'!F93)</f>
        <v>3.3264230089841007</v>
      </c>
      <c r="J94" s="22">
        <f>IF(OR($A94="",$B94="",$C94=""),"",'MPTO_working_3-way'!G93)</f>
        <v>3.1781314711970428</v>
      </c>
      <c r="K94" s="17">
        <f>IF(OR($A94="",$B94="",$C94=""),"",'OddsRatio_working_3-way'!H93)</f>
        <v>2.603427365982613</v>
      </c>
      <c r="L94" s="21">
        <f>IF(OR($A94="",$B94="",$C94=""),"",'OddsRatio_working_3-way'!I93)</f>
        <v>3.321846120870926</v>
      </c>
      <c r="M94" s="22">
        <f>IF(OR($A94="",$B94="",$C94=""),"",'OddsRatio_working_3-way'!J93)</f>
        <v>3.1760799966906883</v>
      </c>
      <c r="N94" s="23">
        <f t="shared" si="29"/>
        <v>38.337910768817103</v>
      </c>
      <c r="O94" s="24">
        <f t="shared" si="30"/>
        <v>30.148078437397974</v>
      </c>
      <c r="P94" s="24">
        <f t="shared" si="31"/>
        <v>31.514010793784937</v>
      </c>
      <c r="Q94" t="s">
        <v>111</v>
      </c>
      <c r="R94" t="s">
        <v>274</v>
      </c>
      <c r="S94" s="48" t="s">
        <v>449</v>
      </c>
      <c r="T94" s="35">
        <v>100</v>
      </c>
      <c r="U94" s="35">
        <f t="shared" si="32"/>
        <v>51.92307692307692</v>
      </c>
      <c r="V94" s="35">
        <f t="shared" si="33"/>
        <v>71.014492753623188</v>
      </c>
      <c r="W94" s="35">
        <f t="shared" si="34"/>
        <v>74.226804123711347</v>
      </c>
      <c r="X94" s="35">
        <f t="shared" si="35"/>
        <v>54.758703122665473</v>
      </c>
      <c r="Y94" s="35">
        <f t="shared" si="36"/>
        <v>73.850118953211734</v>
      </c>
      <c r="Z94" s="35">
        <f t="shared" si="37"/>
        <v>77.062430323299893</v>
      </c>
      <c r="AA94" s="35">
        <f t="shared" si="38"/>
        <v>-2.8356261995885532</v>
      </c>
      <c r="AB94" s="35">
        <f t="shared" si="39"/>
        <v>-2.8356261995885461</v>
      </c>
      <c r="AC94" s="35">
        <f t="shared" si="40"/>
        <v>-2.8356261995885461</v>
      </c>
      <c r="AF94">
        <v>2.29</v>
      </c>
      <c r="AG94">
        <v>1.68</v>
      </c>
      <c r="AJ94" t="s">
        <v>126</v>
      </c>
    </row>
    <row r="95" spans="1:36" ht="15" x14ac:dyDescent="0.25">
      <c r="A95">
        <v>2.08</v>
      </c>
      <c r="B95">
        <v>3.45</v>
      </c>
      <c r="C95">
        <v>3.88</v>
      </c>
      <c r="D95" s="20">
        <f t="shared" si="28"/>
        <v>2.8356261995885479E-2</v>
      </c>
      <c r="E95" s="17">
        <f>IF(OR($A95="",$B95="",$C95=""),"",A95*'MPTO_working_3-way'!$I94)</f>
        <v>2.138981024951442</v>
      </c>
      <c r="F95" s="21">
        <f>IF(OR($A95="",$B95="",$C95=""),"",B95*'MPTO_working_3-way'!$I94)</f>
        <v>3.547829103885805</v>
      </c>
      <c r="G95" s="22">
        <f>IF(OR($A95="",$B95="",$C95=""),"",C95*'MPTO_working_3-way'!$I94)</f>
        <v>3.9900222965440357</v>
      </c>
      <c r="H95" s="17">
        <f>IF(OR($A95="",$B95="",$C95=""),"",'MPTO_working_3-way'!E94)</f>
        <v>2.1217136145464597</v>
      </c>
      <c r="I95" s="21">
        <f>IF(OR($A95="",$B95="",$C95=""),"",'MPTO_working_3-way'!F94)</f>
        <v>3.5662958421428357</v>
      </c>
      <c r="J95" s="22">
        <f>IF(OR($A95="",$B95="",$C95=""),"",'MPTO_working_3-way'!G94)</f>
        <v>4.0277127349738269</v>
      </c>
      <c r="K95" s="17">
        <f>IF(OR($A95="",$B95="",$C95=""),"",'OddsRatio_working_3-way'!H94)</f>
        <v>2.1287289827595481</v>
      </c>
      <c r="L95" s="21">
        <f>IF(OR($A95="",$B95="",$C95=""),"",'OddsRatio_working_3-way'!I94)</f>
        <v>3.5605425997786044</v>
      </c>
      <c r="M95" s="22">
        <f>IF(OR($A95="",$B95="",$C95=""),"",'OddsRatio_working_3-way'!J94)</f>
        <v>4.0099439540254611</v>
      </c>
      <c r="N95" s="23">
        <f t="shared" si="29"/>
        <v>46.751232869057425</v>
      </c>
      <c r="O95" s="24">
        <f t="shared" si="30"/>
        <v>28.186250541344769</v>
      </c>
      <c r="P95" s="24">
        <f t="shared" si="31"/>
        <v>25.062516589597799</v>
      </c>
      <c r="Q95" t="s">
        <v>273</v>
      </c>
      <c r="R95" t="s">
        <v>108</v>
      </c>
      <c r="S95" s="48" t="s">
        <v>449</v>
      </c>
      <c r="T95" s="35">
        <v>100</v>
      </c>
      <c r="U95" s="35">
        <f t="shared" si="32"/>
        <v>63.768115942028999</v>
      </c>
      <c r="V95" s="35">
        <f t="shared" si="33"/>
        <v>70.588235294117652</v>
      </c>
      <c r="W95" s="35">
        <f t="shared" si="34"/>
        <v>60.15936254980079</v>
      </c>
      <c r="X95" s="35">
        <f t="shared" si="35"/>
        <v>69.252402156081558</v>
      </c>
      <c r="Y95" s="35">
        <f t="shared" si="36"/>
        <v>76.072521508170226</v>
      </c>
      <c r="Z95" s="35">
        <f t="shared" si="37"/>
        <v>65.643648763853378</v>
      </c>
      <c r="AA95" s="35">
        <f t="shared" si="38"/>
        <v>-5.4842862140525597</v>
      </c>
      <c r="AB95" s="35">
        <f t="shared" si="39"/>
        <v>-5.4842862140525739</v>
      </c>
      <c r="AC95" s="35">
        <f t="shared" si="40"/>
        <v>-5.4842862140525881</v>
      </c>
      <c r="AF95">
        <v>2.2599999999999998</v>
      </c>
      <c r="AG95">
        <v>1.69</v>
      </c>
      <c r="AJ95" t="s">
        <v>126</v>
      </c>
    </row>
    <row r="96" spans="1:36" ht="15" x14ac:dyDescent="0.25">
      <c r="A96">
        <v>2.76</v>
      </c>
      <c r="B96">
        <v>3.4</v>
      </c>
      <c r="C96">
        <v>2.5099999999999998</v>
      </c>
      <c r="D96" s="20">
        <f t="shared" si="28"/>
        <v>5.4842862140525916E-2</v>
      </c>
      <c r="E96" s="17">
        <f>IF(OR($A96="",$B96="",$C96=""),"",A96*'MPTO_working_3-way'!$I95)</f>
        <v>2.9113662995078511</v>
      </c>
      <c r="F96" s="21">
        <f>IF(OR($A96="",$B96="",$C96=""),"",B96*'MPTO_working_3-way'!$I95)</f>
        <v>3.5864657312777881</v>
      </c>
      <c r="G96" s="22">
        <f>IF(OR($A96="",$B96="",$C96=""),"",C96*'MPTO_working_3-way'!$I95)</f>
        <v>2.6476555839727198</v>
      </c>
      <c r="H96" s="17">
        <f>IF(OR($A96="",$B96="",$C96=""),"",'MPTO_working_3-way'!E95)</f>
        <v>2.9066566187746403</v>
      </c>
      <c r="I96" s="21">
        <f>IF(OR($A96="",$B96="",$C96=""),"",'MPTO_working_3-way'!F95)</f>
        <v>3.6253334865661357</v>
      </c>
      <c r="J96" s="22">
        <f>IF(OR($A96="",$B96="",$C96=""),"",'MPTO_working_3-way'!G95)</f>
        <v>2.6307106712374875</v>
      </c>
      <c r="K96" s="17">
        <f>IF(OR($A96="",$B96="",$C96=""),"",'OddsRatio_working_3-way'!H95)</f>
        <v>2.9101316290024868</v>
      </c>
      <c r="L96" s="21">
        <f>IF(OR($A96="",$B96="",$C96=""),"",'OddsRatio_working_3-way'!I95)</f>
        <v>3.6047249486397552</v>
      </c>
      <c r="M96" s="22">
        <f>IF(OR($A96="",$B96="",$C96=""),"",'OddsRatio_working_3-way'!J95)</f>
        <v>2.6388061135191796</v>
      </c>
      <c r="N96" s="23">
        <f t="shared" si="29"/>
        <v>34.348134076053704</v>
      </c>
      <c r="O96" s="24">
        <f t="shared" si="30"/>
        <v>27.882602955855358</v>
      </c>
      <c r="P96" s="24">
        <f t="shared" si="31"/>
        <v>37.769262968090928</v>
      </c>
      <c r="Q96" t="s">
        <v>112</v>
      </c>
      <c r="R96" t="s">
        <v>143</v>
      </c>
      <c r="S96" s="48" t="s">
        <v>449</v>
      </c>
      <c r="T96" s="35">
        <v>100</v>
      </c>
      <c r="U96" s="35">
        <f t="shared" si="32"/>
        <v>51.219512195121943</v>
      </c>
      <c r="V96" s="35">
        <f t="shared" si="33"/>
        <v>73.753280839895012</v>
      </c>
      <c r="W96" s="35">
        <f t="shared" si="34"/>
        <v>70.501474926253692</v>
      </c>
      <c r="X96" s="35">
        <f t="shared" si="35"/>
        <v>55.745244233851295</v>
      </c>
      <c r="Y96" s="35">
        <f t="shared" si="36"/>
        <v>78.279012878624371</v>
      </c>
      <c r="Z96" s="35">
        <f t="shared" si="37"/>
        <v>75.027206964983037</v>
      </c>
      <c r="AA96" s="35">
        <f t="shared" si="38"/>
        <v>-4.5257320387293518</v>
      </c>
      <c r="AB96" s="35">
        <f t="shared" si="39"/>
        <v>-4.5257320387293589</v>
      </c>
      <c r="AC96" s="35">
        <f t="shared" si="40"/>
        <v>-4.5257320387293447</v>
      </c>
      <c r="AF96">
        <v>1.97</v>
      </c>
      <c r="AG96">
        <v>1.87</v>
      </c>
      <c r="AJ96" t="s">
        <v>127</v>
      </c>
    </row>
    <row r="97" spans="1:36" ht="15" x14ac:dyDescent="0.25">
      <c r="A97">
        <v>2.0499999999999998</v>
      </c>
      <c r="B97">
        <v>3.81</v>
      </c>
      <c r="C97">
        <v>3.39</v>
      </c>
      <c r="D97" s="20">
        <f t="shared" si="28"/>
        <v>4.5257320387293465E-2</v>
      </c>
      <c r="E97" s="17">
        <f>IF(OR($A97="",$B97="",$C97=""),"",A97*'MPTO_working_3-way'!$I96)</f>
        <v>2.1427775067939514</v>
      </c>
      <c r="F97" s="21">
        <f>IF(OR($A97="",$B97="",$C97=""),"",B97*'MPTO_working_3-way'!$I96)</f>
        <v>3.9824303906755882</v>
      </c>
      <c r="G97" s="22">
        <f>IF(OR($A97="",$B97="",$C97=""),"",C97*'MPTO_working_3-way'!$I96)</f>
        <v>3.5434223161129248</v>
      </c>
      <c r="H97" s="17">
        <f>IF(OR($A97="",$B97="",$C97=""),"",'MPTO_working_3-way'!E96)</f>
        <v>2.1154211672385133</v>
      </c>
      <c r="I97" s="21">
        <f>IF(OR($A97="",$B97="",$C97=""),"",'MPTO_working_3-way'!F96)</f>
        <v>4.0423408011981561</v>
      </c>
      <c r="J97" s="22">
        <f>IF(OR($A97="",$B97="",$C97=""),"",'MPTO_working_3-way'!G96)</f>
        <v>3.5727112095225175</v>
      </c>
      <c r="K97" s="17">
        <f>IF(OR($A97="",$B97="",$C97=""),"",'OddsRatio_working_3-way'!H96)</f>
        <v>2.1263457369573286</v>
      </c>
      <c r="L97" s="21">
        <f>IF(OR($A97="",$B97="",$C97=""),"",'OddsRatio_working_3-way'!I96)</f>
        <v>4.0143157341429481</v>
      </c>
      <c r="M97" s="22">
        <f>IF(OR($A97="",$B97="",$C97=""),"",'OddsRatio_working_3-way'!J96)</f>
        <v>3.5637774393600163</v>
      </c>
      <c r="N97" s="23">
        <f t="shared" si="29"/>
        <v>46.668401027608866</v>
      </c>
      <c r="O97" s="24">
        <f t="shared" si="30"/>
        <v>25.110294516167496</v>
      </c>
      <c r="P97" s="24">
        <f t="shared" si="31"/>
        <v>28.221304456223645</v>
      </c>
      <c r="Q97" t="s">
        <v>113</v>
      </c>
      <c r="R97" t="s">
        <v>277</v>
      </c>
      <c r="S97" s="48" t="s">
        <v>449</v>
      </c>
      <c r="T97" s="35">
        <v>100</v>
      </c>
      <c r="U97" s="35">
        <f t="shared" si="32"/>
        <v>70.930232558139537</v>
      </c>
      <c r="V97" s="35">
        <f t="shared" si="33"/>
        <v>72.222222222222229</v>
      </c>
      <c r="W97" s="35">
        <f t="shared" si="34"/>
        <v>52.38095238095238</v>
      </c>
      <c r="X97" s="35">
        <f t="shared" si="35"/>
        <v>75.396825396825392</v>
      </c>
      <c r="Y97" s="35">
        <f t="shared" si="36"/>
        <v>76.688815060908084</v>
      </c>
      <c r="Z97" s="35">
        <f t="shared" si="37"/>
        <v>56.847545219638242</v>
      </c>
      <c r="AA97" s="35">
        <f t="shared" si="38"/>
        <v>-4.4665928386858553</v>
      </c>
      <c r="AB97" s="35">
        <f t="shared" si="39"/>
        <v>-4.4665928386858553</v>
      </c>
      <c r="AC97" s="35">
        <f t="shared" si="40"/>
        <v>-4.4665928386858624</v>
      </c>
      <c r="AF97">
        <v>1.81</v>
      </c>
      <c r="AG97">
        <v>2.0299999999999998</v>
      </c>
      <c r="AJ97" t="s">
        <v>127</v>
      </c>
    </row>
    <row r="98" spans="1:36" ht="15" x14ac:dyDescent="0.25">
      <c r="A98">
        <v>3.44</v>
      </c>
      <c r="B98">
        <v>3.6</v>
      </c>
      <c r="C98">
        <v>2.1</v>
      </c>
      <c r="D98" s="20">
        <f t="shared" si="28"/>
        <v>4.4665928386858678E-2</v>
      </c>
      <c r="E98" s="17">
        <f>IF(OR($A98="",$B98="",$C98=""),"",A98*'MPTO_working_3-way'!$I97)</f>
        <v>3.5936507936507938</v>
      </c>
      <c r="F98" s="21">
        <f>IF(OR($A98="",$B98="",$C98=""),"",B98*'MPTO_working_3-way'!$I97)</f>
        <v>3.7607973421926912</v>
      </c>
      <c r="G98" s="22">
        <f>IF(OR($A98="",$B98="",$C98=""),"",C98*'MPTO_working_3-way'!$I97)</f>
        <v>2.1937984496124034</v>
      </c>
      <c r="H98" s="17">
        <f>IF(OR($A98="",$B98="",$C98=""),"",'MPTO_working_3-way'!E97)</f>
        <v>3.6256970778496544</v>
      </c>
      <c r="I98" s="21">
        <f>IF(OR($A98="",$B98="",$C98=""),"",'MPTO_working_3-way'!F97)</f>
        <v>3.8038848584132934</v>
      </c>
      <c r="J98" s="22">
        <f>IF(OR($A98="",$B98="",$C98=""),"",'MPTO_working_3-way'!G97)</f>
        <v>2.1677780741531079</v>
      </c>
      <c r="K98" s="17">
        <f>IF(OR($A98="",$B98="",$C98=""),"",'OddsRatio_working_3-way'!H97)</f>
        <v>3.613664305798689</v>
      </c>
      <c r="L98" s="21">
        <f>IF(OR($A98="",$B98="",$C98=""),"",'OddsRatio_working_3-way'!I97)</f>
        <v>3.7850521291297503</v>
      </c>
      <c r="M98" s="22">
        <f>IF(OR($A98="",$B98="",$C98=""),"",'OddsRatio_working_3-way'!J97)</f>
        <v>2.1782912854010483</v>
      </c>
      <c r="N98" s="23">
        <f t="shared" si="29"/>
        <v>27.82685512367491</v>
      </c>
      <c r="O98" s="24">
        <f t="shared" si="30"/>
        <v>26.590106007067138</v>
      </c>
      <c r="P98" s="24">
        <f t="shared" si="31"/>
        <v>45.58303886925794</v>
      </c>
      <c r="Q98" t="s">
        <v>278</v>
      </c>
      <c r="R98" t="s">
        <v>144</v>
      </c>
      <c r="S98" s="48" t="s">
        <v>449</v>
      </c>
      <c r="T98" s="35">
        <v>100</v>
      </c>
      <c r="U98" s="35">
        <f t="shared" si="32"/>
        <v>62.962962962962962</v>
      </c>
      <c r="V98" s="35">
        <f t="shared" si="33"/>
        <v>70.326409495548958</v>
      </c>
      <c r="W98" s="35">
        <f t="shared" si="34"/>
        <v>62.264150943396231</v>
      </c>
      <c r="X98" s="35">
        <f t="shared" si="35"/>
        <v>67.40943956105481</v>
      </c>
      <c r="Y98" s="35">
        <f t="shared" si="36"/>
        <v>74.772886093640807</v>
      </c>
      <c r="Z98" s="35">
        <f t="shared" si="37"/>
        <v>66.710627541488066</v>
      </c>
      <c r="AA98" s="35">
        <f t="shared" si="38"/>
        <v>-4.4464765980918486</v>
      </c>
      <c r="AB98" s="35">
        <f t="shared" si="39"/>
        <v>-4.4464765980918486</v>
      </c>
      <c r="AC98" s="35">
        <f t="shared" si="40"/>
        <v>-4.4464765980918344</v>
      </c>
      <c r="AF98">
        <v>1.99</v>
      </c>
      <c r="AG98">
        <v>1.85</v>
      </c>
      <c r="AJ98" t="s">
        <v>127</v>
      </c>
    </row>
    <row r="99" spans="1:36" ht="15" x14ac:dyDescent="0.25">
      <c r="A99">
        <v>2.7</v>
      </c>
      <c r="B99">
        <v>3.37</v>
      </c>
      <c r="C99">
        <v>2.65</v>
      </c>
      <c r="D99" s="20">
        <f t="shared" si="28"/>
        <v>4.4464765980918308E-2</v>
      </c>
      <c r="E99" s="17">
        <f>IF(OR($A99="",$B99="",$C99=""),"",A99*'MPTO_working_3-way'!$I98)</f>
        <v>2.8200548681484796</v>
      </c>
      <c r="F99" s="21">
        <f>IF(OR($A99="",$B99="",$C99=""),"",B99*'MPTO_working_3-way'!$I98)</f>
        <v>3.5198462613556947</v>
      </c>
      <c r="G99" s="22">
        <f>IF(OR($A99="",$B99="",$C99=""),"",C99*'MPTO_working_3-way'!$I98)</f>
        <v>2.7678316298494332</v>
      </c>
      <c r="H99" s="17">
        <f>IF(OR($A99="",$B99="",$C99=""),"",'MPTO_working_3-way'!E98)</f>
        <v>2.8125535831970869</v>
      </c>
      <c r="I99" s="21">
        <f>IF(OR($A99="",$B99="",$C99=""),"",'MPTO_working_3-way'!F98)</f>
        <v>3.5471770743177133</v>
      </c>
      <c r="J99" s="22">
        <f>IF(OR($A99="",$B99="",$C99=""),"",'MPTO_working_3-way'!G98)</f>
        <v>2.7583398951757583</v>
      </c>
      <c r="K99" s="17">
        <f>IF(OR($A99="",$B99="",$C99=""),"",'OddsRatio_working_3-way'!H98)</f>
        <v>2.8166613485901437</v>
      </c>
      <c r="L99" s="21">
        <f>IF(OR($A99="",$B99="",$C99=""),"",'OddsRatio_working_3-way'!I98)</f>
        <v>3.5326396447992017</v>
      </c>
      <c r="M99" s="22">
        <f>IF(OR($A99="",$B99="",$C99=""),"",'OddsRatio_working_3-way'!J98)</f>
        <v>2.7632301324551389</v>
      </c>
      <c r="N99" s="23">
        <f t="shared" si="29"/>
        <v>35.460302964124764</v>
      </c>
      <c r="O99" s="24">
        <f t="shared" si="30"/>
        <v>28.410331751672661</v>
      </c>
      <c r="P99" s="24">
        <f t="shared" si="31"/>
        <v>36.129365284202599</v>
      </c>
      <c r="Q99" t="s">
        <v>114</v>
      </c>
      <c r="R99" t="s">
        <v>279</v>
      </c>
      <c r="S99" s="48" t="s">
        <v>449</v>
      </c>
      <c r="T99" s="35">
        <v>100</v>
      </c>
      <c r="U99" s="35">
        <f t="shared" si="32"/>
        <v>63.898916967509031</v>
      </c>
      <c r="V99" s="35">
        <f t="shared" si="33"/>
        <v>73.614775725593674</v>
      </c>
      <c r="W99" s="35">
        <f t="shared" si="34"/>
        <v>56.140350877192972</v>
      </c>
      <c r="X99" s="35">
        <f t="shared" si="35"/>
        <v>70.244873397213354</v>
      </c>
      <c r="Y99" s="35">
        <f t="shared" si="36"/>
        <v>79.960732155298004</v>
      </c>
      <c r="Z99" s="35">
        <f t="shared" si="37"/>
        <v>62.486307306897302</v>
      </c>
      <c r="AA99" s="35">
        <f t="shared" si="38"/>
        <v>-6.3459564297043229</v>
      </c>
      <c r="AB99" s="35">
        <f t="shared" si="39"/>
        <v>-6.34595642970433</v>
      </c>
      <c r="AC99" s="35">
        <f t="shared" si="40"/>
        <v>-6.34595642970433</v>
      </c>
      <c r="AF99">
        <v>2.0499999999999998</v>
      </c>
      <c r="AG99">
        <v>1.8</v>
      </c>
      <c r="AJ99" t="s">
        <v>127</v>
      </c>
    </row>
    <row r="100" spans="1:36" ht="15" x14ac:dyDescent="0.25">
      <c r="A100">
        <v>2.77</v>
      </c>
      <c r="B100">
        <v>3.79</v>
      </c>
      <c r="C100">
        <v>2.2799999999999998</v>
      </c>
      <c r="D100" s="20">
        <f t="shared" si="28"/>
        <v>6.3459564297043247E-2</v>
      </c>
      <c r="E100" s="17">
        <f>IF(OR($A100="",$B100="",$C100=""),"",A100*'MPTO_working_3-way'!$I99)</f>
        <v>2.9457829931028097</v>
      </c>
      <c r="F100" s="21">
        <f>IF(OR($A100="",$B100="",$C100=""),"",B100*'MPTO_working_3-way'!$I99)</f>
        <v>4.030511748685794</v>
      </c>
      <c r="G100" s="22">
        <f>IF(OR($A100="",$B100="",$C100=""),"",C100*'MPTO_working_3-way'!$I99)</f>
        <v>2.4246878065972584</v>
      </c>
      <c r="H100" s="17">
        <f>IF(OR($A100="",$B100="",$C100=""),"",'MPTO_working_3-way'!E99)</f>
        <v>2.9424084550534357</v>
      </c>
      <c r="I100" s="21">
        <f>IF(OR($A100="",$B100="",$C100=""),"",'MPTO_working_3-way'!F99)</f>
        <v>4.1203291931339221</v>
      </c>
      <c r="J100" s="22">
        <f>IF(OR($A100="",$B100="",$C100=""),"",'MPTO_working_3-way'!G99)</f>
        <v>2.3955348966056893</v>
      </c>
      <c r="K100" s="17">
        <f>IF(OR($A100="",$B100="",$C100=""),"",'OddsRatio_working_3-way'!H99)</f>
        <v>2.9481081183225268</v>
      </c>
      <c r="L100" s="21">
        <f>IF(OR($A100="",$B100="",$C100=""),"",'OddsRatio_working_3-way'!I99)</f>
        <v>4.0707466949829652</v>
      </c>
      <c r="M100" s="22">
        <f>IF(OR($A100="",$B100="",$C100=""),"",'OddsRatio_working_3-way'!J99)</f>
        <v>2.4088013511032957</v>
      </c>
      <c r="N100" s="23">
        <f t="shared" si="29"/>
        <v>33.946831872591346</v>
      </c>
      <c r="O100" s="24">
        <f t="shared" si="30"/>
        <v>24.81074519447969</v>
      </c>
      <c r="P100" s="24">
        <f t="shared" si="31"/>
        <v>41.24242293292896</v>
      </c>
      <c r="Q100" t="s">
        <v>281</v>
      </c>
      <c r="R100" t="s">
        <v>117</v>
      </c>
      <c r="S100" s="48" t="s">
        <v>449</v>
      </c>
      <c r="T100" s="35">
        <v>100</v>
      </c>
      <c r="U100" s="35">
        <f t="shared" si="32"/>
        <v>32.885906040268459</v>
      </c>
      <c r="V100" s="35">
        <f t="shared" si="33"/>
        <v>75.550122249388764</v>
      </c>
      <c r="W100" s="35">
        <f t="shared" si="34"/>
        <v>83.922829581993568</v>
      </c>
      <c r="X100" s="35">
        <f t="shared" si="35"/>
        <v>40.527048168617682</v>
      </c>
      <c r="Y100" s="35">
        <f t="shared" si="36"/>
        <v>83.19126437773798</v>
      </c>
      <c r="Z100" s="35">
        <f t="shared" si="37"/>
        <v>91.563971710342798</v>
      </c>
      <c r="AA100" s="35">
        <f t="shared" si="38"/>
        <v>-7.6411421283492231</v>
      </c>
      <c r="AB100" s="35">
        <f t="shared" si="39"/>
        <v>-7.641142128349216</v>
      </c>
      <c r="AC100" s="35">
        <f t="shared" si="40"/>
        <v>-7.6411421283492302</v>
      </c>
      <c r="AF100">
        <v>1.67</v>
      </c>
      <c r="AG100">
        <v>2.19</v>
      </c>
      <c r="AJ100" t="s">
        <v>128</v>
      </c>
    </row>
    <row r="101" spans="1:36" ht="15" x14ac:dyDescent="0.25">
      <c r="A101">
        <v>1.49</v>
      </c>
      <c r="B101">
        <v>4.09</v>
      </c>
      <c r="C101">
        <v>6.22</v>
      </c>
      <c r="D101" s="20">
        <f t="shared" si="28"/>
        <v>7.641142128349232E-2</v>
      </c>
      <c r="E101" s="17">
        <f>IF(OR($A101="",$B101="",$C101=""),"",A101*'MPTO_working_3-way'!$I100)</f>
        <v>1.6038530177124035</v>
      </c>
      <c r="F101" s="21">
        <f>IF(OR($A101="",$B101="",$C101=""),"",B101*'MPTO_working_3-way'!$I100)</f>
        <v>4.4025227130494837</v>
      </c>
      <c r="G101" s="22">
        <f>IF(OR($A101="",$B101="",$C101=""),"",C101*'MPTO_working_3-way'!$I100)</f>
        <v>6.6952790403833218</v>
      </c>
      <c r="H101" s="17">
        <f>IF(OR($A101="",$B101="",$C101=""),"",'MPTO_working_3-way'!E100)</f>
        <v>1.5487776705180212</v>
      </c>
      <c r="I101" s="21">
        <f>IF(OR($A101="",$B101="",$C101=""),"",'MPTO_working_3-way'!F100)</f>
        <v>4.5656199810800198</v>
      </c>
      <c r="J101" s="22">
        <f>IF(OR($A101="",$B101="",$C101=""),"",'MPTO_working_3-way'!G100)</f>
        <v>7.3909157877126752</v>
      </c>
      <c r="K101" s="17">
        <f>IF(OR($A101="",$B101="",$C101=""),"",'OddsRatio_working_3-way'!H100)</f>
        <v>1.5656522936323423</v>
      </c>
      <c r="L101" s="21">
        <f>IF(OR($A101="",$B101="",$C101=""),"",'OddsRatio_working_3-way'!I100)</f>
        <v>4.5670726271917124</v>
      </c>
      <c r="M101" s="22">
        <f>IF(OR($A101="",$B101="",$C101=""),"",'OddsRatio_working_3-way'!J100)</f>
        <v>7.0259285158384275</v>
      </c>
      <c r="N101" s="23">
        <f t="shared" si="29"/>
        <v>62.349853069847569</v>
      </c>
      <c r="O101" s="24">
        <f t="shared" si="30"/>
        <v>22.714249651362564</v>
      </c>
      <c r="P101" s="24">
        <f t="shared" si="31"/>
        <v>14.935897278789852</v>
      </c>
      <c r="Q101" t="s">
        <v>282</v>
      </c>
      <c r="R101" t="s">
        <v>119</v>
      </c>
      <c r="S101" s="48" t="s">
        <v>449</v>
      </c>
      <c r="T101" s="35">
        <v>100</v>
      </c>
      <c r="U101" s="35">
        <f t="shared" si="32"/>
        <v>52.606635071090047</v>
      </c>
      <c r="V101" s="35">
        <f t="shared" si="33"/>
        <v>69.969969969969966</v>
      </c>
      <c r="W101" s="35">
        <f t="shared" si="34"/>
        <v>66.21621621621621</v>
      </c>
      <c r="X101" s="35">
        <f t="shared" si="35"/>
        <v>63.813813813813816</v>
      </c>
      <c r="Y101" s="35">
        <f t="shared" si="36"/>
        <v>81.177148712693736</v>
      </c>
      <c r="Z101" s="35">
        <f t="shared" si="37"/>
        <v>77.42339495893998</v>
      </c>
      <c r="AA101" s="35">
        <f t="shared" si="38"/>
        <v>-11.207178742723769</v>
      </c>
      <c r="AB101" s="35">
        <f t="shared" si="39"/>
        <v>-11.207178742723769</v>
      </c>
      <c r="AC101" s="35">
        <f t="shared" si="40"/>
        <v>-11.207178742723769</v>
      </c>
      <c r="AF101">
        <v>1.74</v>
      </c>
      <c r="AG101">
        <v>2.04</v>
      </c>
      <c r="AJ101" t="s">
        <v>128</v>
      </c>
    </row>
    <row r="102" spans="1:36" ht="15" x14ac:dyDescent="0.25">
      <c r="A102">
        <v>2.11</v>
      </c>
      <c r="B102">
        <v>3.33</v>
      </c>
      <c r="C102">
        <v>2.96</v>
      </c>
      <c r="D102" s="20">
        <f t="shared" si="28"/>
        <v>0.11207178742723767</v>
      </c>
      <c r="E102" s="17">
        <f>IF(OR($A102="",$B102="",$C102=""),"",A102*'MPTO_working_3-way'!$I101)</f>
        <v>2.3464714714714714</v>
      </c>
      <c r="F102" s="21">
        <f>IF(OR($A102="",$B102="",$C102=""),"",B102*'MPTO_working_3-way'!$I101)</f>
        <v>3.7031990521327014</v>
      </c>
      <c r="G102" s="22">
        <f>IF(OR($A102="",$B102="",$C102=""),"",C102*'MPTO_working_3-way'!$I101)</f>
        <v>3.2917324907846233</v>
      </c>
      <c r="H102" s="17">
        <f>IF(OR($A102="",$B102="",$C102=""),"",'MPTO_working_3-way'!E101)</f>
        <v>2.2905499019293565</v>
      </c>
      <c r="I102" s="21">
        <f>IF(OR($A102="",$B102="",$C102=""),"",'MPTO_working_3-way'!F101)</f>
        <v>3.8031050689664503</v>
      </c>
      <c r="J102" s="22">
        <f>IF(OR($A102="",$B102="",$C102=""),"",'MPTO_working_3-way'!G101)</f>
        <v>3.328002147210205</v>
      </c>
      <c r="K102" s="17">
        <f>IF(OR($A102="",$B102="",$C102=""),"",'OddsRatio_working_3-way'!H101)</f>
        <v>2.3128322896909355</v>
      </c>
      <c r="L102" s="21">
        <f>IF(OR($A102="",$B102="",$C102=""),"",'OddsRatio_working_3-way'!I101)</f>
        <v>3.7557650765584496</v>
      </c>
      <c r="M102" s="22">
        <f>IF(OR($A102="",$B102="",$C102=""),"",'OddsRatio_working_3-way'!J101)</f>
        <v>3.3181543133281379</v>
      </c>
      <c r="N102" s="23">
        <f t="shared" si="29"/>
        <v>42.617181250999842</v>
      </c>
      <c r="O102" s="24">
        <f t="shared" si="30"/>
        <v>27.003679411294197</v>
      </c>
      <c r="P102" s="24">
        <f t="shared" si="31"/>
        <v>30.379139337705968</v>
      </c>
      <c r="Q102" t="s">
        <v>284</v>
      </c>
      <c r="R102" t="s">
        <v>283</v>
      </c>
      <c r="S102" s="48" t="s">
        <v>449</v>
      </c>
      <c r="T102" s="35">
        <v>100</v>
      </c>
      <c r="U102" s="35">
        <f t="shared" si="32"/>
        <v>59.183673469387763</v>
      </c>
      <c r="V102" s="35">
        <f t="shared" si="33"/>
        <v>69.969969969969966</v>
      </c>
      <c r="W102" s="35">
        <f t="shared" si="34"/>
        <v>64.285714285714292</v>
      </c>
      <c r="X102" s="35">
        <f t="shared" si="35"/>
        <v>65.744315744315742</v>
      </c>
      <c r="Y102" s="35">
        <f t="shared" si="36"/>
        <v>76.530612244897952</v>
      </c>
      <c r="Z102" s="35">
        <f t="shared" si="37"/>
        <v>70.846356560642263</v>
      </c>
      <c r="AA102" s="35">
        <f t="shared" si="38"/>
        <v>-6.5606422749279787</v>
      </c>
      <c r="AB102" s="35">
        <f t="shared" si="39"/>
        <v>-6.5606422749279858</v>
      </c>
      <c r="AC102" s="35">
        <f t="shared" si="40"/>
        <v>-6.5606422749279716</v>
      </c>
      <c r="AF102">
        <v>1.65</v>
      </c>
      <c r="AG102">
        <v>2.08</v>
      </c>
      <c r="AJ102" t="s">
        <v>128</v>
      </c>
    </row>
    <row r="103" spans="1:36" ht="15" x14ac:dyDescent="0.25">
      <c r="A103">
        <v>2.4500000000000002</v>
      </c>
      <c r="B103">
        <v>3.33</v>
      </c>
      <c r="C103">
        <v>2.8</v>
      </c>
      <c r="D103" s="20">
        <f t="shared" si="28"/>
        <v>6.5606422749279858E-2</v>
      </c>
      <c r="E103" s="17">
        <f>IF(OR($A103="",$B103="",$C103=""),"",A103*'MPTO_working_3-way'!$I102)</f>
        <v>2.6107357357357359</v>
      </c>
      <c r="F103" s="21">
        <f>IF(OR($A103="",$B103="",$C103=""),"",B103*'MPTO_working_3-way'!$I102)</f>
        <v>3.5484693877551021</v>
      </c>
      <c r="G103" s="22">
        <f>IF(OR($A103="",$B103="",$C103=""),"",C103*'MPTO_working_3-way'!$I102)</f>
        <v>2.9836979836979833</v>
      </c>
      <c r="H103" s="17">
        <f>IF(OR($A103="",$B103="",$C103=""),"",'MPTO_working_3-way'!E102)</f>
        <v>2.5886988021893758</v>
      </c>
      <c r="I103" s="21">
        <f>IF(OR($A103="",$B103="",$C103=""),"",'MPTO_working_3-way'!F102)</f>
        <v>3.5915477456986684</v>
      </c>
      <c r="J103" s="22">
        <f>IF(OR($A103="",$B103="",$C103=""),"",'MPTO_working_3-way'!G102)</f>
        <v>2.9826346575676328</v>
      </c>
      <c r="K103" s="17">
        <f>IF(OR($A103="",$B103="",$C103=""),"",'OddsRatio_working_3-way'!H102)</f>
        <v>2.5988369618529625</v>
      </c>
      <c r="L103" s="21">
        <f>IF(OR($A103="",$B103="",$C103=""),"",'OddsRatio_working_3-way'!I102)</f>
        <v>3.5691656007706212</v>
      </c>
      <c r="M103" s="22">
        <f>IF(OR($A103="",$B103="",$C103=""),"",'OddsRatio_working_3-way'!J102)</f>
        <v>2.9847631250588491</v>
      </c>
      <c r="N103" s="23">
        <f t="shared" si="29"/>
        <v>38.303378864126522</v>
      </c>
      <c r="O103" s="24">
        <f t="shared" si="30"/>
        <v>28.181164629762762</v>
      </c>
      <c r="P103" s="24">
        <f t="shared" si="31"/>
        <v>33.515456506110716</v>
      </c>
      <c r="Q103" t="s">
        <v>118</v>
      </c>
      <c r="R103" t="s">
        <v>285</v>
      </c>
      <c r="S103" s="48" t="s">
        <v>449</v>
      </c>
      <c r="T103" s="35">
        <v>100</v>
      </c>
      <c r="U103" s="35">
        <f t="shared" si="32"/>
        <v>34.21052631578948</v>
      </c>
      <c r="V103" s="35">
        <f t="shared" si="33"/>
        <v>76.905311778290994</v>
      </c>
      <c r="W103" s="35">
        <f t="shared" si="34"/>
        <v>82.486865148861654</v>
      </c>
      <c r="X103" s="35">
        <f t="shared" si="35"/>
        <v>40.60782307284736</v>
      </c>
      <c r="Y103" s="35">
        <f t="shared" si="36"/>
        <v>83.302608535348881</v>
      </c>
      <c r="Z103" s="35">
        <f t="shared" si="37"/>
        <v>88.884161905919541</v>
      </c>
      <c r="AA103" s="35">
        <f t="shared" si="38"/>
        <v>-6.3972967570578803</v>
      </c>
      <c r="AB103" s="35">
        <f t="shared" si="39"/>
        <v>-6.3972967570578874</v>
      </c>
      <c r="AC103" s="35">
        <f t="shared" si="40"/>
        <v>-6.3972967570578874</v>
      </c>
      <c r="AF103">
        <v>1.97</v>
      </c>
      <c r="AG103">
        <v>1.85</v>
      </c>
      <c r="AJ103" t="s">
        <v>128</v>
      </c>
    </row>
    <row r="104" spans="1:36" ht="15" x14ac:dyDescent="0.25">
      <c r="A104">
        <v>1.52</v>
      </c>
      <c r="B104">
        <v>4.33</v>
      </c>
      <c r="C104">
        <v>5.71</v>
      </c>
      <c r="D104" s="20">
        <f t="shared" si="28"/>
        <v>6.3972967570578909E-2</v>
      </c>
      <c r="E104" s="17">
        <f>IF(OR($A104="",$B104="",$C104=""),"",A104*'MPTO_working_3-way'!$I103)</f>
        <v>1.61723891070728</v>
      </c>
      <c r="F104" s="21">
        <f>IF(OR($A104="",$B104="",$C104=""),"",B104*'MPTO_working_3-way'!$I103)</f>
        <v>4.6070029495806066</v>
      </c>
      <c r="G104" s="22">
        <f>IF(OR($A104="",$B104="",$C104=""),"",C104*'MPTO_working_3-way'!$I103)</f>
        <v>6.0752856448280053</v>
      </c>
      <c r="H104" s="17">
        <f>IF(OR($A104="",$B104="",$C104=""),"",'MPTO_working_3-way'!E103)</f>
        <v>1.570918122342297</v>
      </c>
      <c r="I104" s="21">
        <f>IF(OR($A104="",$B104="",$C104=""),"",'MPTO_working_3-way'!F103)</f>
        <v>4.7704789096261759</v>
      </c>
      <c r="J104" s="22">
        <f>IF(OR($A104="",$B104="",$C104=""),"",'MPTO_working_3-way'!G103)</f>
        <v>6.5016535725679274</v>
      </c>
      <c r="K104" s="17">
        <f>IF(OR($A104="",$B104="",$C104=""),"",'OddsRatio_working_3-way'!H103)</f>
        <v>1.5854055386552934</v>
      </c>
      <c r="L104" s="21">
        <f>IF(OR($A104="",$B104="",$C104=""),"",'OddsRatio_working_3-way'!I103)</f>
        <v>4.7488470071579405</v>
      </c>
      <c r="M104" s="22">
        <f>IF(OR($A104="",$B104="",$C104=""),"",'OddsRatio_working_3-way'!J103)</f>
        <v>6.3024232443585273</v>
      </c>
      <c r="N104" s="23">
        <f t="shared" si="29"/>
        <v>61.833783084198856</v>
      </c>
      <c r="O104" s="24">
        <f t="shared" si="30"/>
        <v>21.70608551685503</v>
      </c>
      <c r="P104" s="24">
        <f t="shared" si="31"/>
        <v>16.460131398946107</v>
      </c>
      <c r="Q104" t="s">
        <v>280</v>
      </c>
      <c r="R104" t="s">
        <v>116</v>
      </c>
      <c r="S104" s="48" t="s">
        <v>449</v>
      </c>
      <c r="T104" s="35">
        <v>100</v>
      </c>
      <c r="U104" s="35">
        <f t="shared" si="32"/>
        <v>53.917050691244242</v>
      </c>
      <c r="V104" s="35">
        <f t="shared" si="33"/>
        <v>70.588235294117652</v>
      </c>
      <c r="W104" s="35">
        <f t="shared" si="34"/>
        <v>68.944099378881987</v>
      </c>
      <c r="X104" s="35">
        <f t="shared" si="35"/>
        <v>60.467665327000361</v>
      </c>
      <c r="Y104" s="35">
        <f t="shared" si="36"/>
        <v>77.138849929873771</v>
      </c>
      <c r="Z104" s="35">
        <f t="shared" si="37"/>
        <v>75.49471401463812</v>
      </c>
      <c r="AA104" s="35">
        <f t="shared" si="38"/>
        <v>-6.5506146357561192</v>
      </c>
      <c r="AB104" s="35">
        <f t="shared" si="39"/>
        <v>-6.5506146357561192</v>
      </c>
      <c r="AC104" s="35">
        <f t="shared" si="40"/>
        <v>-6.5506146357561335</v>
      </c>
      <c r="AF104">
        <v>1.67</v>
      </c>
      <c r="AG104">
        <v>2.19</v>
      </c>
      <c r="AJ104" t="s">
        <v>128</v>
      </c>
    </row>
    <row r="105" spans="1:36" ht="15" x14ac:dyDescent="0.25">
      <c r="A105">
        <v>2.17</v>
      </c>
      <c r="B105">
        <v>3.4</v>
      </c>
      <c r="C105">
        <v>3.22</v>
      </c>
      <c r="D105" s="20">
        <f t="shared" si="28"/>
        <v>6.5506146357561246E-2</v>
      </c>
      <c r="E105" s="17">
        <f>IF(OR($A105="",$B105="",$C105=""),"",A105*'MPTO_working_3-way'!$I104)</f>
        <v>2.3121483375959078</v>
      </c>
      <c r="F105" s="21">
        <f>IF(OR($A105="",$B105="",$C105=""),"",B105*'MPTO_working_3-way'!$I104)</f>
        <v>3.6227208976157081</v>
      </c>
      <c r="G105" s="22">
        <f>IF(OR($A105="",$B105="",$C105=""),"",C105*'MPTO_working_3-way'!$I104)</f>
        <v>3.4309297912713475</v>
      </c>
      <c r="H105" s="17">
        <f>IF(OR($A105="",$B105="",$C105=""),"",'MPTO_working_3-way'!E104)</f>
        <v>2.2779348857188881</v>
      </c>
      <c r="I105" s="21">
        <f>IF(OR($A105="",$B105="",$C105=""),"",'MPTO_working_3-way'!F104)</f>
        <v>3.6726593273406722</v>
      </c>
      <c r="J105" s="22">
        <f>IF(OR($A105="",$B105="",$C105=""),"",'MPTO_working_3-way'!G104)</f>
        <v>3.4635198388940291</v>
      </c>
      <c r="K105" s="17">
        <f>IF(OR($A105="",$B105="",$C105=""),"",'OddsRatio_working_3-way'!H104)</f>
        <v>2.2919676558251361</v>
      </c>
      <c r="L105" s="21">
        <f>IF(OR($A105="",$B105="",$C105=""),"",'OddsRatio_working_3-way'!I104)</f>
        <v>3.6501900632310478</v>
      </c>
      <c r="M105" s="22">
        <f>IF(OR($A105="",$B105="",$C105=""),"",'OddsRatio_working_3-way'!J104)</f>
        <v>3.4514258084887195</v>
      </c>
      <c r="N105" s="23">
        <f t="shared" si="29"/>
        <v>43.249820253304577</v>
      </c>
      <c r="O105" s="24">
        <f t="shared" si="30"/>
        <v>27.603561749903214</v>
      </c>
      <c r="P105" s="24">
        <f t="shared" si="31"/>
        <v>29.146617996792212</v>
      </c>
      <c r="Q105" t="s">
        <v>291</v>
      </c>
      <c r="R105" t="s">
        <v>294</v>
      </c>
      <c r="S105" s="48" t="s">
        <v>449</v>
      </c>
      <c r="T105" s="35">
        <v>100</v>
      </c>
      <c r="U105" s="35">
        <f t="shared" si="32"/>
        <v>57.446808510638299</v>
      </c>
      <c r="V105" s="35">
        <f t="shared" si="33"/>
        <v>70.930232558139537</v>
      </c>
      <c r="W105" s="35">
        <f t="shared" si="34"/>
        <v>65.277777777777771</v>
      </c>
      <c r="X105" s="35">
        <f t="shared" si="35"/>
        <v>63.791989664082685</v>
      </c>
      <c r="Y105" s="35">
        <f t="shared" si="36"/>
        <v>77.275413711583923</v>
      </c>
      <c r="Z105" s="35">
        <f t="shared" si="37"/>
        <v>71.622958931222172</v>
      </c>
      <c r="AA105" s="35">
        <f t="shared" si="38"/>
        <v>-6.3451811534443863</v>
      </c>
      <c r="AB105" s="35">
        <f t="shared" si="39"/>
        <v>-6.3451811534443863</v>
      </c>
      <c r="AC105" s="35">
        <f t="shared" si="40"/>
        <v>-6.3451811534444005</v>
      </c>
      <c r="AF105">
        <v>1.76</v>
      </c>
      <c r="AG105">
        <v>2.0499999999999998</v>
      </c>
      <c r="AJ105" t="s">
        <v>446</v>
      </c>
    </row>
    <row r="106" spans="1:36" ht="15" x14ac:dyDescent="0.25">
      <c r="A106">
        <v>2.35</v>
      </c>
      <c r="B106">
        <v>3.44</v>
      </c>
      <c r="C106">
        <v>2.88</v>
      </c>
      <c r="D106" s="20">
        <f t="shared" si="28"/>
        <v>6.3451811534443792E-2</v>
      </c>
      <c r="E106" s="17">
        <f>IF(OR($A106="",$B106="",$C106=""),"",A106*'MPTO_working_3-way'!$I105)</f>
        <v>2.4991117571059429</v>
      </c>
      <c r="F106" s="21">
        <f>IF(OR($A106="",$B106="",$C106=""),"",B106*'MPTO_working_3-way'!$I105)</f>
        <v>3.6582742316784866</v>
      </c>
      <c r="G106" s="22">
        <f>IF(OR($A106="",$B106="",$C106=""),"",C106*'MPTO_working_3-way'!$I105)</f>
        <v>3.0627412172191981</v>
      </c>
      <c r="H106" s="17">
        <f>IF(OR($A106="",$B106="",$C106=""),"",'MPTO_working_3-way'!E105)</f>
        <v>2.4729134919870615</v>
      </c>
      <c r="I106" s="21">
        <f>IF(OR($A106="",$B106="",$C106=""),"",'MPTO_working_3-way'!F105)</f>
        <v>3.7099271673451346</v>
      </c>
      <c r="J106" s="22">
        <f>IF(OR($A106="",$B106="",$C106=""),"",'MPTO_working_3-way'!G105)</f>
        <v>3.0668109201781624</v>
      </c>
      <c r="K106" s="17">
        <f>IF(OR($A106="",$B106="",$C106=""),"",'OddsRatio_working_3-way'!H105)</f>
        <v>2.4845572821256607</v>
      </c>
      <c r="L106" s="21">
        <f>IF(OR($A106="",$B106="",$C106=""),"",'OddsRatio_working_3-way'!I105)</f>
        <v>3.6831998284345278</v>
      </c>
      <c r="M106" s="22">
        <f>IF(OR($A106="",$B106="",$C106=""),"",'OddsRatio_working_3-way'!J105)</f>
        <v>3.0673834743675878</v>
      </c>
      <c r="N106" s="23">
        <f t="shared" si="29"/>
        <v>40.014216937542415</v>
      </c>
      <c r="O106" s="24">
        <f t="shared" si="30"/>
        <v>27.33529354744903</v>
      </c>
      <c r="P106" s="24">
        <f t="shared" si="31"/>
        <v>32.650489515008566</v>
      </c>
      <c r="Q106" t="s">
        <v>287</v>
      </c>
      <c r="R106" t="s">
        <v>289</v>
      </c>
      <c r="S106" s="48" t="s">
        <v>449</v>
      </c>
      <c r="T106" s="35">
        <v>100</v>
      </c>
      <c r="U106" s="35">
        <f t="shared" si="32"/>
        <v>37.888198757763973</v>
      </c>
      <c r="V106" s="35">
        <f t="shared" si="33"/>
        <v>75.186104218362274</v>
      </c>
      <c r="W106" s="35">
        <f t="shared" si="34"/>
        <v>80.6949806949807</v>
      </c>
      <c r="X106" s="35">
        <f t="shared" si="35"/>
        <v>44.118915086657019</v>
      </c>
      <c r="Y106" s="35">
        <f t="shared" si="36"/>
        <v>81.416820547255327</v>
      </c>
      <c r="Z106" s="35">
        <f t="shared" si="37"/>
        <v>86.925697023873738</v>
      </c>
      <c r="AA106" s="35">
        <f t="shared" si="38"/>
        <v>-6.2307163288930454</v>
      </c>
      <c r="AB106" s="35">
        <f t="shared" si="39"/>
        <v>-6.2307163288930525</v>
      </c>
      <c r="AC106" s="35">
        <f t="shared" si="40"/>
        <v>-6.2307163288930383</v>
      </c>
      <c r="AF106">
        <v>1.88</v>
      </c>
      <c r="AG106">
        <v>1.94</v>
      </c>
      <c r="AJ106" t="s">
        <v>446</v>
      </c>
    </row>
    <row r="107" spans="1:36" ht="15" x14ac:dyDescent="0.25">
      <c r="A107">
        <v>1.61</v>
      </c>
      <c r="B107">
        <v>4.03</v>
      </c>
      <c r="C107">
        <v>5.18</v>
      </c>
      <c r="D107" s="20">
        <f t="shared" si="28"/>
        <v>6.2307163288930489E-2</v>
      </c>
      <c r="E107" s="17">
        <f>IF(OR($A107="",$B107="",$C107=""),"",A107*'MPTO_working_3-way'!$I106)</f>
        <v>1.7103145328951781</v>
      </c>
      <c r="F107" s="21">
        <f>IF(OR($A107="",$B107="",$C107=""),"",B107*'MPTO_working_3-way'!$I106)</f>
        <v>4.2810978680543901</v>
      </c>
      <c r="G107" s="22">
        <f>IF(OR($A107="",$B107="",$C107=""),"",C107*'MPTO_working_3-way'!$I106)</f>
        <v>5.5027511058366594</v>
      </c>
      <c r="H107" s="17">
        <f>IF(OR($A107="",$B107="",$C107=""),"",'MPTO_working_3-way'!E106)</f>
        <v>1.665697902339212</v>
      </c>
      <c r="I107" s="21">
        <f>IF(OR($A107="",$B107="",$C107=""),"",'MPTO_working_3-way'!F106)</f>
        <v>4.3981194744983423</v>
      </c>
      <c r="J107" s="22">
        <f>IF(OR($A107="",$B107="",$C107=""),"",'MPTO_working_3-way'!G106)</f>
        <v>5.8044659328756065</v>
      </c>
      <c r="K107" s="17">
        <f>IF(OR($A107="",$B107="",$C107=""),"",'OddsRatio_working_3-way'!H106)</f>
        <v>1.6804315984399765</v>
      </c>
      <c r="L107" s="21">
        <f>IF(OR($A107="",$B107="",$C107=""),"",'OddsRatio_working_3-way'!I106)</f>
        <v>4.3798487594641458</v>
      </c>
      <c r="M107" s="22">
        <f>IF(OR($A107="",$B107="",$C107=""),"",'OddsRatio_working_3-way'!J106)</f>
        <v>5.6626296417690192</v>
      </c>
      <c r="N107" s="23">
        <f t="shared" si="29"/>
        <v>58.46877757082639</v>
      </c>
      <c r="O107" s="24">
        <f t="shared" si="30"/>
        <v>23.35849426526811</v>
      </c>
      <c r="P107" s="24">
        <f t="shared" si="31"/>
        <v>18.172728163905504</v>
      </c>
      <c r="Q107" t="s">
        <v>293</v>
      </c>
      <c r="R107" t="s">
        <v>286</v>
      </c>
      <c r="S107" s="48" t="s">
        <v>449</v>
      </c>
      <c r="T107" s="35">
        <v>100</v>
      </c>
      <c r="U107" s="35">
        <f t="shared" si="32"/>
        <v>57.264957264957268</v>
      </c>
      <c r="V107" s="35">
        <f t="shared" si="33"/>
        <v>72.14484679665739</v>
      </c>
      <c r="W107" s="35">
        <f t="shared" si="34"/>
        <v>64.02877697841727</v>
      </c>
      <c r="X107" s="35">
        <f t="shared" si="35"/>
        <v>63.826376224925355</v>
      </c>
      <c r="Y107" s="35">
        <f t="shared" si="36"/>
        <v>78.70626575662547</v>
      </c>
      <c r="Z107" s="35">
        <f t="shared" si="37"/>
        <v>70.590195938385364</v>
      </c>
      <c r="AA107" s="35">
        <f t="shared" si="38"/>
        <v>-6.561418959968087</v>
      </c>
      <c r="AB107" s="35">
        <f t="shared" si="39"/>
        <v>-6.5614189599680799</v>
      </c>
      <c r="AC107" s="35">
        <f t="shared" si="40"/>
        <v>-6.5614189599680941</v>
      </c>
      <c r="AF107">
        <v>1.85</v>
      </c>
      <c r="AG107">
        <v>1.97</v>
      </c>
      <c r="AJ107" t="s">
        <v>446</v>
      </c>
    </row>
    <row r="108" spans="1:36" s="35" customFormat="1" ht="15" x14ac:dyDescent="0.25">
      <c r="A108">
        <v>2.34</v>
      </c>
      <c r="B108">
        <v>3.59</v>
      </c>
      <c r="C108">
        <v>2.78</v>
      </c>
      <c r="D108" s="20">
        <f t="shared" si="28"/>
        <v>6.5614189599680905E-2</v>
      </c>
      <c r="E108" s="17">
        <f>IF(OR($A108="",$B108="",$C108=""),"",A108*'MPTO_working_3-way'!$I107)</f>
        <v>2.4935372036632533</v>
      </c>
      <c r="F108" s="21">
        <f>IF(OR($A108="",$B108="",$C108=""),"",B108*'MPTO_working_3-way'!$I107)</f>
        <v>3.8255549406628542</v>
      </c>
      <c r="G108" s="22">
        <f>IF(OR($A108="",$B108="",$C108=""),"",C108*'MPTO_working_3-way'!$I107)</f>
        <v>2.9624074470871129</v>
      </c>
      <c r="H108" s="17">
        <f>IF(OR($A108="",$B108="",$C108=""),"",'MPTO_working_3-way'!E107)</f>
        <v>2.466218778279619</v>
      </c>
      <c r="I108" s="21">
        <f>IF(OR($A108="",$B108="",$C108=""),"",'MPTO_working_3-way'!F107)</f>
        <v>3.8958994549822643</v>
      </c>
      <c r="J108" s="22">
        <f>IF(OR($A108="",$B108="",$C108=""),"",'MPTO_working_3-way'!G107)</f>
        <v>2.9599737518392897</v>
      </c>
      <c r="K108" s="17">
        <f>IF(OR($A108="",$B108="",$C108=""),"",'OddsRatio_working_3-way'!H107)</f>
        <v>2.4786718464413928</v>
      </c>
      <c r="L108" s="21">
        <f>IF(OR($A108="",$B108="",$C108=""),"",'OddsRatio_working_3-way'!I107)</f>
        <v>3.8580299121516481</v>
      </c>
      <c r="M108" s="22">
        <f>IF(OR($A108="",$B108="",$C108=""),"",'OddsRatio_working_3-way'!J107)</f>
        <v>2.9642058855714026</v>
      </c>
      <c r="N108" s="23">
        <f t="shared" si="29"/>
        <v>40.103672747729647</v>
      </c>
      <c r="O108" s="24">
        <f t="shared" si="30"/>
        <v>26.139998392670577</v>
      </c>
      <c r="P108" s="24">
        <f t="shared" si="31"/>
        <v>33.756328859599776</v>
      </c>
      <c r="Q108" t="s">
        <v>295</v>
      </c>
      <c r="R108" t="s">
        <v>288</v>
      </c>
      <c r="S108" s="48" t="s">
        <v>449</v>
      </c>
      <c r="T108" s="35">
        <v>100</v>
      </c>
      <c r="U108" s="35">
        <f t="shared" si="32"/>
        <v>61.240310077519375</v>
      </c>
      <c r="V108" s="35">
        <f t="shared" si="33"/>
        <v>71.590909090909093</v>
      </c>
      <c r="W108" s="35">
        <f t="shared" si="34"/>
        <v>60.784313725490193</v>
      </c>
      <c r="X108" s="35">
        <f t="shared" si="35"/>
        <v>67.624777183600713</v>
      </c>
      <c r="Y108" s="35">
        <f t="shared" si="36"/>
        <v>77.975376196990425</v>
      </c>
      <c r="Z108" s="35">
        <f t="shared" si="37"/>
        <v>67.168780831571524</v>
      </c>
      <c r="AA108" s="35">
        <f t="shared" si="38"/>
        <v>-6.3844671060813383</v>
      </c>
      <c r="AB108" s="35">
        <f t="shared" si="39"/>
        <v>-6.3844671060813312</v>
      </c>
      <c r="AC108" s="35">
        <f t="shared" si="40"/>
        <v>-6.3844671060813312</v>
      </c>
      <c r="AD108" s="36"/>
      <c r="AE108" s="36"/>
      <c r="AF108">
        <v>1.81</v>
      </c>
      <c r="AG108">
        <v>2.02</v>
      </c>
      <c r="AH108" s="36"/>
      <c r="AI108" s="36"/>
      <c r="AJ108" t="s">
        <v>446</v>
      </c>
    </row>
    <row r="109" spans="1:36" ht="15" x14ac:dyDescent="0.25">
      <c r="A109">
        <v>2.58</v>
      </c>
      <c r="B109">
        <v>3.52</v>
      </c>
      <c r="C109">
        <v>2.5499999999999998</v>
      </c>
      <c r="D109" s="20">
        <f t="shared" si="28"/>
        <v>6.3844671060813374E-2</v>
      </c>
      <c r="E109" s="17">
        <f>IF(OR($A109="",$B109="",$C109=""),"",A109*'MPTO_working_3-way'!$I108)</f>
        <v>2.7447192513368988</v>
      </c>
      <c r="F109" s="21">
        <f>IF(OR($A109="",$B109="",$C109=""),"",B109*'MPTO_working_3-way'!$I108)</f>
        <v>3.7447332421340631</v>
      </c>
      <c r="G109" s="22">
        <f>IF(OR($A109="",$B109="",$C109=""),"",C109*'MPTO_working_3-way'!$I108)</f>
        <v>2.7128039112050737</v>
      </c>
      <c r="H109" s="17">
        <f>IF(OR($A109="",$B109="",$C109=""),"",'MPTO_working_3-way'!E108)</f>
        <v>2.7298883906468818</v>
      </c>
      <c r="I109" s="21">
        <f>IF(OR($A109="",$B109="",$C109=""),"",'MPTO_working_3-way'!F108)</f>
        <v>3.8050396309002723</v>
      </c>
      <c r="J109" s="22">
        <f>IF(OR($A109="",$B109="",$C109=""),"",'MPTO_working_3-way'!G108)</f>
        <v>2.6963240328056672</v>
      </c>
      <c r="K109" s="17">
        <f>IF(OR($A109="",$B109="",$C109=""),"",'OddsRatio_working_3-way'!H108)</f>
        <v>2.7380716863356427</v>
      </c>
      <c r="L109" s="21">
        <f>IF(OR($A109="",$B109="",$C109=""),"",'OddsRatio_working_3-way'!I108)</f>
        <v>3.7721143351682387</v>
      </c>
      <c r="M109" s="22">
        <f>IF(OR($A109="",$B109="",$C109=""),"",'OddsRatio_working_3-way'!J108)</f>
        <v>2.7050703252026862</v>
      </c>
      <c r="N109" s="23">
        <f t="shared" si="29"/>
        <v>36.433598792041103</v>
      </c>
      <c r="O109" s="24">
        <f t="shared" si="30"/>
        <v>26.704171841893764</v>
      </c>
      <c r="P109" s="24">
        <f t="shared" si="31"/>
        <v>36.862229366065122</v>
      </c>
      <c r="Q109" t="s">
        <v>290</v>
      </c>
      <c r="R109" t="s">
        <v>292</v>
      </c>
      <c r="S109" s="48" t="s">
        <v>449</v>
      </c>
      <c r="T109" s="35">
        <v>100</v>
      </c>
      <c r="U109" s="35">
        <f t="shared" si="32"/>
        <v>49.238578680203041</v>
      </c>
      <c r="V109" s="35">
        <f t="shared" si="33"/>
        <v>68.944099378881987</v>
      </c>
      <c r="W109" s="35">
        <f t="shared" si="34"/>
        <v>79.591836734693885</v>
      </c>
      <c r="X109" s="35">
        <f t="shared" si="35"/>
        <v>51.464063886424128</v>
      </c>
      <c r="Y109" s="35">
        <f t="shared" si="36"/>
        <v>71.169584585103081</v>
      </c>
      <c r="Z109" s="35">
        <f t="shared" si="37"/>
        <v>81.817321940914951</v>
      </c>
      <c r="AA109" s="35">
        <f t="shared" si="38"/>
        <v>-2.2254852062210873</v>
      </c>
      <c r="AB109" s="35">
        <f t="shared" si="39"/>
        <v>-2.2254852062210944</v>
      </c>
      <c r="AC109" s="35">
        <f t="shared" si="40"/>
        <v>-2.2254852062210659</v>
      </c>
      <c r="AF109">
        <v>1.7</v>
      </c>
      <c r="AG109">
        <v>2.13</v>
      </c>
      <c r="AJ109" t="s">
        <v>446</v>
      </c>
    </row>
    <row r="110" spans="1:36" ht="15" x14ac:dyDescent="0.25">
      <c r="A110">
        <v>1.97</v>
      </c>
      <c r="B110">
        <v>3.22</v>
      </c>
      <c r="C110">
        <v>4.9000000000000004</v>
      </c>
      <c r="D110" s="20">
        <f t="shared" si="28"/>
        <v>2.2254852062210784E-2</v>
      </c>
      <c r="E110" s="17">
        <f>IF(OR($A110="",$B110="",$C110=""),"",A110*'MPTO_working_3-way'!$I109)</f>
        <v>2.0138420585625552</v>
      </c>
      <c r="F110" s="21">
        <f>IF(OR($A110="",$B110="",$C110=""),"",B110*'MPTO_working_3-way'!$I109)</f>
        <v>3.2916606236403188</v>
      </c>
      <c r="G110" s="22">
        <f>IF(OR($A110="",$B110="",$C110=""),"",C110*'MPTO_working_3-way'!$I109)</f>
        <v>5.0090487751048336</v>
      </c>
      <c r="H110" s="17">
        <f>IF(OR($A110="",$B110="",$C110=""),"",'MPTO_working_3-way'!E109)</f>
        <v>1.9992165902767147</v>
      </c>
      <c r="I110" s="21">
        <f>IF(OR($A110="",$B110="",$C110=""),"",'MPTO_working_3-way'!F109)</f>
        <v>3.2987979733444268</v>
      </c>
      <c r="J110" s="22">
        <f>IF(OR($A110="",$B110="",$C110=""),"",'MPTO_working_3-way'!G109)</f>
        <v>5.0848315507409012</v>
      </c>
      <c r="K110" s="17">
        <f>IF(OR($A110="",$B110="",$C110=""),"",'OddsRatio_working_3-way'!H109)</f>
        <v>2.00525646162993</v>
      </c>
      <c r="L110" s="21">
        <f>IF(OR($A110="",$B110="",$C110=""),"",'OddsRatio_working_3-way'!I109)</f>
        <v>3.3006900462045818</v>
      </c>
      <c r="M110" s="22">
        <f>IF(OR($A110="",$B110="",$C110=""),"",'OddsRatio_working_3-way'!J109)</f>
        <v>5.0417527838729148</v>
      </c>
      <c r="N110" s="23">
        <f t="shared" si="29"/>
        <v>49.656327106097997</v>
      </c>
      <c r="O110" s="24">
        <f t="shared" si="30"/>
        <v>30.379802608389145</v>
      </c>
      <c r="P110" s="24">
        <f t="shared" si="31"/>
        <v>19.963870285512865</v>
      </c>
      <c r="Q110" t="s">
        <v>299</v>
      </c>
      <c r="R110" t="s">
        <v>397</v>
      </c>
      <c r="S110" s="48" t="s">
        <v>449</v>
      </c>
      <c r="T110" s="35">
        <v>100</v>
      </c>
      <c r="U110" s="35">
        <f t="shared" si="32"/>
        <v>29.577464788732396</v>
      </c>
      <c r="V110" s="35">
        <f t="shared" si="33"/>
        <v>79.919678714859444</v>
      </c>
      <c r="W110" s="35">
        <f t="shared" si="34"/>
        <v>88.095238095238088</v>
      </c>
      <c r="X110" s="35">
        <f t="shared" si="35"/>
        <v>31.985083189902465</v>
      </c>
      <c r="Y110" s="35">
        <f t="shared" si="36"/>
        <v>82.327297116029513</v>
      </c>
      <c r="Z110" s="35">
        <f t="shared" si="37"/>
        <v>90.502856496408171</v>
      </c>
      <c r="AA110" s="35">
        <f t="shared" si="38"/>
        <v>-2.407618401170069</v>
      </c>
      <c r="AB110" s="35">
        <f t="shared" si="39"/>
        <v>-2.407618401170069</v>
      </c>
      <c r="AC110" s="35">
        <f t="shared" si="40"/>
        <v>-2.4076184011700832</v>
      </c>
      <c r="AF110">
        <v>2.54</v>
      </c>
      <c r="AG110">
        <v>1.57</v>
      </c>
      <c r="AJ110" t="s">
        <v>440</v>
      </c>
    </row>
    <row r="111" spans="1:36" ht="15" x14ac:dyDescent="0.25">
      <c r="A111">
        <v>1.42</v>
      </c>
      <c r="B111">
        <v>4.9800000000000004</v>
      </c>
      <c r="C111">
        <v>8.4</v>
      </c>
      <c r="D111" s="20">
        <f t="shared" si="28"/>
        <v>2.4076184011700752E-2</v>
      </c>
      <c r="E111" s="17">
        <f>IF(OR($A111="",$B111="",$C111=""),"",A111*'MPTO_working_3-way'!$I110)</f>
        <v>1.4541881812966151</v>
      </c>
      <c r="F111" s="21">
        <f>IF(OR($A111="",$B111="",$C111=""),"",B111*'MPTO_working_3-way'!$I110)</f>
        <v>5.0998993963782704</v>
      </c>
      <c r="G111" s="22">
        <f>IF(OR($A111="",$B111="",$C111=""),"",C111*'MPTO_working_3-way'!$I110)</f>
        <v>8.6022399456982868</v>
      </c>
      <c r="H111" s="17">
        <f>IF(OR($A111="",$B111="",$C111=""),"",'MPTO_working_3-way'!E110)</f>
        <v>1.4363689473266774</v>
      </c>
      <c r="I111" s="21">
        <f>IF(OR($A111="",$B111="",$C111=""),"",'MPTO_working_3-way'!F110)</f>
        <v>5.1873187975492705</v>
      </c>
      <c r="J111" s="22">
        <f>IF(OR($A111="",$B111="",$C111=""),"",'MPTO_working_3-way'!G110)</f>
        <v>9.0072055897908694</v>
      </c>
      <c r="K111" s="17">
        <f>IF(OR($A111="",$B111="",$C111=""),"",'OddsRatio_working_3-way'!H110)</f>
        <v>1.4420118353734455</v>
      </c>
      <c r="L111" s="21">
        <f>IF(OR($A111="",$B111="",$C111=""),"",'OddsRatio_working_3-way'!I110)</f>
        <v>5.1885883447293191</v>
      </c>
      <c r="M111" s="22">
        <f>IF(OR($A111="",$B111="",$C111=""),"",'OddsRatio_working_3-way'!J110)</f>
        <v>8.7878275756273752</v>
      </c>
      <c r="N111" s="23">
        <f t="shared" si="29"/>
        <v>68.766890892233633</v>
      </c>
      <c r="O111" s="24">
        <f t="shared" si="30"/>
        <v>19.608229933126857</v>
      </c>
      <c r="P111" s="24">
        <f t="shared" si="31"/>
        <v>11.624879174639496</v>
      </c>
      <c r="Q111" t="s">
        <v>146</v>
      </c>
      <c r="R111" t="s">
        <v>426</v>
      </c>
      <c r="S111" s="48" t="s">
        <v>449</v>
      </c>
      <c r="T111" s="35">
        <v>100</v>
      </c>
      <c r="U111" s="35">
        <f t="shared" si="32"/>
        <v>66.101694915254228</v>
      </c>
      <c r="V111" s="35">
        <f t="shared" si="33"/>
        <v>68.152866242038215</v>
      </c>
      <c r="W111" s="35">
        <f t="shared" si="34"/>
        <v>63.503649635036496</v>
      </c>
      <c r="X111" s="35">
        <f t="shared" si="35"/>
        <v>68.343484122925275</v>
      </c>
      <c r="Y111" s="35">
        <f t="shared" si="36"/>
        <v>70.394655449709262</v>
      </c>
      <c r="Z111" s="35">
        <f t="shared" si="37"/>
        <v>65.745438842707543</v>
      </c>
      <c r="AA111" s="35">
        <f t="shared" si="38"/>
        <v>-2.2417892076710473</v>
      </c>
      <c r="AB111" s="35">
        <f t="shared" si="39"/>
        <v>-2.2417892076710473</v>
      </c>
      <c r="AC111" s="35">
        <f t="shared" si="40"/>
        <v>-2.2417892076710473</v>
      </c>
      <c r="AF111">
        <v>1.77</v>
      </c>
      <c r="AG111">
        <v>2.15</v>
      </c>
      <c r="AJ111" t="s">
        <v>440</v>
      </c>
    </row>
    <row r="112" spans="1:36" ht="15" x14ac:dyDescent="0.25">
      <c r="A112">
        <v>2.95</v>
      </c>
      <c r="B112">
        <v>3.14</v>
      </c>
      <c r="C112">
        <v>2.74</v>
      </c>
      <c r="D112" s="20">
        <f t="shared" si="28"/>
        <v>2.2417892076710411E-2</v>
      </c>
      <c r="E112" s="17">
        <f>IF(OR($A112="",$B112="",$C112=""),"",A112*'MPTO_working_3-way'!$I111)</f>
        <v>3.0161327816262959</v>
      </c>
      <c r="F112" s="21">
        <f>IF(OR($A112="",$B112="",$C112=""),"",B112*'MPTO_working_3-way'!$I111)</f>
        <v>3.2103921811208709</v>
      </c>
      <c r="G112" s="22">
        <f>IF(OR($A112="",$B112="",$C112=""),"",C112*'MPTO_working_3-way'!$I111)</f>
        <v>2.8014250242901868</v>
      </c>
      <c r="H112" s="17">
        <f>IF(OR($A112="",$B112="",$C112=""),"",'MPTO_working_3-way'!E111)</f>
        <v>3.0164964332999764</v>
      </c>
      <c r="I112" s="21">
        <f>IF(OR($A112="",$B112="",$C112=""),"",'MPTO_working_3-way'!F111)</f>
        <v>3.2154474531693804</v>
      </c>
      <c r="J112" s="22">
        <f>IF(OR($A112="",$B112="",$C112=""),"",'MPTO_working_3-way'!G111)</f>
        <v>2.7972742121423866</v>
      </c>
      <c r="K112" s="17">
        <f>IF(OR($A112="",$B112="",$C112=""),"",'OddsRatio_working_3-way'!H111)</f>
        <v>3.0164238905626095</v>
      </c>
      <c r="L112" s="21">
        <f>IF(OR($A112="",$B112="",$C112=""),"",'OddsRatio_working_3-way'!I111)</f>
        <v>3.2128959619507609</v>
      </c>
      <c r="M112" s="22">
        <f>IF(OR($A112="",$B112="",$C112=""),"",'OddsRatio_working_3-way'!J111)</f>
        <v>2.7992705485020206</v>
      </c>
      <c r="N112" s="23">
        <f t="shared" si="29"/>
        <v>33.15503899867435</v>
      </c>
      <c r="O112" s="24">
        <f t="shared" si="30"/>
        <v>31.14884237136603</v>
      </c>
      <c r="P112" s="24">
        <f t="shared" si="31"/>
        <v>35.696118629959614</v>
      </c>
      <c r="Q112" t="s">
        <v>427</v>
      </c>
      <c r="R112" t="s">
        <v>300</v>
      </c>
      <c r="S112" s="48" t="s">
        <v>449</v>
      </c>
      <c r="T112" s="35">
        <v>100</v>
      </c>
      <c r="U112" s="35">
        <f t="shared" si="32"/>
        <v>59.677419354838712</v>
      </c>
      <c r="V112" s="35">
        <f t="shared" si="33"/>
        <v>69.78851963746223</v>
      </c>
      <c r="W112" s="35">
        <f t="shared" si="34"/>
        <v>68.454258675078862</v>
      </c>
      <c r="X112" s="35">
        <f t="shared" si="35"/>
        <v>61.757221687458895</v>
      </c>
      <c r="Y112" s="35">
        <f t="shared" si="36"/>
        <v>71.868321970082434</v>
      </c>
      <c r="Z112" s="35">
        <f t="shared" si="37"/>
        <v>70.534061007699052</v>
      </c>
      <c r="AA112" s="35">
        <f t="shared" si="38"/>
        <v>-2.0798023326201829</v>
      </c>
      <c r="AB112" s="35">
        <f t="shared" si="39"/>
        <v>-2.0798023326202042</v>
      </c>
      <c r="AC112" s="35">
        <f t="shared" si="40"/>
        <v>-2.07980233262019</v>
      </c>
      <c r="AF112">
        <v>2.41</v>
      </c>
      <c r="AG112">
        <v>1.63</v>
      </c>
      <c r="AJ112" t="s">
        <v>440</v>
      </c>
    </row>
    <row r="113" spans="1:36" s="35" customFormat="1" ht="15" x14ac:dyDescent="0.25">
      <c r="A113">
        <v>2.48</v>
      </c>
      <c r="B113">
        <v>3.31</v>
      </c>
      <c r="C113">
        <v>3.17</v>
      </c>
      <c r="D113" s="20">
        <f t="shared" si="28"/>
        <v>2.0798023326201953E-2</v>
      </c>
      <c r="E113" s="17">
        <f>IF(OR($A113="",$B113="",$C113=""),"",A113*'MPTO_working_3-way'!$I112)</f>
        <v>2.5315790978489807</v>
      </c>
      <c r="F113" s="21">
        <f>IF(OR($A113="",$B113="",$C113=""),"",B113*'MPTO_working_3-way'!$I112)</f>
        <v>3.3788414572097287</v>
      </c>
      <c r="G113" s="22">
        <f>IF(OR($A113="",$B113="",$C113=""),"",C113*'MPTO_working_3-way'!$I112)</f>
        <v>3.2359297339440602</v>
      </c>
      <c r="H113" s="17">
        <f>IF(OR($A113="",$B113="",$C113=""),"",'MPTO_working_3-way'!E112)</f>
        <v>2.5233846343214261</v>
      </c>
      <c r="I113" s="21">
        <f>IF(OR($A113="",$B113="",$C113=""),"",'MPTO_working_3-way'!F112)</f>
        <v>3.3877389622696046</v>
      </c>
      <c r="J113" s="22">
        <f>IF(OR($A113="",$B113="",$C113=""),"",'MPTO_working_3-way'!G112)</f>
        <v>3.2412311695532812</v>
      </c>
      <c r="K113" s="17">
        <f>IF(OR($A113="",$B113="",$C113=""),"",'OddsRatio_working_3-way'!H112)</f>
        <v>2.5270835063147903</v>
      </c>
      <c r="L113" s="21">
        <f>IF(OR($A113="",$B113="",$C113=""),"",'OddsRatio_working_3-way'!I112)</f>
        <v>3.3834884456670027</v>
      </c>
      <c r="M113" s="22">
        <f>IF(OR($A113="",$B113="",$C113=""),"",'OddsRatio_working_3-way'!J112)</f>
        <v>3.2390346004750645</v>
      </c>
      <c r="N113" s="23">
        <f t="shared" si="29"/>
        <v>39.501037153043136</v>
      </c>
      <c r="O113" s="24">
        <f t="shared" si="30"/>
        <v>29.595943244576116</v>
      </c>
      <c r="P113" s="24">
        <f t="shared" si="31"/>
        <v>30.903019602380745</v>
      </c>
      <c r="Q113" t="s">
        <v>301</v>
      </c>
      <c r="R113" t="s">
        <v>298</v>
      </c>
      <c r="S113" s="48" t="s">
        <v>449</v>
      </c>
      <c r="T113" s="35">
        <v>100</v>
      </c>
      <c r="U113" s="35">
        <f t="shared" si="32"/>
        <v>64.912280701754383</v>
      </c>
      <c r="V113" s="35">
        <f t="shared" si="33"/>
        <v>67.948717948717942</v>
      </c>
      <c r="W113" s="35">
        <f t="shared" si="34"/>
        <v>63.768115942028999</v>
      </c>
      <c r="X113" s="35">
        <f t="shared" si="35"/>
        <v>68.283166109253074</v>
      </c>
      <c r="Y113" s="35">
        <f t="shared" si="36"/>
        <v>71.319603356216632</v>
      </c>
      <c r="Z113" s="35">
        <f t="shared" si="37"/>
        <v>67.139001349527661</v>
      </c>
      <c r="AA113" s="35">
        <f t="shared" si="38"/>
        <v>-3.3708854074986903</v>
      </c>
      <c r="AB113" s="35">
        <f t="shared" si="39"/>
        <v>-3.3708854074986903</v>
      </c>
      <c r="AC113" s="35">
        <f t="shared" si="40"/>
        <v>-3.3708854074986618</v>
      </c>
      <c r="AD113" s="36"/>
      <c r="AE113" s="36"/>
      <c r="AF113">
        <v>2.17</v>
      </c>
      <c r="AG113">
        <v>1.76</v>
      </c>
      <c r="AH113" s="36"/>
      <c r="AI113" s="36"/>
      <c r="AJ113" t="s">
        <v>440</v>
      </c>
    </row>
    <row r="114" spans="1:36" ht="15" x14ac:dyDescent="0.25">
      <c r="A114">
        <v>2.85</v>
      </c>
      <c r="B114">
        <v>3.12</v>
      </c>
      <c r="C114">
        <v>2.76</v>
      </c>
      <c r="D114" s="20">
        <f t="shared" si="28"/>
        <v>3.3708854074986805E-2</v>
      </c>
      <c r="E114" s="17">
        <f>IF(OR($A114="",$B114="",$C114=""),"",A114*'MPTO_working_3-way'!$I113)</f>
        <v>2.9460702341137126</v>
      </c>
      <c r="F114" s="21">
        <f>IF(OR($A114="",$B114="",$C114=""),"",B114*'MPTO_working_3-way'!$I113)</f>
        <v>3.2251716247139588</v>
      </c>
      <c r="G114" s="22">
        <f>IF(OR($A114="",$B114="",$C114=""),"",C114*'MPTO_working_3-way'!$I113)</f>
        <v>2.8530364372469634</v>
      </c>
      <c r="H114" s="17">
        <f>IF(OR($A114="",$B114="",$C114=""),"",'MPTO_working_3-way'!E113)</f>
        <v>2.9442860844778442</v>
      </c>
      <c r="I114" s="21">
        <f>IF(OR($A114="",$B114="",$C114=""),"",'MPTO_working_3-way'!F113)</f>
        <v>3.233352305065452</v>
      </c>
      <c r="J114" s="22">
        <f>IF(OR($A114="",$B114="",$C114=""),"",'MPTO_working_3-way'!G113)</f>
        <v>2.8483329155176733</v>
      </c>
      <c r="K114" s="17">
        <f>IF(OR($A114="",$B114="",$C114=""),"",'OddsRatio_working_3-way'!H113)</f>
        <v>2.9452791700883054</v>
      </c>
      <c r="L114" s="21">
        <f>IF(OR($A114="",$B114="",$C114=""),"",'OddsRatio_working_3-way'!I113)</f>
        <v>3.2291847786957879</v>
      </c>
      <c r="M114" s="22">
        <f>IF(OR($A114="",$B114="",$C114=""),"",'OddsRatio_working_3-way'!J113)</f>
        <v>2.8506439672191437</v>
      </c>
      <c r="N114" s="23">
        <f t="shared" si="29"/>
        <v>33.943522066127429</v>
      </c>
      <c r="O114" s="24">
        <f t="shared" si="30"/>
        <v>31.00610188732794</v>
      </c>
      <c r="P114" s="24">
        <f t="shared" si="31"/>
        <v>35.050376046544628</v>
      </c>
      <c r="Q114" t="s">
        <v>412</v>
      </c>
      <c r="R114" t="s">
        <v>311</v>
      </c>
      <c r="S114" s="48" t="s">
        <v>449</v>
      </c>
      <c r="T114" s="35">
        <v>100</v>
      </c>
      <c r="U114" s="35">
        <f t="shared" si="32"/>
        <v>44.444444444444443</v>
      </c>
      <c r="V114" s="35">
        <f t="shared" si="33"/>
        <v>72.222222222222229</v>
      </c>
      <c r="W114" s="35">
        <f t="shared" si="34"/>
        <v>79.716024340770801</v>
      </c>
      <c r="X114" s="35">
        <f t="shared" si="35"/>
        <v>48.061753437006992</v>
      </c>
      <c r="Y114" s="35">
        <f t="shared" si="36"/>
        <v>75.83953121478477</v>
      </c>
      <c r="Z114" s="35">
        <f t="shared" si="37"/>
        <v>83.333333333333343</v>
      </c>
      <c r="AA114" s="35">
        <f t="shared" si="38"/>
        <v>-3.617308992562549</v>
      </c>
      <c r="AB114" s="35">
        <f t="shared" si="39"/>
        <v>-3.6173089925625419</v>
      </c>
      <c r="AC114" s="35">
        <f t="shared" si="40"/>
        <v>-3.6173089925625419</v>
      </c>
      <c r="AF114">
        <v>2.4500000000000002</v>
      </c>
      <c r="AG114">
        <v>1.59</v>
      </c>
      <c r="AJ114" t="s">
        <v>441</v>
      </c>
    </row>
    <row r="115" spans="1:36" ht="15" x14ac:dyDescent="0.25">
      <c r="A115">
        <v>1.8</v>
      </c>
      <c r="B115">
        <v>3.6</v>
      </c>
      <c r="C115">
        <v>4.93</v>
      </c>
      <c r="D115" s="20">
        <f t="shared" si="28"/>
        <v>3.6173089925625401E-2</v>
      </c>
      <c r="E115" s="17">
        <f>IF(OR($A115="",$B115="",$C115=""),"",A115*'MPTO_working_3-way'!$I114)</f>
        <v>1.8651115618661258</v>
      </c>
      <c r="F115" s="21">
        <f>IF(OR($A115="",$B115="",$C115=""),"",B115*'MPTO_working_3-way'!$I114)</f>
        <v>3.7302231237322516</v>
      </c>
      <c r="G115" s="22">
        <f>IF(OR($A115="",$B115="",$C115=""),"",C115*'MPTO_working_3-way'!$I114)</f>
        <v>5.1083333333333325</v>
      </c>
      <c r="H115" s="17">
        <f>IF(OR($A115="",$B115="",$C115=""),"",'MPTO_working_3-way'!E114)</f>
        <v>1.839933651254406</v>
      </c>
      <c r="I115" s="21">
        <f>IF(OR($A115="",$B115="",$C115=""),"",'MPTO_working_3-way'!F114)</f>
        <v>3.7633587786259546</v>
      </c>
      <c r="J115" s="22">
        <f>IF(OR($A115="",$B115="",$C115=""),"",'MPTO_working_3-way'!G114)</f>
        <v>5.241582988777318</v>
      </c>
      <c r="K115" s="17">
        <f>IF(OR($A115="",$B115="",$C115=""),"",'OddsRatio_working_3-way'!H114)</f>
        <v>1.8493404014295884</v>
      </c>
      <c r="L115" s="21">
        <f>IF(OR($A115="",$B115="",$C115=""),"",'OddsRatio_working_3-way'!I114)</f>
        <v>3.7603563046461623</v>
      </c>
      <c r="M115" s="22">
        <f>IF(OR($A115="",$B115="",$C115=""),"",'OddsRatio_working_3-way'!J114)</f>
        <v>5.1723847220228514</v>
      </c>
      <c r="N115" s="23">
        <f t="shared" si="29"/>
        <v>53.61609570418706</v>
      </c>
      <c r="O115" s="24">
        <f t="shared" si="30"/>
        <v>26.80804785209353</v>
      </c>
      <c r="P115" s="24">
        <f t="shared" si="31"/>
        <v>19.575856443719417</v>
      </c>
      <c r="Q115" t="s">
        <v>405</v>
      </c>
      <c r="R115" t="s">
        <v>148</v>
      </c>
      <c r="S115" s="48" t="s">
        <v>449</v>
      </c>
      <c r="T115" s="35">
        <v>100</v>
      </c>
      <c r="U115" s="35">
        <f t="shared" si="32"/>
        <v>56.521739130434774</v>
      </c>
      <c r="V115" s="35">
        <f t="shared" si="33"/>
        <v>68.253968253968253</v>
      </c>
      <c r="W115" s="35">
        <f t="shared" si="34"/>
        <v>71.910112359550567</v>
      </c>
      <c r="X115" s="35">
        <f t="shared" si="35"/>
        <v>59.835919386481187</v>
      </c>
      <c r="Y115" s="35">
        <f t="shared" si="36"/>
        <v>71.568148510014666</v>
      </c>
      <c r="Z115" s="35">
        <f t="shared" si="37"/>
        <v>75.224292615596966</v>
      </c>
      <c r="AA115" s="35">
        <f t="shared" si="38"/>
        <v>-3.3141802560464129</v>
      </c>
      <c r="AB115" s="35">
        <f t="shared" si="39"/>
        <v>-3.3141802560464129</v>
      </c>
      <c r="AC115" s="35">
        <f t="shared" si="40"/>
        <v>-3.3141802560463987</v>
      </c>
      <c r="AF115">
        <v>2.2599999999999998</v>
      </c>
      <c r="AG115">
        <v>1.68</v>
      </c>
      <c r="AJ115" t="s">
        <v>441</v>
      </c>
    </row>
    <row r="116" spans="1:36" ht="15" x14ac:dyDescent="0.25">
      <c r="A116">
        <v>2.2999999999999998</v>
      </c>
      <c r="B116">
        <v>3.15</v>
      </c>
      <c r="C116">
        <v>3.56</v>
      </c>
      <c r="D116" s="20">
        <f t="shared" si="28"/>
        <v>3.3141802560463951E-2</v>
      </c>
      <c r="E116" s="17">
        <f>IF(OR($A116="",$B116="",$C116=""),"",A116*'MPTO_working_3-way'!$I115)</f>
        <v>2.376226145889067</v>
      </c>
      <c r="F116" s="21">
        <f>IF(OR($A116="",$B116="",$C116=""),"",B116*'MPTO_working_3-way'!$I115)</f>
        <v>3.2543966780654614</v>
      </c>
      <c r="G116" s="22">
        <f>IF(OR($A116="",$B116="",$C116=""),"",C116*'MPTO_working_3-way'!$I115)</f>
        <v>3.6779848171152518</v>
      </c>
      <c r="H116" s="17">
        <f>IF(OR($A116="",$B116="",$C116=""),"",'MPTO_working_3-way'!E115)</f>
        <v>2.3599636443490142</v>
      </c>
      <c r="I116" s="21">
        <f>IF(OR($A116="",$B116="",$C116=""),"",'MPTO_working_3-way'!F115)</f>
        <v>3.2635685725372423</v>
      </c>
      <c r="J116" s="22">
        <f>IF(OR($A116="",$B116="",$C116=""),"",'MPTO_working_3-way'!G115)</f>
        <v>3.7057403664715851</v>
      </c>
      <c r="K116" s="17">
        <f>IF(OR($A116="",$B116="",$C116=""),"",'OddsRatio_working_3-way'!H115)</f>
        <v>2.3670179993258365</v>
      </c>
      <c r="L116" s="21">
        <f>IF(OR($A116="",$B116="",$C116=""),"",'OddsRatio_working_3-way'!I115)</f>
        <v>3.2608374604234989</v>
      </c>
      <c r="M116" s="22">
        <f>IF(OR($A116="",$B116="",$C116=""),"",'OddsRatio_working_3-way'!J115)</f>
        <v>3.6919739063647241</v>
      </c>
      <c r="N116" s="23">
        <f t="shared" si="29"/>
        <v>42.083536608248586</v>
      </c>
      <c r="O116" s="24">
        <f t="shared" si="30"/>
        <v>30.727661650467219</v>
      </c>
      <c r="P116" s="24">
        <f t="shared" si="31"/>
        <v>27.188801741284195</v>
      </c>
      <c r="Q116" t="s">
        <v>306</v>
      </c>
      <c r="R116" t="s">
        <v>410</v>
      </c>
      <c r="S116" s="48" t="s">
        <v>449</v>
      </c>
      <c r="T116" s="35">
        <v>100</v>
      </c>
      <c r="U116" s="35">
        <f t="shared" si="32"/>
        <v>69.135802469135797</v>
      </c>
      <c r="V116" s="35">
        <f t="shared" si="33"/>
        <v>68.847352024922117</v>
      </c>
      <c r="W116" s="35">
        <f t="shared" si="34"/>
        <v>58.677685950413228</v>
      </c>
      <c r="X116" s="35">
        <f t="shared" si="35"/>
        <v>72.474962024664663</v>
      </c>
      <c r="Y116" s="35">
        <f t="shared" si="36"/>
        <v>72.186511580450968</v>
      </c>
      <c r="Z116" s="35">
        <f t="shared" si="37"/>
        <v>62.016845505942072</v>
      </c>
      <c r="AA116" s="35">
        <f t="shared" si="38"/>
        <v>-3.339159555528866</v>
      </c>
      <c r="AB116" s="35">
        <f t="shared" si="39"/>
        <v>-3.3391595555288518</v>
      </c>
      <c r="AC116" s="35">
        <f t="shared" si="40"/>
        <v>-3.3391595555288447</v>
      </c>
      <c r="AF116">
        <v>2.44</v>
      </c>
      <c r="AG116">
        <v>1.59</v>
      </c>
      <c r="AJ116" t="s">
        <v>441</v>
      </c>
    </row>
    <row r="117" spans="1:36" ht="15" x14ac:dyDescent="0.25">
      <c r="A117">
        <v>3.24</v>
      </c>
      <c r="B117">
        <v>3.21</v>
      </c>
      <c r="C117">
        <v>2.42</v>
      </c>
      <c r="D117" s="20">
        <f t="shared" si="28"/>
        <v>3.3391595555288589E-2</v>
      </c>
      <c r="E117" s="17">
        <f>IF(OR($A117="",$B117="",$C117=""),"",A117*'MPTO_working_3-way'!$I116)</f>
        <v>3.348188769599135</v>
      </c>
      <c r="F117" s="21">
        <f>IF(OR($A117="",$B117="",$C117=""),"",B117*'MPTO_working_3-way'!$I116)</f>
        <v>3.3171870217324764</v>
      </c>
      <c r="G117" s="22">
        <f>IF(OR($A117="",$B117="",$C117=""),"",C117*'MPTO_working_3-way'!$I116)</f>
        <v>2.5008076612437984</v>
      </c>
      <c r="H117" s="17">
        <f>IF(OR($A117="",$B117="",$C117=""),"",'MPTO_working_3-way'!E116)</f>
        <v>3.3612152473218684</v>
      </c>
      <c r="I117" s="21">
        <f>IF(OR($A117="",$B117="",$C117=""),"",'MPTO_working_3-way'!F116)</f>
        <v>3.3289397110515275</v>
      </c>
      <c r="J117" s="22">
        <f>IF(OR($A117="",$B117="",$C117=""),"",'MPTO_working_3-way'!G116)</f>
        <v>2.486989261931714</v>
      </c>
      <c r="K117" s="17">
        <f>IF(OR($A117="",$B117="",$C117=""),"",'OddsRatio_working_3-way'!H116)</f>
        <v>3.3553312469872729</v>
      </c>
      <c r="L117" s="21">
        <f>IF(OR($A117="",$B117="",$C117=""),"",'OddsRatio_working_3-way'!I116)</f>
        <v>3.3237866320722658</v>
      </c>
      <c r="M117" s="22">
        <f>IF(OR($A117="",$B117="",$C117=""),"",'OddsRatio_working_3-way'!J116)</f>
        <v>2.4931117726437173</v>
      </c>
      <c r="N117" s="23">
        <f t="shared" si="29"/>
        <v>29.86689427668458</v>
      </c>
      <c r="O117" s="24">
        <f t="shared" si="30"/>
        <v>30.146024129737707</v>
      </c>
      <c r="P117" s="24">
        <f t="shared" si="31"/>
        <v>39.987081593577706</v>
      </c>
      <c r="Q117" t="s">
        <v>304</v>
      </c>
      <c r="R117" t="s">
        <v>308</v>
      </c>
      <c r="S117" s="48" t="s">
        <v>449</v>
      </c>
      <c r="T117" s="35">
        <v>100</v>
      </c>
      <c r="U117" s="35">
        <f t="shared" si="32"/>
        <v>60.629921259842511</v>
      </c>
      <c r="V117" s="35">
        <f t="shared" si="33"/>
        <v>66.555183946488299</v>
      </c>
      <c r="W117" s="35">
        <f t="shared" si="34"/>
        <v>69.418960244648318</v>
      </c>
      <c r="X117" s="35">
        <f t="shared" si="35"/>
        <v>64.025855808863383</v>
      </c>
      <c r="Y117" s="35">
        <f t="shared" si="36"/>
        <v>69.951118495509164</v>
      </c>
      <c r="Z117" s="35">
        <f t="shared" si="37"/>
        <v>72.814894793669183</v>
      </c>
      <c r="AA117" s="35">
        <f t="shared" si="38"/>
        <v>-3.3959345490208719</v>
      </c>
      <c r="AB117" s="35">
        <f t="shared" si="39"/>
        <v>-3.3959345490208648</v>
      </c>
      <c r="AC117" s="35">
        <f t="shared" si="40"/>
        <v>-3.3959345490208648</v>
      </c>
      <c r="AF117">
        <v>2.1800000000000002</v>
      </c>
      <c r="AG117">
        <v>1.72</v>
      </c>
      <c r="AJ117" t="s">
        <v>441</v>
      </c>
    </row>
    <row r="118" spans="1:36" ht="15" x14ac:dyDescent="0.25">
      <c r="A118">
        <v>2.54</v>
      </c>
      <c r="B118">
        <v>2.99</v>
      </c>
      <c r="C118">
        <v>3.27</v>
      </c>
      <c r="D118" s="20">
        <f t="shared" si="28"/>
        <v>3.3959345490208737E-2</v>
      </c>
      <c r="E118" s="17">
        <f>IF(OR($A118="",$B118="",$C118=""),"",A118*'MPTO_working_3-way'!$I117)</f>
        <v>2.6262567375451304</v>
      </c>
      <c r="F118" s="21">
        <f>IF(OR($A118="",$B118="",$C118=""),"",B118*'MPTO_working_3-way'!$I117)</f>
        <v>3.0915384430157244</v>
      </c>
      <c r="G118" s="22">
        <f>IF(OR($A118="",$B118="",$C118=""),"",C118*'MPTO_working_3-way'!$I117)</f>
        <v>3.3810470597529827</v>
      </c>
      <c r="H118" s="17">
        <f>IF(OR($A118="",$B118="",$C118=""),"",'MPTO_working_3-way'!E117)</f>
        <v>2.6151926623693136</v>
      </c>
      <c r="I118" s="21">
        <f>IF(OR($A118="",$B118="",$C118=""),"",'MPTO_working_3-way'!F117)</f>
        <v>3.0947452031528404</v>
      </c>
      <c r="J118" s="22">
        <f>IF(OR($A118="",$B118="",$C118=""),"",'MPTO_working_3-way'!G117)</f>
        <v>3.3956939427200243</v>
      </c>
      <c r="K118" s="17">
        <f>IF(OR($A118="",$B118="",$C118=""),"",'OddsRatio_working_3-way'!H117)</f>
        <v>2.6202857582510797</v>
      </c>
      <c r="L118" s="21">
        <f>IF(OR($A118="",$B118="",$C118=""),"",'OddsRatio_working_3-way'!I117)</f>
        <v>3.0937458824153561</v>
      </c>
      <c r="M118" s="22">
        <f>IF(OR($A118="",$B118="",$C118=""),"",'OddsRatio_working_3-way'!J117)</f>
        <v>3.3883432930064621</v>
      </c>
      <c r="N118" s="23">
        <f t="shared" si="29"/>
        <v>38.077008454807086</v>
      </c>
      <c r="O118" s="24">
        <f t="shared" si="30"/>
        <v>32.346355008431438</v>
      </c>
      <c r="P118" s="24">
        <f t="shared" si="31"/>
        <v>29.57663653676147</v>
      </c>
      <c r="Q118" t="s">
        <v>407</v>
      </c>
      <c r="R118" t="s">
        <v>406</v>
      </c>
      <c r="S118" s="48" t="s">
        <v>449</v>
      </c>
      <c r="T118" s="35">
        <v>100</v>
      </c>
      <c r="U118" s="35">
        <f t="shared" si="32"/>
        <v>49.238578680203041</v>
      </c>
      <c r="V118" s="35">
        <f t="shared" si="33"/>
        <v>73.958333333333343</v>
      </c>
      <c r="W118" s="35">
        <f t="shared" si="34"/>
        <v>73.821989528795811</v>
      </c>
      <c r="X118" s="35">
        <f t="shared" si="35"/>
        <v>52.21967713787086</v>
      </c>
      <c r="Y118" s="35">
        <f t="shared" si="36"/>
        <v>76.939431791001141</v>
      </c>
      <c r="Z118" s="35">
        <f t="shared" si="37"/>
        <v>76.803087986463623</v>
      </c>
      <c r="AA118" s="35">
        <f t="shared" si="38"/>
        <v>-2.9810984576678194</v>
      </c>
      <c r="AB118" s="35">
        <f t="shared" si="39"/>
        <v>-2.9810984576677981</v>
      </c>
      <c r="AC118" s="35">
        <f t="shared" si="40"/>
        <v>-2.9810984576678123</v>
      </c>
      <c r="AF118">
        <v>2.76</v>
      </c>
      <c r="AG118">
        <v>1.48</v>
      </c>
      <c r="AJ118" t="s">
        <v>441</v>
      </c>
    </row>
    <row r="119" spans="1:36" ht="15" x14ac:dyDescent="0.25">
      <c r="A119">
        <v>1.97</v>
      </c>
      <c r="B119">
        <v>3.84</v>
      </c>
      <c r="C119">
        <v>3.82</v>
      </c>
      <c r="D119" s="20">
        <f t="shared" si="28"/>
        <v>2.9810984576678079E-2</v>
      </c>
      <c r="E119" s="17">
        <f>IF(OR($A119="",$B119="",$C119=""),"",A119*'MPTO_working_3-way'!$I118)</f>
        <v>2.0287276396160556</v>
      </c>
      <c r="F119" s="21">
        <f>IF(OR($A119="",$B119="",$C119=""),"",B119*'MPTO_working_3-way'!$I118)</f>
        <v>3.9544741807744437</v>
      </c>
      <c r="G119" s="22">
        <f>IF(OR($A119="",$B119="",$C119=""),"",C119*'MPTO_working_3-way'!$I118)</f>
        <v>3.93387796108291</v>
      </c>
      <c r="H119" s="17">
        <f>IF(OR($A119="",$B119="",$C119=""),"",'MPTO_working_3-way'!E118)</f>
        <v>2.009334490610903</v>
      </c>
      <c r="I119" s="21">
        <f>IF(OR($A119="",$B119="",$C119=""),"",'MPTO_working_3-way'!F118)</f>
        <v>3.9923399483189663</v>
      </c>
      <c r="J119" s="22">
        <f>IF(OR($A119="",$B119="",$C119=""),"",'MPTO_working_3-way'!G118)</f>
        <v>3.9707260626788807</v>
      </c>
      <c r="K119" s="17">
        <f>IF(OR($A119="",$B119="",$C119=""),"",'OddsRatio_working_3-way'!H118)</f>
        <v>2.0168912345661827</v>
      </c>
      <c r="L119" s="21">
        <f>IF(OR($A119="",$B119="",$C119=""),"",'OddsRatio_working_3-way'!I118)</f>
        <v>3.9772898001731525</v>
      </c>
      <c r="M119" s="22">
        <f>IF(OR($A119="",$B119="",$C119=""),"",'OddsRatio_working_3-way'!J118)</f>
        <v>3.956322970594468</v>
      </c>
      <c r="N119" s="23">
        <f t="shared" si="29"/>
        <v>49.291978897140368</v>
      </c>
      <c r="O119" s="24">
        <f t="shared" si="30"/>
        <v>25.287812090460033</v>
      </c>
      <c r="P119" s="24">
        <f t="shared" si="31"/>
        <v>25.420209012399614</v>
      </c>
      <c r="Q119" t="s">
        <v>417</v>
      </c>
      <c r="R119" t="s">
        <v>414</v>
      </c>
      <c r="S119" s="48" t="s">
        <v>449</v>
      </c>
      <c r="T119" s="35">
        <v>100</v>
      </c>
      <c r="U119" s="35">
        <f t="shared" si="32"/>
        <v>68.55345911949685</v>
      </c>
      <c r="V119" s="35">
        <f t="shared" si="33"/>
        <v>72.899728997289984</v>
      </c>
      <c r="W119" s="35">
        <f t="shared" si="34"/>
        <v>55.752212389380524</v>
      </c>
      <c r="X119" s="35">
        <f t="shared" si="35"/>
        <v>71.348058613329499</v>
      </c>
      <c r="Y119" s="35">
        <f t="shared" si="36"/>
        <v>75.694328491122604</v>
      </c>
      <c r="Z119" s="35">
        <f t="shared" si="37"/>
        <v>58.546811883213181</v>
      </c>
      <c r="AA119" s="35">
        <f t="shared" si="38"/>
        <v>-2.7945994938326493</v>
      </c>
      <c r="AB119" s="35">
        <f t="shared" si="39"/>
        <v>-2.7945994938326209</v>
      </c>
      <c r="AC119" s="35">
        <f t="shared" si="40"/>
        <v>-2.7945994938326564</v>
      </c>
      <c r="AF119">
        <v>1.83</v>
      </c>
      <c r="AG119">
        <v>2.06</v>
      </c>
      <c r="AJ119" t="s">
        <v>442</v>
      </c>
    </row>
    <row r="120" spans="1:36" ht="15" x14ac:dyDescent="0.25">
      <c r="A120">
        <v>3.18</v>
      </c>
      <c r="B120">
        <v>3.69</v>
      </c>
      <c r="C120">
        <v>2.2599999999999998</v>
      </c>
      <c r="D120" s="20">
        <f t="shared" si="28"/>
        <v>2.7945994938326502E-2</v>
      </c>
      <c r="E120" s="17">
        <f>IF(OR($A120="",$B120="",$C120=""),"",A120*'MPTO_working_3-way'!$I119)</f>
        <v>3.2688682639038786</v>
      </c>
      <c r="F120" s="21">
        <f>IF(OR($A120="",$B120="",$C120=""),"",B120*'MPTO_working_3-way'!$I119)</f>
        <v>3.7931207213224249</v>
      </c>
      <c r="G120" s="22">
        <f>IF(OR($A120="",$B120="",$C120=""),"",C120*'MPTO_working_3-way'!$I119)</f>
        <v>2.3231579485606177</v>
      </c>
      <c r="H120" s="17">
        <f>IF(OR($A120="",$B120="",$C120=""),"",'MPTO_working_3-way'!E119)</f>
        <v>3.2770760188246606</v>
      </c>
      <c r="I120" s="21">
        <f>IF(OR($A120="",$B120="",$C120=""),"",'MPTO_working_3-way'!F119)</f>
        <v>3.8213535791707045</v>
      </c>
      <c r="J120" s="22">
        <f>IF(OR($A120="",$B120="",$C120=""),"",'MPTO_working_3-way'!G119)</f>
        <v>2.3086021928475993</v>
      </c>
      <c r="K120" s="17">
        <f>IF(OR($A120="",$B120="",$C120=""),"",'OddsRatio_working_3-way'!H119)</f>
        <v>3.2749461522504113</v>
      </c>
      <c r="L120" s="21">
        <f>IF(OR($A120="",$B120="",$C120=""),"",'OddsRatio_working_3-way'!I119)</f>
        <v>3.8071583254833046</v>
      </c>
      <c r="M120" s="22">
        <f>IF(OR($A120="",$B120="",$C120=""),"",'OddsRatio_working_3-way'!J119)</f>
        <v>2.3148771338695036</v>
      </c>
      <c r="N120" s="23">
        <f t="shared" si="29"/>
        <v>30.591627415591844</v>
      </c>
      <c r="O120" s="24">
        <f t="shared" si="30"/>
        <v>26.363516309371832</v>
      </c>
      <c r="P120" s="24">
        <f t="shared" si="31"/>
        <v>43.044856275036317</v>
      </c>
      <c r="Q120" t="s">
        <v>433</v>
      </c>
      <c r="R120" t="s">
        <v>150</v>
      </c>
      <c r="S120" s="48" t="s">
        <v>449</v>
      </c>
      <c r="T120" s="35">
        <v>100</v>
      </c>
      <c r="U120" s="35">
        <f t="shared" si="32"/>
        <v>76.525821596244128</v>
      </c>
      <c r="V120" s="35">
        <f t="shared" si="33"/>
        <v>74.025974025974023</v>
      </c>
      <c r="W120" s="35">
        <f t="shared" si="34"/>
        <v>46.524064171122987</v>
      </c>
      <c r="X120" s="35">
        <f t="shared" si="35"/>
        <v>79.449961802902962</v>
      </c>
      <c r="Y120" s="35">
        <f t="shared" si="36"/>
        <v>76.95011423263287</v>
      </c>
      <c r="Z120" s="35">
        <f t="shared" si="37"/>
        <v>49.448204377781842</v>
      </c>
      <c r="AA120" s="35">
        <f t="shared" si="38"/>
        <v>-2.9241402066588336</v>
      </c>
      <c r="AB120" s="35">
        <f t="shared" si="39"/>
        <v>-2.9241402066588478</v>
      </c>
      <c r="AC120" s="35">
        <f t="shared" si="40"/>
        <v>-2.9241402066588549</v>
      </c>
      <c r="AF120">
        <v>1.71</v>
      </c>
      <c r="AG120">
        <v>2.23</v>
      </c>
      <c r="AJ120" t="s">
        <v>442</v>
      </c>
    </row>
    <row r="121" spans="1:36" ht="15" x14ac:dyDescent="0.25">
      <c r="A121">
        <v>4.26</v>
      </c>
      <c r="B121">
        <v>3.85</v>
      </c>
      <c r="C121">
        <v>1.87</v>
      </c>
      <c r="D121" s="20">
        <f t="shared" si="28"/>
        <v>2.9241402066588318E-2</v>
      </c>
      <c r="E121" s="17">
        <f>IF(OR($A121="",$B121="",$C121=""),"",A121*'MPTO_working_3-way'!$I120)</f>
        <v>4.384568372803666</v>
      </c>
      <c r="F121" s="21">
        <f>IF(OR($A121="",$B121="",$C121=""),"",B121*'MPTO_working_3-way'!$I120)</f>
        <v>3.962579397956365</v>
      </c>
      <c r="G121" s="22">
        <f>IF(OR($A121="",$B121="",$C121=""),"",C121*'MPTO_working_3-way'!$I120)</f>
        <v>1.9246814218645203</v>
      </c>
      <c r="H121" s="17">
        <f>IF(OR($A121="",$B121="",$C121=""),"",'MPTO_working_3-way'!E120)</f>
        <v>4.444550125666189</v>
      </c>
      <c r="I121" s="21">
        <f>IF(OR($A121="",$B121="",$C121=""),"",'MPTO_working_3-way'!F120)</f>
        <v>4.0001099915354335</v>
      </c>
      <c r="J121" s="22">
        <f>IF(OR($A121="",$B121="",$C121=""),"",'MPTO_working_3-way'!G120)</f>
        <v>1.9047175547140252</v>
      </c>
      <c r="K121" s="17">
        <f>IF(OR($A121="",$B121="",$C121=""),"",'OddsRatio_working_3-way'!H120)</f>
        <v>4.418324627531736</v>
      </c>
      <c r="L121" s="21">
        <f>IF(OR($A121="",$B121="",$C121=""),"",'OddsRatio_working_3-way'!I120)</f>
        <v>3.9884126344986046</v>
      </c>
      <c r="M121" s="22">
        <f>IF(OR($A121="",$B121="",$C121=""),"",'OddsRatio_working_3-way'!J120)</f>
        <v>1.9122522778995739</v>
      </c>
      <c r="N121" s="23">
        <f t="shared" si="29"/>
        <v>22.807262083144582</v>
      </c>
      <c r="O121" s="24">
        <f t="shared" si="30"/>
        <v>25.236087395895048</v>
      </c>
      <c r="P121" s="24">
        <f t="shared" si="31"/>
        <v>51.95665052096038</v>
      </c>
      <c r="Q121" t="s">
        <v>413</v>
      </c>
      <c r="R121" t="s">
        <v>447</v>
      </c>
      <c r="S121" s="48" t="s">
        <v>449</v>
      </c>
      <c r="T121" s="35">
        <v>100</v>
      </c>
      <c r="U121" s="35">
        <f t="shared" si="32"/>
        <v>45.355191256830594</v>
      </c>
      <c r="V121" s="35">
        <f t="shared" si="33"/>
        <v>74.554707379134854</v>
      </c>
      <c r="W121" s="35">
        <f t="shared" si="34"/>
        <v>77.011494252873561</v>
      </c>
      <c r="X121" s="35">
        <f t="shared" si="35"/>
        <v>48.433798367991578</v>
      </c>
      <c r="Y121" s="35">
        <f t="shared" si="36"/>
        <v>77.633314490295831</v>
      </c>
      <c r="Z121" s="35">
        <f t="shared" si="37"/>
        <v>80.090101364034538</v>
      </c>
      <c r="AA121" s="35">
        <f t="shared" si="38"/>
        <v>-3.0786071111609843</v>
      </c>
      <c r="AB121" s="35">
        <f t="shared" si="39"/>
        <v>-3.0786071111609772</v>
      </c>
      <c r="AC121" s="35">
        <f t="shared" si="40"/>
        <v>-3.0786071111609772</v>
      </c>
      <c r="AF121">
        <v>1.79</v>
      </c>
      <c r="AG121">
        <v>2.1</v>
      </c>
      <c r="AJ121" t="s">
        <v>442</v>
      </c>
    </row>
    <row r="122" spans="1:36" ht="15" x14ac:dyDescent="0.25">
      <c r="A122">
        <v>1.83</v>
      </c>
      <c r="B122">
        <v>3.93</v>
      </c>
      <c r="C122">
        <v>4.3499999999999996</v>
      </c>
      <c r="D122" s="20">
        <f t="shared" si="28"/>
        <v>3.0786071111609692E-2</v>
      </c>
      <c r="E122" s="17">
        <f>IF(OR($A122="",$B122="",$C122=""),"",A122*'MPTO_working_3-way'!$I121)</f>
        <v>1.8863385101342458</v>
      </c>
      <c r="F122" s="21">
        <f>IF(OR($A122="",$B122="",$C122=""),"",B122*'MPTO_working_3-way'!$I121)</f>
        <v>4.0509892594686265</v>
      </c>
      <c r="G122" s="22">
        <f>IF(OR($A122="",$B122="",$C122=""),"",C122*'MPTO_working_3-way'!$I121)</f>
        <v>4.4839194093355017</v>
      </c>
      <c r="H122" s="17">
        <f>IF(OR($A122="",$B122="",$C122=""),"",'MPTO_working_3-way'!E121)</f>
        <v>1.8650242288050491</v>
      </c>
      <c r="I122" s="21">
        <f>IF(OR($A122="",$B122="",$C122=""),"",'MPTO_working_3-way'!F121)</f>
        <v>4.0951566571175562</v>
      </c>
      <c r="J122" s="22">
        <f>IF(OR($A122="",$B122="",$C122=""),"",'MPTO_working_3-way'!G121)</f>
        <v>4.5532564724477513</v>
      </c>
      <c r="K122" s="17">
        <f>IF(OR($A122="",$B122="",$C122=""),"",'OddsRatio_working_3-way'!H121)</f>
        <v>1.8729397615252392</v>
      </c>
      <c r="L122" s="21">
        <f>IF(OR($A122="",$B122="",$C122=""),"",'OddsRatio_working_3-way'!I121)</f>
        <v>4.0815825316493388</v>
      </c>
      <c r="M122" s="22">
        <f>IF(OR($A122="",$B122="",$C122=""),"",'OddsRatio_working_3-way'!J121)</f>
        <v>4.5233110856741572</v>
      </c>
      <c r="N122" s="23">
        <f t="shared" si="29"/>
        <v>53.012754318885882</v>
      </c>
      <c r="O122" s="24">
        <f t="shared" si="30"/>
        <v>24.685328346962127</v>
      </c>
      <c r="P122" s="24">
        <f t="shared" si="31"/>
        <v>22.301917334151995</v>
      </c>
      <c r="Q122" t="s">
        <v>315</v>
      </c>
      <c r="R122" t="s">
        <v>149</v>
      </c>
      <c r="S122" s="48" t="s">
        <v>449</v>
      </c>
      <c r="T122" s="35">
        <v>100</v>
      </c>
      <c r="U122" s="35">
        <f t="shared" si="32"/>
        <v>65.870307167235495</v>
      </c>
      <c r="V122" s="35">
        <f t="shared" si="33"/>
        <v>72.826086956521735</v>
      </c>
      <c r="W122" s="35">
        <f t="shared" si="34"/>
        <v>56.896551724137922</v>
      </c>
      <c r="X122" s="35">
        <f t="shared" si="35"/>
        <v>70.277361319340329</v>
      </c>
      <c r="Y122" s="35">
        <f t="shared" si="36"/>
        <v>77.233141108626583</v>
      </c>
      <c r="Z122" s="35">
        <f t="shared" si="37"/>
        <v>61.303605876242763</v>
      </c>
      <c r="AA122" s="35">
        <f t="shared" si="38"/>
        <v>-4.4070541521048341</v>
      </c>
      <c r="AB122" s="35">
        <f t="shared" si="39"/>
        <v>-4.4070541521048483</v>
      </c>
      <c r="AC122" s="35">
        <f t="shared" si="40"/>
        <v>-4.4070541521048412</v>
      </c>
      <c r="AF122">
        <v>1.87</v>
      </c>
      <c r="AG122">
        <v>2.02</v>
      </c>
      <c r="AJ122" t="s">
        <v>442</v>
      </c>
    </row>
    <row r="123" spans="1:36" ht="15" x14ac:dyDescent="0.25">
      <c r="A123">
        <v>2.93</v>
      </c>
      <c r="B123">
        <v>3.68</v>
      </c>
      <c r="C123">
        <v>2.3199999999999998</v>
      </c>
      <c r="D123" s="20">
        <f t="shared" si="28"/>
        <v>4.4070541521048279E-2</v>
      </c>
      <c r="E123" s="17">
        <f>IF(OR($A123="",$B123="",$C123=""),"",A123*'MPTO_working_3-way'!$I122)</f>
        <v>3.0591266866566715</v>
      </c>
      <c r="F123" s="21">
        <f>IF(OR($A123="",$B123="",$C123=""),"",B123*'MPTO_working_3-way'!$I122)</f>
        <v>3.842179592797458</v>
      </c>
      <c r="G123" s="22">
        <f>IF(OR($A123="",$B123="",$C123=""),"",C123*'MPTO_working_3-way'!$I122)</f>
        <v>2.4222436563288317</v>
      </c>
      <c r="H123" s="17">
        <f>IF(OR($A123="",$B123="",$C123=""),"",'MPTO_working_3-way'!E122)</f>
        <v>3.0617860980300255</v>
      </c>
      <c r="I123" s="21">
        <f>IF(OR($A123="",$B123="",$C123=""),"",'MPTO_working_3-way'!F122)</f>
        <v>3.8903096094382441</v>
      </c>
      <c r="J123" s="22">
        <f>IF(OR($A123="",$B123="",$C123=""),"",'MPTO_working_3-way'!G122)</f>
        <v>2.4018582567167721</v>
      </c>
      <c r="K123" s="17">
        <f>IF(OR($A123="",$B123="",$C123=""),"",'OddsRatio_working_3-way'!H122)</f>
        <v>3.063008128788165</v>
      </c>
      <c r="L123" s="21">
        <f>IF(OR($A123="",$B123="",$C123=""),"",'OddsRatio_working_3-way'!I122)</f>
        <v>3.8646952254675027</v>
      </c>
      <c r="M123" s="22">
        <f>IF(OR($A123="",$B123="",$C123=""),"",'OddsRatio_working_3-way'!J122)</f>
        <v>2.4109692901556361</v>
      </c>
      <c r="N123" s="23">
        <f t="shared" si="29"/>
        <v>32.68906790823047</v>
      </c>
      <c r="O123" s="24">
        <f t="shared" si="30"/>
        <v>26.026893742150886</v>
      </c>
      <c r="P123" s="24">
        <f t="shared" si="31"/>
        <v>41.284038349618655</v>
      </c>
      <c r="Q123" t="s">
        <v>323</v>
      </c>
      <c r="R123" t="s">
        <v>129</v>
      </c>
      <c r="S123" s="48" t="s">
        <v>450</v>
      </c>
      <c r="T123" s="35">
        <v>100</v>
      </c>
      <c r="U123" s="35">
        <f t="shared" si="32"/>
        <v>33.333333333333329</v>
      </c>
      <c r="V123" s="35">
        <f t="shared" si="33"/>
        <v>78.213507625272342</v>
      </c>
      <c r="W123" s="35">
        <f t="shared" si="34"/>
        <v>83.525535420098834</v>
      </c>
      <c r="X123" s="35">
        <f t="shared" si="35"/>
        <v>38.260956954628824</v>
      </c>
      <c r="Y123" s="35">
        <f t="shared" si="36"/>
        <v>83.141131246567809</v>
      </c>
      <c r="Z123" s="35">
        <f t="shared" si="37"/>
        <v>88.453159041394329</v>
      </c>
      <c r="AA123" s="35">
        <f t="shared" si="38"/>
        <v>-4.9276236212954956</v>
      </c>
      <c r="AB123" s="35">
        <f t="shared" si="39"/>
        <v>-4.9276236212954672</v>
      </c>
      <c r="AC123" s="35">
        <f t="shared" si="40"/>
        <v>-4.9276236212954956</v>
      </c>
      <c r="AF123">
        <v>1.8</v>
      </c>
      <c r="AG123">
        <v>2.0299999999999998</v>
      </c>
      <c r="AJ123" t="s">
        <v>434</v>
      </c>
    </row>
    <row r="124" spans="1:36" ht="15" x14ac:dyDescent="0.25">
      <c r="A124">
        <v>1.5</v>
      </c>
      <c r="B124">
        <v>4.59</v>
      </c>
      <c r="C124">
        <v>6.07</v>
      </c>
      <c r="D124" s="20">
        <f t="shared" si="28"/>
        <v>4.9276236212954849E-2</v>
      </c>
      <c r="E124" s="17">
        <f>IF(OR($A124="",$B124="",$C124=""),"",A124*'MPTO_working_3-way'!$I123)</f>
        <v>1.5739143543194323</v>
      </c>
      <c r="F124" s="21">
        <f>IF(OR($A124="",$B124="",$C124=""),"",B124*'MPTO_working_3-way'!$I123)</f>
        <v>4.8161779242174623</v>
      </c>
      <c r="G124" s="22">
        <f>IF(OR($A124="",$B124="",$C124=""),"",C124*'MPTO_working_3-way'!$I123)</f>
        <v>6.3691067538126358</v>
      </c>
      <c r="H124" s="17">
        <f>IF(OR($A124="",$B124="",$C124=""),"",'MPTO_working_3-way'!E123)</f>
        <v>1.537890733527508</v>
      </c>
      <c r="I124" s="21">
        <f>IF(OR($A124="",$B124="",$C124=""),"",'MPTO_working_3-way'!F123)</f>
        <v>4.9642693813067567</v>
      </c>
      <c r="J124" s="22">
        <f>IF(OR($A124="",$B124="",$C124=""),"",'MPTO_working_3-way'!G123)</f>
        <v>6.7422139048648475</v>
      </c>
      <c r="K124" s="17">
        <f>IF(OR($A124="",$B124="",$C124=""),"",'OddsRatio_working_3-way'!H123)</f>
        <v>1.5492243595840123</v>
      </c>
      <c r="L124" s="21">
        <f>IF(OR($A124="",$B124="",$C124=""),"",'OddsRatio_working_3-way'!I123)</f>
        <v>4.9434309018132083</v>
      </c>
      <c r="M124" s="22">
        <f>IF(OR($A124="",$B124="",$C124=""),"",'OddsRatio_working_3-way'!J123)</f>
        <v>6.5691350061818854</v>
      </c>
      <c r="N124" s="23">
        <f t="shared" si="29"/>
        <v>63.535858686059477</v>
      </c>
      <c r="O124" s="24">
        <f t="shared" si="30"/>
        <v>20.763352511784149</v>
      </c>
      <c r="P124" s="24">
        <f t="shared" si="31"/>
        <v>15.70078880215638</v>
      </c>
      <c r="Q124" t="s">
        <v>321</v>
      </c>
      <c r="R124" t="s">
        <v>318</v>
      </c>
      <c r="S124" s="48" t="s">
        <v>450</v>
      </c>
      <c r="T124" s="35">
        <v>100</v>
      </c>
      <c r="U124" s="35">
        <f t="shared" si="32"/>
        <v>60.9375</v>
      </c>
      <c r="V124" s="35">
        <f t="shared" si="33"/>
        <v>73.68421052631578</v>
      </c>
      <c r="W124" s="35">
        <f t="shared" si="34"/>
        <v>60.9375</v>
      </c>
      <c r="X124" s="35">
        <f t="shared" si="35"/>
        <v>65.378289473684205</v>
      </c>
      <c r="Y124" s="35">
        <f t="shared" si="36"/>
        <v>78.125</v>
      </c>
      <c r="Z124" s="35">
        <f t="shared" si="37"/>
        <v>65.378289473684205</v>
      </c>
      <c r="AA124" s="35">
        <f t="shared" si="38"/>
        <v>-4.4407894736842053</v>
      </c>
      <c r="AB124" s="35">
        <f t="shared" si="39"/>
        <v>-4.4407894736842195</v>
      </c>
      <c r="AC124" s="35">
        <f t="shared" si="40"/>
        <v>-4.4407894736842053</v>
      </c>
      <c r="AF124">
        <v>1.68</v>
      </c>
      <c r="AG124">
        <v>2.2200000000000002</v>
      </c>
      <c r="AJ124" t="s">
        <v>434</v>
      </c>
    </row>
    <row r="125" spans="1:36" ht="15" x14ac:dyDescent="0.25">
      <c r="A125">
        <v>2.56</v>
      </c>
      <c r="B125">
        <v>3.8</v>
      </c>
      <c r="C125">
        <v>2.56</v>
      </c>
      <c r="D125" s="20">
        <f t="shared" si="28"/>
        <v>4.4407894736842035E-2</v>
      </c>
      <c r="E125" s="17">
        <f>IF(OR($A125="",$B125="",$C125=""),"",A125*'MPTO_working_3-way'!$I124)</f>
        <v>2.6736842105263157</v>
      </c>
      <c r="F125" s="21">
        <f>IF(OR($A125="",$B125="",$C125=""),"",B125*'MPTO_working_3-way'!$I124)</f>
        <v>3.9687499999999996</v>
      </c>
      <c r="G125" s="22">
        <f>IF(OR($A125="",$B125="",$C125=""),"",C125*'MPTO_working_3-way'!$I124)</f>
        <v>2.6736842105263157</v>
      </c>
      <c r="H125" s="17">
        <f>IF(OR($A125="",$B125="",$C125=""),"",'MPTO_working_3-way'!E124)</f>
        <v>2.6608315098468269</v>
      </c>
      <c r="I125" s="21">
        <f>IF(OR($A125="",$B125="",$C125=""),"",'MPTO_working_3-way'!F124)</f>
        <v>4.0264900662251648</v>
      </c>
      <c r="J125" s="22">
        <f>IF(OR($A125="",$B125="",$C125=""),"",'MPTO_working_3-way'!G124)</f>
        <v>2.6608315098468269</v>
      </c>
      <c r="K125" s="17">
        <f>IF(OR($A125="",$B125="",$C125=""),"",'OddsRatio_working_3-way'!H124)</f>
        <v>2.6680264184879179</v>
      </c>
      <c r="L125" s="21">
        <f>IF(OR($A125="",$B125="",$C125=""),"",'OddsRatio_working_3-way'!I124)</f>
        <v>3.993893571644981</v>
      </c>
      <c r="M125" s="22">
        <f>IF(OR($A125="",$B125="",$C125=""),"",'OddsRatio_working_3-way'!J124)</f>
        <v>2.6680264184879179</v>
      </c>
      <c r="N125" s="23">
        <f t="shared" si="29"/>
        <v>37.401574803149607</v>
      </c>
      <c r="O125" s="24">
        <f t="shared" si="30"/>
        <v>25.196850393700792</v>
      </c>
      <c r="P125" s="24">
        <f t="shared" si="31"/>
        <v>37.401574803149607</v>
      </c>
      <c r="Q125" t="s">
        <v>319</v>
      </c>
      <c r="R125" t="s">
        <v>157</v>
      </c>
      <c r="S125" s="48" t="s">
        <v>450</v>
      </c>
      <c r="T125" s="35">
        <v>100</v>
      </c>
      <c r="U125" s="35">
        <f t="shared" si="32"/>
        <v>76.689976689976689</v>
      </c>
      <c r="V125" s="35">
        <f t="shared" si="33"/>
        <v>74.160206718346245</v>
      </c>
      <c r="W125" s="35">
        <f t="shared" si="34"/>
        <v>44.444444444444443</v>
      </c>
      <c r="X125" s="35">
        <f t="shared" si="35"/>
        <v>81.395348837209298</v>
      </c>
      <c r="Y125" s="35">
        <f t="shared" si="36"/>
        <v>78.865578865578868</v>
      </c>
      <c r="Z125" s="35">
        <f t="shared" si="37"/>
        <v>49.149816591677052</v>
      </c>
      <c r="AA125" s="35">
        <f t="shared" si="38"/>
        <v>-4.7053721472326089</v>
      </c>
      <c r="AB125" s="35">
        <f t="shared" si="39"/>
        <v>-4.7053721472326231</v>
      </c>
      <c r="AC125" s="35">
        <f t="shared" si="40"/>
        <v>-4.7053721472326089</v>
      </c>
      <c r="AF125">
        <v>1.74</v>
      </c>
      <c r="AG125">
        <v>2.12</v>
      </c>
      <c r="AJ125" t="s">
        <v>434</v>
      </c>
    </row>
    <row r="126" spans="1:36" ht="15" x14ac:dyDescent="0.25">
      <c r="A126">
        <v>4.29</v>
      </c>
      <c r="B126">
        <v>3.87</v>
      </c>
      <c r="C126">
        <v>1.8</v>
      </c>
      <c r="D126" s="20">
        <f t="shared" si="28"/>
        <v>4.7053721472326115E-2</v>
      </c>
      <c r="E126" s="17">
        <f>IF(OR($A126="",$B126="",$C126=""),"",A126*'MPTO_working_3-way'!$I125)</f>
        <v>4.4918604651162788</v>
      </c>
      <c r="F126" s="21">
        <f>IF(OR($A126="",$B126="",$C126=""),"",B126*'MPTO_working_3-way'!$I125)</f>
        <v>4.052097902097902</v>
      </c>
      <c r="G126" s="22">
        <f>IF(OR($A126="",$B126="",$C126=""),"",C126*'MPTO_working_3-way'!$I125)</f>
        <v>1.884696698650187</v>
      </c>
      <c r="H126" s="17">
        <f>IF(OR($A126="",$B126="",$C126=""),"",'MPTO_working_3-way'!E125)</f>
        <v>4.599484707446809</v>
      </c>
      <c r="I126" s="21">
        <f>IF(OR($A126="",$B126="",$C126=""),"",'MPTO_working_3-way'!F125)</f>
        <v>4.1200863609291236</v>
      </c>
      <c r="J126" s="22">
        <f>IF(OR($A126="",$B126="",$C126=""),"",'MPTO_working_3-way'!G125)</f>
        <v>1.8522944070689831</v>
      </c>
      <c r="K126" s="17">
        <f>IF(OR($A126="",$B126="",$C126=""),"",'OddsRatio_working_3-way'!H125)</f>
        <v>4.553392108036018</v>
      </c>
      <c r="L126" s="21">
        <f>IF(OR($A126="",$B126="",$C126=""),"",'OddsRatio_working_3-way'!I125)</f>
        <v>4.0997675836058871</v>
      </c>
      <c r="M126" s="22">
        <f>IF(OR($A126="",$B126="",$C126=""),"",'OddsRatio_working_3-way'!J125)</f>
        <v>1.8640467132002476</v>
      </c>
      <c r="N126" s="23">
        <f t="shared" si="29"/>
        <v>22.26249029251877</v>
      </c>
      <c r="O126" s="24">
        <f t="shared" si="30"/>
        <v>24.678574510311503</v>
      </c>
      <c r="P126" s="24">
        <f t="shared" si="31"/>
        <v>53.058935197169731</v>
      </c>
      <c r="Q126" t="s">
        <v>154</v>
      </c>
      <c r="R126" t="s">
        <v>324</v>
      </c>
      <c r="S126" s="48" t="s">
        <v>450</v>
      </c>
      <c r="T126" s="35">
        <v>100</v>
      </c>
      <c r="U126" s="35">
        <f t="shared" si="32"/>
        <v>41.520467836257311</v>
      </c>
      <c r="V126" s="35">
        <f t="shared" si="33"/>
        <v>76.580796252927385</v>
      </c>
      <c r="W126" s="35">
        <f t="shared" si="34"/>
        <v>79.338842975206617</v>
      </c>
      <c r="X126" s="35">
        <f t="shared" si="35"/>
        <v>44.08036077186599</v>
      </c>
      <c r="Y126" s="35">
        <f t="shared" si="36"/>
        <v>79.140689188536072</v>
      </c>
      <c r="Z126" s="35">
        <f t="shared" si="37"/>
        <v>81.89873591081529</v>
      </c>
      <c r="AA126" s="35">
        <f t="shared" si="38"/>
        <v>-2.5598929356086799</v>
      </c>
      <c r="AB126" s="35">
        <f t="shared" si="39"/>
        <v>-2.559892935608687</v>
      </c>
      <c r="AC126" s="35">
        <f t="shared" si="40"/>
        <v>-2.5598929356086728</v>
      </c>
      <c r="AF126">
        <v>1.7</v>
      </c>
      <c r="AG126">
        <v>2.17</v>
      </c>
      <c r="AJ126" t="s">
        <v>434</v>
      </c>
    </row>
    <row r="127" spans="1:36" ht="15" x14ac:dyDescent="0.25">
      <c r="A127">
        <v>1.71</v>
      </c>
      <c r="B127">
        <v>4.2699999999999996</v>
      </c>
      <c r="C127">
        <v>4.84</v>
      </c>
      <c r="D127" s="20">
        <f t="shared" si="28"/>
        <v>2.5598929356086764E-2</v>
      </c>
      <c r="E127" s="17">
        <f>IF(OR($A127="",$B127="",$C127=""),"",A127*'MPTO_working_3-way'!$I126)</f>
        <v>1.7537741691989084</v>
      </c>
      <c r="F127" s="21">
        <f>IF(OR($A127="",$B127="",$C127=""),"",B127*'MPTO_working_3-way'!$I126)</f>
        <v>4.37930742835049</v>
      </c>
      <c r="G127" s="22">
        <f>IF(OR($A127="",$B127="",$C127=""),"",C127*'MPTO_working_3-way'!$I126)</f>
        <v>4.96389881808346</v>
      </c>
      <c r="H127" s="17">
        <f>IF(OR($A127="",$B127="",$C127=""),"",'MPTO_working_3-way'!E126)</f>
        <v>1.7353207412472438</v>
      </c>
      <c r="I127" s="21">
        <f>IF(OR($A127="",$B127="",$C127=""),"",'MPTO_working_3-way'!F126)</f>
        <v>4.4314639770531725</v>
      </c>
      <c r="J127" s="22">
        <f>IF(OR($A127="",$B127="",$C127=""),"",'MPTO_working_3-way'!G126)</f>
        <v>5.0485011067393488</v>
      </c>
      <c r="K127" s="17">
        <f>IF(OR($A127="",$B127="",$C127=""),"",'OddsRatio_working_3-way'!H126)</f>
        <v>1.741884583260721</v>
      </c>
      <c r="L127" s="21">
        <f>IF(OR($A127="",$B127="",$C127=""),"",'OddsRatio_working_3-way'!I126)</f>
        <v>4.4168487144543063</v>
      </c>
      <c r="M127" s="22">
        <f>IF(OR($A127="",$B127="",$C127=""),"",'OddsRatio_working_3-way'!J126)</f>
        <v>5.0124461967903766</v>
      </c>
      <c r="N127" s="23">
        <f t="shared" si="29"/>
        <v>57.019884176808318</v>
      </c>
      <c r="O127" s="24">
        <f t="shared" si="30"/>
        <v>22.834660876426753</v>
      </c>
      <c r="P127" s="24">
        <f t="shared" si="31"/>
        <v>20.145454946764925</v>
      </c>
      <c r="Q127" t="s">
        <v>327</v>
      </c>
      <c r="R127" t="s">
        <v>159</v>
      </c>
      <c r="S127" s="48" t="s">
        <v>450</v>
      </c>
      <c r="T127" s="35">
        <v>100</v>
      </c>
      <c r="U127" s="35">
        <f t="shared" si="32"/>
        <v>67.320261437908499</v>
      </c>
      <c r="V127" s="35">
        <f t="shared" si="33"/>
        <v>71.509971509971507</v>
      </c>
      <c r="W127" s="35">
        <f t="shared" si="34"/>
        <v>59.016393442622956</v>
      </c>
      <c r="X127" s="35">
        <f t="shared" si="35"/>
        <v>69.473635047405537</v>
      </c>
      <c r="Y127" s="35">
        <f t="shared" si="36"/>
        <v>73.663345119468545</v>
      </c>
      <c r="Z127" s="35">
        <f t="shared" si="37"/>
        <v>61.169767052119994</v>
      </c>
      <c r="AA127" s="35">
        <f t="shared" si="38"/>
        <v>-2.1533736094970379</v>
      </c>
      <c r="AB127" s="35">
        <f t="shared" si="39"/>
        <v>-2.1533736094970379</v>
      </c>
      <c r="AC127" s="35">
        <f t="shared" si="40"/>
        <v>-2.1533736094970379</v>
      </c>
      <c r="AF127">
        <v>1.61</v>
      </c>
      <c r="AG127">
        <v>2.44</v>
      </c>
      <c r="AJ127" t="s">
        <v>435</v>
      </c>
    </row>
    <row r="128" spans="1:36" ht="15" x14ac:dyDescent="0.25">
      <c r="A128">
        <v>3.06</v>
      </c>
      <c r="B128">
        <v>3.51</v>
      </c>
      <c r="C128">
        <v>2.44</v>
      </c>
      <c r="D128" s="20">
        <f t="shared" si="28"/>
        <v>2.1533736094970557E-2</v>
      </c>
      <c r="E128" s="17">
        <f>IF(OR($A128="",$B128="",$C128=""),"",A128*'MPTO_working_3-way'!$I127)</f>
        <v>3.1258932324506099</v>
      </c>
      <c r="F128" s="21">
        <f>IF(OR($A128="",$B128="",$C128=""),"",B128*'MPTO_working_3-way'!$I127)</f>
        <v>3.5855834136933464</v>
      </c>
      <c r="G128" s="22">
        <f>IF(OR($A128="",$B128="",$C128=""),"",C128*'MPTO_working_3-way'!$I127)</f>
        <v>2.4925423160717282</v>
      </c>
      <c r="H128" s="17">
        <f>IF(OR($A128="",$B128="",$C128=""),"",'MPTO_working_3-way'!E127)</f>
        <v>3.1287205024469076</v>
      </c>
      <c r="I128" s="21">
        <f>IF(OR($A128="",$B128="",$C128=""),"",'MPTO_working_3-way'!F127)</f>
        <v>3.6007181908712602</v>
      </c>
      <c r="J128" s="22">
        <f>IF(OR($A128="",$B128="",$C128=""),"",'MPTO_working_3-way'!G127)</f>
        <v>2.483496214352483</v>
      </c>
      <c r="K128" s="17">
        <f>IF(OR($A128="",$B128="",$C128=""),"",'OddsRatio_working_3-way'!H127)</f>
        <v>3.1280900911541196</v>
      </c>
      <c r="L128" s="21">
        <f>IF(OR($A128="",$B128="",$C128=""),"",'OddsRatio_working_3-way'!I127)</f>
        <v>3.5929641401926409</v>
      </c>
      <c r="M128" s="22">
        <f>IF(OR($A128="",$B128="",$C128=""),"",'OddsRatio_working_3-way'!J127)</f>
        <v>2.4875969569232685</v>
      </c>
      <c r="N128" s="23">
        <f t="shared" si="29"/>
        <v>31.990855913400118</v>
      </c>
      <c r="O128" s="24">
        <f t="shared" si="30"/>
        <v>27.889464129630877</v>
      </c>
      <c r="P128" s="24">
        <f t="shared" si="31"/>
        <v>40.119679956969001</v>
      </c>
      <c r="Q128" t="s">
        <v>331</v>
      </c>
      <c r="R128" t="s">
        <v>167</v>
      </c>
      <c r="S128" s="48" t="s">
        <v>450</v>
      </c>
      <c r="T128" s="35">
        <v>100</v>
      </c>
      <c r="U128" s="35">
        <f t="shared" si="32"/>
        <v>22.480620155038757</v>
      </c>
      <c r="V128" s="35">
        <f t="shared" si="33"/>
        <v>83.686786296900493</v>
      </c>
      <c r="W128" s="35">
        <f t="shared" si="34"/>
        <v>90.732159406858216</v>
      </c>
      <c r="X128" s="35">
        <f t="shared" si="35"/>
        <v>25.581054296241312</v>
      </c>
      <c r="Y128" s="35">
        <f t="shared" si="36"/>
        <v>86.787220438103034</v>
      </c>
      <c r="Z128" s="35">
        <f t="shared" si="37"/>
        <v>93.832593548060743</v>
      </c>
      <c r="AA128" s="35">
        <f t="shared" si="38"/>
        <v>-3.1004341412025553</v>
      </c>
      <c r="AB128" s="35">
        <f t="shared" si="39"/>
        <v>-3.1004341412025411</v>
      </c>
      <c r="AC128" s="35">
        <f t="shared" si="40"/>
        <v>-3.1004341412025269</v>
      </c>
      <c r="AF128">
        <v>1.99</v>
      </c>
      <c r="AG128">
        <v>1.91</v>
      </c>
      <c r="AJ128" t="s">
        <v>435</v>
      </c>
    </row>
    <row r="129" spans="1:36" ht="15" x14ac:dyDescent="0.25">
      <c r="A129">
        <v>1.29</v>
      </c>
      <c r="B129">
        <v>6.13</v>
      </c>
      <c r="C129">
        <v>10.79</v>
      </c>
      <c r="D129" s="20">
        <f t="shared" si="28"/>
        <v>3.1004341412025571E-2</v>
      </c>
      <c r="E129" s="17">
        <f>IF(OR($A129="",$B129="",$C129=""),"",A129*'MPTO_working_3-way'!$I128)</f>
        <v>1.329995600421513</v>
      </c>
      <c r="F129" s="21">
        <f>IF(OR($A129="",$B129="",$C129=""),"",B129*'MPTO_working_3-way'!$I128)</f>
        <v>6.3200566128557165</v>
      </c>
      <c r="G129" s="22">
        <f>IF(OR($A129="",$B129="",$C129=""),"",C129*'MPTO_working_3-way'!$I128)</f>
        <v>11.124536843835756</v>
      </c>
      <c r="H129" s="17">
        <f>IF(OR($A129="",$B129="",$C129=""),"",'MPTO_working_3-way'!E128)</f>
        <v>1.3074304891408606</v>
      </c>
      <c r="I129" s="21">
        <f>IF(OR($A129="",$B129="",$C129=""),"",'MPTO_working_3-way'!F128)</f>
        <v>6.5446158396413701</v>
      </c>
      <c r="J129" s="22">
        <f>IF(OR($A129="",$B129="",$C129=""),"",'MPTO_working_3-way'!G128)</f>
        <v>12.144230891032951</v>
      </c>
      <c r="K129" s="17">
        <f>IF(OR($A129="",$B129="",$C129=""),"",'OddsRatio_working_3-way'!H128)</f>
        <v>1.3138439011967924</v>
      </c>
      <c r="L129" s="21">
        <f>IF(OR($A129="",$B129="",$C129=""),"",'OddsRatio_working_3-way'!I128)</f>
        <v>6.5517903901363592</v>
      </c>
      <c r="M129" s="22">
        <f>IF(OR($A129="",$B129="",$C129=""),"",'OddsRatio_working_3-way'!J128)</f>
        <v>11.594937216264123</v>
      </c>
      <c r="N129" s="23">
        <f t="shared" si="29"/>
        <v>75.188218643961818</v>
      </c>
      <c r="O129" s="24">
        <f t="shared" si="30"/>
        <v>15.822643075156732</v>
      </c>
      <c r="P129" s="24">
        <f t="shared" si="31"/>
        <v>8.9891382808814413</v>
      </c>
      <c r="Q129" t="s">
        <v>168</v>
      </c>
      <c r="R129" t="s">
        <v>329</v>
      </c>
      <c r="S129" s="48" t="s">
        <v>450</v>
      </c>
      <c r="T129" s="35">
        <v>100</v>
      </c>
      <c r="U129" s="35">
        <f t="shared" si="32"/>
        <v>60.474308300395251</v>
      </c>
      <c r="V129" s="35">
        <f t="shared" si="33"/>
        <v>71.428571428571431</v>
      </c>
      <c r="W129" s="35">
        <f t="shared" si="34"/>
        <v>65.397923875432525</v>
      </c>
      <c r="X129" s="35">
        <f t="shared" si="35"/>
        <v>63.173504695996044</v>
      </c>
      <c r="Y129" s="35">
        <f t="shared" si="36"/>
        <v>74.127767824172224</v>
      </c>
      <c r="Z129" s="35">
        <f t="shared" si="37"/>
        <v>68.097120271033319</v>
      </c>
      <c r="AA129" s="35">
        <f t="shared" si="38"/>
        <v>-2.6991963956007936</v>
      </c>
      <c r="AB129" s="35">
        <f t="shared" si="39"/>
        <v>-2.6991963956007936</v>
      </c>
      <c r="AC129" s="35">
        <f t="shared" si="40"/>
        <v>-2.6991963956007936</v>
      </c>
      <c r="AF129">
        <v>1.38</v>
      </c>
      <c r="AG129">
        <v>3.19</v>
      </c>
      <c r="AJ129" t="s">
        <v>435</v>
      </c>
    </row>
    <row r="130" spans="1:36" ht="15" x14ac:dyDescent="0.25">
      <c r="A130">
        <v>2.5299999999999998</v>
      </c>
      <c r="B130">
        <v>3.5</v>
      </c>
      <c r="C130">
        <v>2.89</v>
      </c>
      <c r="D130" s="20">
        <f t="shared" si="28"/>
        <v>2.6991963956007892E-2</v>
      </c>
      <c r="E130" s="17">
        <f>IF(OR($A130="",$B130="",$C130=""),"",A130*'MPTO_working_3-way'!$I129)</f>
        <v>2.5982896688086998</v>
      </c>
      <c r="F130" s="21">
        <f>IF(OR($A130="",$B130="",$C130=""),"",B130*'MPTO_working_3-way'!$I129)</f>
        <v>3.5944718738460275</v>
      </c>
      <c r="G130" s="22">
        <f>IF(OR($A130="",$B130="",$C130=""),"",C130*'MPTO_working_3-way'!$I129)</f>
        <v>2.9680067758328628</v>
      </c>
      <c r="H130" s="17">
        <f>IF(OR($A130="",$B130="",$C130=""),"",'MPTO_working_3-way'!E129)</f>
        <v>2.5889324464452819</v>
      </c>
      <c r="I130" s="21">
        <f>IF(OR($A130="",$B130="",$C130=""),"",'MPTO_working_3-way'!F129)</f>
        <v>3.6138008458719613</v>
      </c>
      <c r="J130" s="22">
        <f>IF(OR($A130="",$B130="",$C130=""),"",'MPTO_working_3-way'!G129)</f>
        <v>2.9671526710919154</v>
      </c>
      <c r="K130" s="17">
        <f>IF(OR($A130="",$B130="",$C130=""),"",'OddsRatio_working_3-way'!H129)</f>
        <v>2.5933663604633344</v>
      </c>
      <c r="L130" s="21">
        <f>IF(OR($A130="",$B130="",$C130=""),"",'OddsRatio_working_3-way'!I129)</f>
        <v>3.6035398046786513</v>
      </c>
      <c r="M130" s="22">
        <f>IF(OR($A130="",$B130="",$C130=""),"",'OddsRatio_working_3-way'!J129)</f>
        <v>2.968276092337061</v>
      </c>
      <c r="N130" s="23">
        <f t="shared" si="29"/>
        <v>38.486855873098015</v>
      </c>
      <c r="O130" s="24">
        <f t="shared" si="30"/>
        <v>27.820498673982275</v>
      </c>
      <c r="P130" s="24">
        <f t="shared" si="31"/>
        <v>33.692645452919713</v>
      </c>
      <c r="Q130" t="s">
        <v>335</v>
      </c>
      <c r="R130" t="s">
        <v>332</v>
      </c>
      <c r="S130" s="48" t="s">
        <v>450</v>
      </c>
      <c r="T130" s="35">
        <v>100</v>
      </c>
      <c r="U130" s="35">
        <f t="shared" si="32"/>
        <v>44.751381215469614</v>
      </c>
      <c r="V130" s="35">
        <f t="shared" si="33"/>
        <v>74.619289340101517</v>
      </c>
      <c r="W130" s="35">
        <f t="shared" si="34"/>
        <v>77.827050997782706</v>
      </c>
      <c r="X130" s="35">
        <f t="shared" si="35"/>
        <v>47.55365966211577</v>
      </c>
      <c r="Y130" s="35">
        <f t="shared" si="36"/>
        <v>77.421567786747687</v>
      </c>
      <c r="Z130" s="35">
        <f t="shared" si="37"/>
        <v>80.629329444428862</v>
      </c>
      <c r="AA130" s="35">
        <f t="shared" si="38"/>
        <v>-2.8022784466461559</v>
      </c>
      <c r="AB130" s="35">
        <f t="shared" si="39"/>
        <v>-2.8022784466461701</v>
      </c>
      <c r="AC130" s="35">
        <f t="shared" si="40"/>
        <v>-2.8022784466461559</v>
      </c>
      <c r="AF130">
        <v>1.79</v>
      </c>
      <c r="AG130">
        <v>2.11</v>
      </c>
      <c r="AJ130" t="s">
        <v>436</v>
      </c>
    </row>
    <row r="131" spans="1:36" s="35" customFormat="1" ht="15" x14ac:dyDescent="0.25">
      <c r="A131">
        <v>1.81</v>
      </c>
      <c r="B131">
        <v>3.94</v>
      </c>
      <c r="C131">
        <v>4.51</v>
      </c>
      <c r="D131" s="20">
        <f t="shared" si="28"/>
        <v>2.8022784466461559E-2</v>
      </c>
      <c r="E131" s="17">
        <f>IF(OR($A131="",$B131="",$C131=""),"",A131*'MPTO_working_3-way'!$I130)</f>
        <v>1.8607212398842954</v>
      </c>
      <c r="F131" s="21">
        <f>IF(OR($A131="",$B131="",$C131=""),"",B131*'MPTO_working_3-way'!$I130)</f>
        <v>4.0504097707978586</v>
      </c>
      <c r="G131" s="22">
        <f>IF(OR($A131="",$B131="",$C131=""),"",C131*'MPTO_working_3-way'!$I130)</f>
        <v>4.6363827579437418</v>
      </c>
      <c r="H131" s="17">
        <f>IF(OR($A131="",$B131="",$C131=""),"",'MPTO_working_3-way'!E130)</f>
        <v>1.8411281000060411</v>
      </c>
      <c r="I131" s="21">
        <f>IF(OR($A131="",$B131="",$C131=""),"",'MPTO_working_3-way'!F130)</f>
        <v>4.0905453930966802</v>
      </c>
      <c r="J131" s="22">
        <f>IF(OR($A131="",$B131="",$C131=""),"",'MPTO_working_3-way'!G130)</f>
        <v>4.708351481882957</v>
      </c>
      <c r="K131" s="17">
        <f>IF(OR($A131="",$B131="",$C131=""),"",'OddsRatio_working_3-way'!H130)</f>
        <v>1.8483768242034384</v>
      </c>
      <c r="L131" s="21">
        <f>IF(OR($A131="",$B131="",$C131=""),"",'OddsRatio_working_3-way'!I130)</f>
        <v>4.0792936582198864</v>
      </c>
      <c r="M131" s="22">
        <f>IF(OR($A131="",$B131="",$C131=""),"",'OddsRatio_working_3-way'!J130)</f>
        <v>4.6762995715482321</v>
      </c>
      <c r="N131" s="23">
        <f t="shared" si="29"/>
        <v>53.742601447500149</v>
      </c>
      <c r="O131" s="24">
        <f t="shared" si="30"/>
        <v>24.688860055831285</v>
      </c>
      <c r="P131" s="24">
        <f t="shared" si="31"/>
        <v>21.56853849666857</v>
      </c>
      <c r="Q131" t="s">
        <v>176</v>
      </c>
      <c r="R131" t="s">
        <v>135</v>
      </c>
      <c r="S131" s="48" t="s">
        <v>450</v>
      </c>
      <c r="T131" s="35">
        <v>100</v>
      </c>
      <c r="U131" s="35">
        <f t="shared" si="32"/>
        <v>34.640522875816991</v>
      </c>
      <c r="V131" s="35">
        <f t="shared" si="33"/>
        <v>77.116704805491992</v>
      </c>
      <c r="W131" s="35">
        <f t="shared" si="34"/>
        <v>84.962406015037587</v>
      </c>
      <c r="X131" s="35">
        <f t="shared" si="35"/>
        <v>37.920889179470414</v>
      </c>
      <c r="Y131" s="35">
        <f t="shared" si="36"/>
        <v>80.397071109145415</v>
      </c>
      <c r="Z131" s="35">
        <f t="shared" si="37"/>
        <v>88.242772318691024</v>
      </c>
      <c r="AA131" s="35">
        <f t="shared" si="38"/>
        <v>-3.2803663036534232</v>
      </c>
      <c r="AB131" s="35">
        <f t="shared" si="39"/>
        <v>-3.2803663036534232</v>
      </c>
      <c r="AC131" s="35">
        <f t="shared" si="40"/>
        <v>-3.2803663036534374</v>
      </c>
      <c r="AD131" s="36"/>
      <c r="AE131" s="36"/>
      <c r="AF131">
        <v>1.85</v>
      </c>
      <c r="AG131">
        <v>2.0499999999999998</v>
      </c>
      <c r="AH131" s="36"/>
      <c r="AI131" s="36"/>
      <c r="AJ131" t="s">
        <v>436</v>
      </c>
    </row>
    <row r="132" spans="1:36" ht="15" x14ac:dyDescent="0.25">
      <c r="A132">
        <v>1.53</v>
      </c>
      <c r="B132">
        <v>4.37</v>
      </c>
      <c r="C132">
        <v>6.65</v>
      </c>
      <c r="D132" s="20">
        <f t="shared" ref="D132:D182" si="41">IF(OR($A132="",$B132="",$C132=""),"",(1/A132)+(1/B132)+(1/C132)-1)</f>
        <v>3.2803663036534259E-2</v>
      </c>
      <c r="E132" s="17">
        <f>IF(OR($A132="",$B132="",$C132=""),"",A132*'MPTO_working_3-way'!$I131)</f>
        <v>1.5801896044458974</v>
      </c>
      <c r="F132" s="21">
        <f>IF(OR($A132="",$B132="",$C132=""),"",B132*'MPTO_working_3-way'!$I131)</f>
        <v>4.5133520074696545</v>
      </c>
      <c r="G132" s="22">
        <f>IF(OR($A132="",$B132="",$C132=""),"",C132*'MPTO_working_3-way'!$I131)</f>
        <v>6.8681443591929536</v>
      </c>
      <c r="H132" s="17">
        <f>IF(OR($A132="",$B132="",$C132=""),"",'MPTO_working_3-way'!E131)</f>
        <v>1.5560322137714204</v>
      </c>
      <c r="I132" s="21">
        <f>IF(OR($A132="",$B132="",$C132=""),"",'MPTO_working_3-way'!F131)</f>
        <v>4.5892948778710041</v>
      </c>
      <c r="J132" s="22">
        <f>IF(OR($A132="",$B132="",$C132=""),"",'MPTO_working_3-way'!G131)</f>
        <v>7.171472058921176</v>
      </c>
      <c r="K132" s="17">
        <f>IF(OR($A132="",$B132="",$C132=""),"",'OddsRatio_working_3-way'!H131)</f>
        <v>1.5640383921157017</v>
      </c>
      <c r="L132" s="21">
        <f>IF(OR($A132="",$B132="",$C132=""),"",'OddsRatio_working_3-way'!I131)</f>
        <v>4.5864327951507846</v>
      </c>
      <c r="M132" s="22">
        <f>IF(OR($A132="",$B132="",$C132=""),"",'OddsRatio_working_3-way'!J131)</f>
        <v>7.0128621046296544</v>
      </c>
      <c r="N132" s="23">
        <f t="shared" si="29"/>
        <v>63.283545037030905</v>
      </c>
      <c r="O132" s="24">
        <f t="shared" si="30"/>
        <v>22.156481443171007</v>
      </c>
      <c r="P132" s="24">
        <f t="shared" si="31"/>
        <v>14.559973519798087</v>
      </c>
      <c r="Q132" t="s">
        <v>174</v>
      </c>
      <c r="R132" t="s">
        <v>336</v>
      </c>
      <c r="S132" s="48" t="s">
        <v>450</v>
      </c>
      <c r="T132" s="35">
        <v>100</v>
      </c>
      <c r="U132" s="35">
        <f t="shared" si="32"/>
        <v>79.079497907949786</v>
      </c>
      <c r="V132" s="35">
        <f t="shared" si="33"/>
        <v>72.602739726027394</v>
      </c>
      <c r="W132" s="35">
        <f t="shared" si="34"/>
        <v>45.945945945945937</v>
      </c>
      <c r="X132" s="35">
        <f t="shared" si="35"/>
        <v>81.451314328026641</v>
      </c>
      <c r="Y132" s="35">
        <f t="shared" si="36"/>
        <v>74.974556146104248</v>
      </c>
      <c r="Z132" s="35">
        <f t="shared" si="37"/>
        <v>48.317762366022812</v>
      </c>
      <c r="AA132" s="35">
        <f t="shared" si="38"/>
        <v>-2.3718164200768541</v>
      </c>
      <c r="AB132" s="35">
        <f t="shared" si="39"/>
        <v>-2.3718164200768541</v>
      </c>
      <c r="AC132" s="35">
        <f t="shared" si="40"/>
        <v>-2.3718164200768754</v>
      </c>
      <c r="AF132">
        <v>1.65</v>
      </c>
      <c r="AG132">
        <v>2.33</v>
      </c>
      <c r="AJ132" t="s">
        <v>436</v>
      </c>
    </row>
    <row r="133" spans="1:36" ht="15" x14ac:dyDescent="0.25">
      <c r="A133">
        <v>4.78</v>
      </c>
      <c r="B133">
        <v>3.65</v>
      </c>
      <c r="C133">
        <v>1.85</v>
      </c>
      <c r="D133" s="20">
        <f t="shared" si="41"/>
        <v>2.3718164200768665E-2</v>
      </c>
      <c r="E133" s="17">
        <f>IF(OR($A133="",$B133="",$C133=""),"",A133*'MPTO_working_3-way'!$I132)</f>
        <v>4.8933728248796742</v>
      </c>
      <c r="F133" s="21">
        <f>IF(OR($A133="",$B133="",$C133=""),"",B133*'MPTO_working_3-way'!$I132)</f>
        <v>3.7365712993328057</v>
      </c>
      <c r="G133" s="22">
        <f>IF(OR($A133="",$B133="",$C133=""),"",C133*'MPTO_working_3-way'!$I132)</f>
        <v>1.8938786037714221</v>
      </c>
      <c r="H133" s="17">
        <f>IF(OR($A133="",$B133="",$C133=""),"",'MPTO_working_3-way'!E132)</f>
        <v>4.9677353984593644</v>
      </c>
      <c r="I133" s="21">
        <f>IF(OR($A133="",$B133="",$C133=""),"",'MPTO_working_3-way'!F132)</f>
        <v>3.758458203385028</v>
      </c>
      <c r="J133" s="22">
        <f>IF(OR($A133="",$B133="",$C133=""),"",'MPTO_working_3-way'!G132)</f>
        <v>1.8774601094125212</v>
      </c>
      <c r="K133" s="17">
        <f>IF(OR($A133="",$B133="",$C133=""),"",'OddsRatio_working_3-way'!H132)</f>
        <v>4.9300108991381597</v>
      </c>
      <c r="L133" s="21">
        <f>IF(OR($A133="",$B133="",$C133=""),"",'OddsRatio_working_3-way'!I132)</f>
        <v>3.7551663710889223</v>
      </c>
      <c r="M133" s="22">
        <f>IF(OR($A133="",$B133="",$C133=""),"",'OddsRatio_working_3-way'!J132)</f>
        <v>1.8837326095945597</v>
      </c>
      <c r="N133" s="23">
        <f t="shared" ref="N133:N182" si="42">(1/E133)* 100</f>
        <v>20.43580237572823</v>
      </c>
      <c r="O133" s="24">
        <f t="shared" ref="O133:O182" si="43">(1/F133)* 100</f>
        <v>26.762502837255049</v>
      </c>
      <c r="P133" s="24">
        <f t="shared" ref="P133:P182" si="44">(1/G133)* 100</f>
        <v>52.801694787016714</v>
      </c>
      <c r="Q133" t="s">
        <v>419</v>
      </c>
      <c r="R133" t="s">
        <v>179</v>
      </c>
      <c r="S133" s="48" t="s">
        <v>450</v>
      </c>
      <c r="T133" s="35">
        <v>100</v>
      </c>
      <c r="U133" s="35">
        <f t="shared" ref="U133:U182" si="45">(1/A134)*((T133*A134)-T133)</f>
        <v>83.948635634028889</v>
      </c>
      <c r="V133" s="35">
        <f t="shared" ref="V133:V182" si="46">(1/B134)*((T133*B134)-T133)</f>
        <v>77.728285077951</v>
      </c>
      <c r="W133" s="35">
        <f t="shared" ref="W133:W182" si="47">(1/C134)*((T133*C134)-T133)</f>
        <v>35.897435897435898</v>
      </c>
      <c r="X133" s="35">
        <f t="shared" ref="X133:X182" si="48">((1/B134)+(1/C134))*T133</f>
        <v>86.374279024613102</v>
      </c>
      <c r="Y133" s="35">
        <f t="shared" ref="Y133:Y182" si="49">((1/A134)+(1/C134))*T133</f>
        <v>80.153928468535213</v>
      </c>
      <c r="Z133" s="35">
        <f t="shared" ref="Z133:Z182" si="50">((1/A134)+(1/B134))*T133</f>
        <v>38.323079288020104</v>
      </c>
      <c r="AA133" s="35">
        <f t="shared" ref="AA133:AA182" si="51">U133-X133</f>
        <v>-2.425643390584213</v>
      </c>
      <c r="AB133" s="35">
        <f t="shared" ref="AB133:AB182" si="52">V133-Y133</f>
        <v>-2.425643390584213</v>
      </c>
      <c r="AC133" s="35">
        <f t="shared" ref="AC133:AC182" si="53">W133-Z133</f>
        <v>-2.4256433905842059</v>
      </c>
      <c r="AF133">
        <v>2.1</v>
      </c>
      <c r="AG133">
        <v>1.81</v>
      </c>
      <c r="AJ133" t="s">
        <v>443</v>
      </c>
    </row>
    <row r="134" spans="1:36" s="35" customFormat="1" ht="15" x14ac:dyDescent="0.25">
      <c r="A134">
        <v>6.23</v>
      </c>
      <c r="B134">
        <v>4.49</v>
      </c>
      <c r="C134">
        <v>1.56</v>
      </c>
      <c r="D134" s="20">
        <f t="shared" si="41"/>
        <v>2.4256433905841979E-2</v>
      </c>
      <c r="E134" s="17">
        <f>IF(OR($A134="",$B134="",$C134=""),"",A134*'MPTO_working_3-way'!$I133)</f>
        <v>6.3811175832333964</v>
      </c>
      <c r="F134" s="21">
        <f>IF(OR($A134="",$B134="",$C134=""),"",B134*'MPTO_working_3-way'!$I133)</f>
        <v>4.598911388237231</v>
      </c>
      <c r="G134" s="22">
        <f>IF(OR($A134="",$B134="",$C134=""),"",C134*'MPTO_working_3-way'!$I133)</f>
        <v>1.5978400368931136</v>
      </c>
      <c r="H134" s="17">
        <f>IF(OR($A134="",$B134="",$C134=""),"",'MPTO_working_3-way'!E133)</f>
        <v>6.5604673222043983</v>
      </c>
      <c r="I134" s="21">
        <f>IF(OR($A134="",$B134="",$C134=""),"",'MPTO_working_3-way'!F133)</f>
        <v>4.65914463679721</v>
      </c>
      <c r="J134" s="22">
        <f>IF(OR($A134="",$B134="",$C134=""),"",'MPTO_working_3-way'!G133)</f>
        <v>1.5799281802091951</v>
      </c>
      <c r="K134" s="17">
        <f>IF(OR($A134="",$B134="",$C134=""),"",'OddsRatio_working_3-way'!H133)</f>
        <v>6.4725008413300058</v>
      </c>
      <c r="L134" s="21">
        <f>IF(OR($A134="",$B134="",$C134=""),"",'OddsRatio_working_3-way'!I133)</f>
        <v>4.6518217851322614</v>
      </c>
      <c r="M134" s="22">
        <f>IF(OR($A134="",$B134="",$C134=""),"",'OddsRatio_working_3-way'!J133)</f>
        <v>1.5859656732590446</v>
      </c>
      <c r="N134" s="23">
        <f t="shared" si="42"/>
        <v>15.671236064158009</v>
      </c>
      <c r="O134" s="24">
        <f t="shared" si="43"/>
        <v>21.744276320646861</v>
      </c>
      <c r="P134" s="24">
        <f t="shared" si="44"/>
        <v>62.58448761519513</v>
      </c>
      <c r="Q134" t="s">
        <v>339</v>
      </c>
      <c r="R134" t="s">
        <v>342</v>
      </c>
      <c r="S134" s="48" t="s">
        <v>450</v>
      </c>
      <c r="T134" s="35">
        <v>100</v>
      </c>
      <c r="U134" s="35">
        <f t="shared" si="45"/>
        <v>50.980392156862742</v>
      </c>
      <c r="V134" s="35">
        <f t="shared" si="46"/>
        <v>73.045822102425873</v>
      </c>
      <c r="W134" s="35">
        <f t="shared" si="47"/>
        <v>73.68421052631578</v>
      </c>
      <c r="X134" s="35">
        <f t="shared" si="48"/>
        <v>53.269967371258332</v>
      </c>
      <c r="Y134" s="35">
        <f t="shared" si="49"/>
        <v>75.335397316821457</v>
      </c>
      <c r="Z134" s="35">
        <f t="shared" si="50"/>
        <v>75.973785740711378</v>
      </c>
      <c r="AA134" s="35">
        <f t="shared" si="51"/>
        <v>-2.2895752143955903</v>
      </c>
      <c r="AB134" s="35">
        <f t="shared" si="52"/>
        <v>-2.2895752143955832</v>
      </c>
      <c r="AC134" s="35">
        <f t="shared" si="53"/>
        <v>-2.2895752143955974</v>
      </c>
      <c r="AD134" s="36"/>
      <c r="AE134" s="36"/>
      <c r="AF134">
        <v>1.65</v>
      </c>
      <c r="AG134">
        <v>2.37</v>
      </c>
      <c r="AH134" s="36"/>
      <c r="AI134" s="36"/>
      <c r="AJ134" t="s">
        <v>443</v>
      </c>
    </row>
    <row r="135" spans="1:36" ht="15" x14ac:dyDescent="0.25">
      <c r="A135">
        <v>2.04</v>
      </c>
      <c r="B135">
        <v>3.71</v>
      </c>
      <c r="C135">
        <v>3.8</v>
      </c>
      <c r="D135" s="20">
        <f t="shared" si="41"/>
        <v>2.2895752143955894E-2</v>
      </c>
      <c r="E135" s="17">
        <f>IF(OR($A135="",$B135="",$C135=""),"",A135*'MPTO_working_3-way'!$I134)</f>
        <v>2.0867073343736702</v>
      </c>
      <c r="F135" s="21">
        <f>IF(OR($A135="",$B135="",$C135=""),"",B135*'MPTO_working_3-way'!$I134)</f>
        <v>3.7949432404540762</v>
      </c>
      <c r="G135" s="22">
        <f>IF(OR($A135="",$B135="",$C135=""),"",C135*'MPTO_working_3-way'!$I134)</f>
        <v>3.8870038581470321</v>
      </c>
      <c r="H135" s="17">
        <f>IF(OR($A135="",$B135="",$C135=""),"",'MPTO_working_3-way'!E134)</f>
        <v>2.0722632982607161</v>
      </c>
      <c r="I135" s="21">
        <f>IF(OR($A135="",$B135="",$C135=""),"",'MPTO_working_3-way'!F134)</f>
        <v>3.8181074737404805</v>
      </c>
      <c r="J135" s="22">
        <f>IF(OR($A135="",$B135="",$C135=""),"",'MPTO_working_3-way'!G134)</f>
        <v>3.9134964294008352</v>
      </c>
      <c r="K135" s="17">
        <f>IF(OR($A135="",$B135="",$C135=""),"",'OddsRatio_working_3-way'!H134)</f>
        <v>2.0780431163625614</v>
      </c>
      <c r="L135" s="21">
        <f>IF(OR($A135="",$B135="",$C135=""),"",'OddsRatio_working_3-way'!I134)</f>
        <v>3.8091315820601359</v>
      </c>
      <c r="M135" s="22">
        <f>IF(OR($A135="",$B135="",$C135=""),"",'OddsRatio_working_3-way'!J134)</f>
        <v>3.9024237748222803</v>
      </c>
      <c r="N135" s="23">
        <f t="shared" si="42"/>
        <v>47.922388709107224</v>
      </c>
      <c r="O135" s="24">
        <f t="shared" si="43"/>
        <v>26.350855247056266</v>
      </c>
      <c r="P135" s="24">
        <f t="shared" si="44"/>
        <v>25.726756043836513</v>
      </c>
      <c r="Q135" t="s">
        <v>345</v>
      </c>
      <c r="R135" t="s">
        <v>183</v>
      </c>
      <c r="S135" s="48" t="s">
        <v>450</v>
      </c>
      <c r="T135" s="35">
        <v>100</v>
      </c>
      <c r="U135" s="35">
        <f t="shared" si="45"/>
        <v>67.532467532467535</v>
      </c>
      <c r="V135" s="35">
        <f t="shared" si="46"/>
        <v>70.760233918128648</v>
      </c>
      <c r="W135" s="35">
        <f t="shared" si="47"/>
        <v>59.514170040485837</v>
      </c>
      <c r="X135" s="35">
        <f t="shared" si="48"/>
        <v>69.725596041385501</v>
      </c>
      <c r="Y135" s="35">
        <f t="shared" si="49"/>
        <v>72.953362427046642</v>
      </c>
      <c r="Z135" s="35">
        <f t="shared" si="50"/>
        <v>61.707298549403809</v>
      </c>
      <c r="AA135" s="35">
        <f t="shared" si="51"/>
        <v>-2.1931285089179653</v>
      </c>
      <c r="AB135" s="35">
        <f t="shared" si="52"/>
        <v>-2.1931285089179937</v>
      </c>
      <c r="AC135" s="35">
        <f t="shared" si="53"/>
        <v>-2.1931285089179724</v>
      </c>
      <c r="AF135">
        <v>1.76</v>
      </c>
      <c r="AG135">
        <v>2.17</v>
      </c>
      <c r="AJ135" t="s">
        <v>443</v>
      </c>
    </row>
    <row r="136" spans="1:36" ht="15" x14ac:dyDescent="0.25">
      <c r="A136">
        <v>3.08</v>
      </c>
      <c r="B136">
        <v>3.42</v>
      </c>
      <c r="C136">
        <v>2.4700000000000002</v>
      </c>
      <c r="D136" s="20">
        <f t="shared" si="41"/>
        <v>2.1931285089179742E-2</v>
      </c>
      <c r="E136" s="17">
        <f>IF(OR($A136="",$B136="",$C136=""),"",A136*'MPTO_working_3-way'!$I135)</f>
        <v>3.1475483580746735</v>
      </c>
      <c r="F136" s="21">
        <f>IF(OR($A136="",$B136="",$C136=""),"",B136*'MPTO_working_3-way'!$I135)</f>
        <v>3.4950049950049946</v>
      </c>
      <c r="G136" s="22">
        <f>IF(OR($A136="",$B136="",$C136=""),"",C136*'MPTO_working_3-way'!$I135)</f>
        <v>2.5241702741702743</v>
      </c>
      <c r="H136" s="17">
        <f>IF(OR($A136="",$B136="",$C136=""),"",'MPTO_working_3-way'!E135)</f>
        <v>3.1509471010179722</v>
      </c>
      <c r="I136" s="21">
        <f>IF(OR($A136="",$B136="",$C136=""),"",'MPTO_working_3-way'!F135)</f>
        <v>3.507698297767698</v>
      </c>
      <c r="J136" s="22">
        <f>IF(OR($A136="",$B136="",$C136=""),"",'MPTO_working_3-way'!G135)</f>
        <v>2.5154203364258914</v>
      </c>
      <c r="K136" s="17">
        <f>IF(OR($A136="",$B136="",$C136=""),"",'OddsRatio_working_3-way'!H135)</f>
        <v>3.1498879709387597</v>
      </c>
      <c r="L136" s="21">
        <f>IF(OR($A136="",$B136="",$C136=""),"",'OddsRatio_working_3-way'!I135)</f>
        <v>3.5013119661883643</v>
      </c>
      <c r="M136" s="22">
        <f>IF(OR($A136="",$B136="",$C136=""),"",'OddsRatio_working_3-way'!J135)</f>
        <v>2.5193919794615276</v>
      </c>
      <c r="N136" s="23">
        <f t="shared" si="42"/>
        <v>31.770758896670003</v>
      </c>
      <c r="O136" s="24">
        <f t="shared" si="43"/>
        <v>28.612262398170646</v>
      </c>
      <c r="P136" s="24">
        <f t="shared" si="44"/>
        <v>39.616978705159347</v>
      </c>
      <c r="Q136" t="s">
        <v>182</v>
      </c>
      <c r="R136" t="s">
        <v>340</v>
      </c>
      <c r="S136" s="48" t="s">
        <v>450</v>
      </c>
      <c r="T136" s="35">
        <v>100</v>
      </c>
      <c r="U136" s="35">
        <f t="shared" si="45"/>
        <v>75</v>
      </c>
      <c r="V136" s="35">
        <f t="shared" si="46"/>
        <v>75.669099756691011</v>
      </c>
      <c r="W136" s="35">
        <f t="shared" si="47"/>
        <v>46.808510638297875</v>
      </c>
      <c r="X136" s="35">
        <f t="shared" si="48"/>
        <v>77.522389605011128</v>
      </c>
      <c r="Y136" s="35">
        <f t="shared" si="49"/>
        <v>78.191489361702125</v>
      </c>
      <c r="Z136" s="35">
        <f t="shared" si="50"/>
        <v>49.330900243309003</v>
      </c>
      <c r="AA136" s="35">
        <f t="shared" si="51"/>
        <v>-2.5223896050111279</v>
      </c>
      <c r="AB136" s="35">
        <f t="shared" si="52"/>
        <v>-2.5223896050111136</v>
      </c>
      <c r="AC136" s="35">
        <f t="shared" si="53"/>
        <v>-2.5223896050111279</v>
      </c>
      <c r="AF136">
        <v>2.04</v>
      </c>
      <c r="AG136">
        <v>1.87</v>
      </c>
      <c r="AJ136" t="s">
        <v>443</v>
      </c>
    </row>
    <row r="137" spans="1:36" ht="15" x14ac:dyDescent="0.25">
      <c r="A137">
        <v>4</v>
      </c>
      <c r="B137">
        <v>4.1100000000000003</v>
      </c>
      <c r="C137">
        <v>1.88</v>
      </c>
      <c r="D137" s="20">
        <f t="shared" si="41"/>
        <v>2.5223896050111216E-2</v>
      </c>
      <c r="E137" s="17">
        <f>IF(OR($A137="",$B137="",$C137=""),"",A137*'MPTO_working_3-way'!$I136)</f>
        <v>4.1008955842004449</v>
      </c>
      <c r="F137" s="21">
        <f>IF(OR($A137="",$B137="",$C137=""),"",B137*'MPTO_working_3-way'!$I136)</f>
        <v>4.2136702127659573</v>
      </c>
      <c r="G137" s="22">
        <f>IF(OR($A137="",$B137="",$C137=""),"",C137*'MPTO_working_3-way'!$I136)</f>
        <v>1.9274209245742089</v>
      </c>
      <c r="H137" s="17">
        <f>IF(OR($A137="",$B137="",$C137=""),"",'MPTO_working_3-way'!E136)</f>
        <v>4.1392093139530726</v>
      </c>
      <c r="I137" s="21">
        <f>IF(OR($A137="",$B137="",$C137=""),"",'MPTO_working_3-way'!F136)</f>
        <v>4.2571118987713721</v>
      </c>
      <c r="J137" s="22">
        <f>IF(OR($A137="",$B137="",$C137=""),"",'MPTO_working_3-way'!G136)</f>
        <v>1.9101943947721896</v>
      </c>
      <c r="K137" s="17">
        <f>IF(OR($A137="",$B137="",$C137=""),"",'OddsRatio_working_3-way'!H136)</f>
        <v>4.1251814119199324</v>
      </c>
      <c r="L137" s="21">
        <f>IF(OR($A137="",$B137="",$C137=""),"",'OddsRatio_working_3-way'!I136)</f>
        <v>4.2397713970236639</v>
      </c>
      <c r="M137" s="22">
        <f>IF(OR($A137="",$B137="",$C137=""),"",'OddsRatio_working_3-way'!J136)</f>
        <v>1.9167198808298469</v>
      </c>
      <c r="N137" s="23">
        <f t="shared" si="42"/>
        <v>24.384917378845454</v>
      </c>
      <c r="O137" s="24">
        <f t="shared" si="43"/>
        <v>23.732279687440826</v>
      </c>
      <c r="P137" s="24">
        <f t="shared" si="44"/>
        <v>51.882802933713734</v>
      </c>
      <c r="Q137" t="s">
        <v>343</v>
      </c>
      <c r="R137" t="s">
        <v>181</v>
      </c>
      <c r="S137" s="48" t="s">
        <v>450</v>
      </c>
      <c r="T137" s="35">
        <v>100</v>
      </c>
      <c r="U137" s="35">
        <f t="shared" si="45"/>
        <v>62.121212121212118</v>
      </c>
      <c r="V137" s="35">
        <f t="shared" si="46"/>
        <v>69.696969696969703</v>
      </c>
      <c r="W137" s="35">
        <f t="shared" si="47"/>
        <v>65.397923875432525</v>
      </c>
      <c r="X137" s="35">
        <f t="shared" si="48"/>
        <v>64.905106427597772</v>
      </c>
      <c r="Y137" s="35">
        <f t="shared" si="49"/>
        <v>72.48086400335535</v>
      </c>
      <c r="Z137" s="35">
        <f t="shared" si="50"/>
        <v>68.181818181818187</v>
      </c>
      <c r="AA137" s="35">
        <f t="shared" si="51"/>
        <v>-2.7838943063856547</v>
      </c>
      <c r="AB137" s="35">
        <f t="shared" si="52"/>
        <v>-2.7838943063856476</v>
      </c>
      <c r="AC137" s="35">
        <f t="shared" si="53"/>
        <v>-2.7838943063856618</v>
      </c>
      <c r="AF137">
        <v>1.49</v>
      </c>
      <c r="AG137">
        <v>2.76</v>
      </c>
      <c r="AJ137" t="s">
        <v>443</v>
      </c>
    </row>
    <row r="138" spans="1:36" ht="15" x14ac:dyDescent="0.25">
      <c r="A138">
        <v>2.64</v>
      </c>
      <c r="B138">
        <v>3.3</v>
      </c>
      <c r="C138">
        <v>2.89</v>
      </c>
      <c r="D138" s="20">
        <f t="shared" si="41"/>
        <v>2.7838943063856592E-2</v>
      </c>
      <c r="E138" s="17">
        <f>IF(OR($A138="",$B138="",$C138=""),"",A138*'MPTO_working_3-way'!$I137)</f>
        <v>2.7134948096885814</v>
      </c>
      <c r="F138" s="21">
        <f>IF(OR($A138="",$B138="",$C138=""),"",B138*'MPTO_working_3-way'!$I137)</f>
        <v>3.3918685121107264</v>
      </c>
      <c r="G138" s="22">
        <f>IF(OR($A138="",$B138="",$C138=""),"",C138*'MPTO_working_3-way'!$I137)</f>
        <v>2.9704545454545457</v>
      </c>
      <c r="H138" s="17">
        <f>IF(OR($A138="",$B138="",$C138=""),"",'MPTO_working_3-way'!E137)</f>
        <v>2.7062996594778661</v>
      </c>
      <c r="I138" s="21">
        <f>IF(OR($A138="",$B138="",$C138=""),"",'MPTO_working_3-way'!F137)</f>
        <v>3.4042477244333389</v>
      </c>
      <c r="J138" s="22">
        <f>IF(OR($A138="",$B138="",$C138=""),"",'MPTO_working_3-way'!G137)</f>
        <v>2.9696403549743113</v>
      </c>
      <c r="K138" s="17">
        <f>IF(OR($A138="",$B138="",$C138=""),"",'OddsRatio_working_3-way'!H137)</f>
        <v>2.7097526745074592</v>
      </c>
      <c r="L138" s="21">
        <f>IF(OR($A138="",$B138="",$C138=""),"",'OddsRatio_working_3-way'!I137)</f>
        <v>3.3978238727848509</v>
      </c>
      <c r="M138" s="22">
        <f>IF(OR($A138="",$B138="",$C138=""),"",'OddsRatio_working_3-way'!J137)</f>
        <v>2.970385704157986</v>
      </c>
      <c r="N138" s="23">
        <f t="shared" si="42"/>
        <v>36.85284366233104</v>
      </c>
      <c r="O138" s="24">
        <f t="shared" si="43"/>
        <v>29.482274929864833</v>
      </c>
      <c r="P138" s="24">
        <f t="shared" si="44"/>
        <v>33.664881407804131</v>
      </c>
      <c r="Q138" t="s">
        <v>122</v>
      </c>
      <c r="R138" t="s">
        <v>98</v>
      </c>
      <c r="S138" s="48" t="s">
        <v>450</v>
      </c>
      <c r="T138" s="35">
        <v>100</v>
      </c>
      <c r="U138" s="35">
        <f t="shared" si="45"/>
        <v>46.808510638297875</v>
      </c>
      <c r="V138" s="35">
        <f t="shared" si="46"/>
        <v>75.786924939467312</v>
      </c>
      <c r="W138" s="35">
        <f t="shared" si="47"/>
        <v>75.186104218362274</v>
      </c>
      <c r="X138" s="35">
        <f t="shared" si="48"/>
        <v>49.0269708421704</v>
      </c>
      <c r="Y138" s="35">
        <f t="shared" si="49"/>
        <v>78.005385143339851</v>
      </c>
      <c r="Z138" s="35">
        <f t="shared" si="50"/>
        <v>77.404564422234813</v>
      </c>
      <c r="AA138" s="35">
        <f t="shared" si="51"/>
        <v>-2.2184602038725245</v>
      </c>
      <c r="AB138" s="35">
        <f t="shared" si="52"/>
        <v>-2.2184602038725387</v>
      </c>
      <c r="AC138" s="35">
        <f t="shared" si="53"/>
        <v>-2.2184602038725387</v>
      </c>
      <c r="AF138">
        <v>2.19</v>
      </c>
      <c r="AG138">
        <v>1.75</v>
      </c>
      <c r="AJ138" t="s">
        <v>124</v>
      </c>
    </row>
    <row r="139" spans="1:36" ht="15" x14ac:dyDescent="0.25">
      <c r="A139">
        <v>1.88</v>
      </c>
      <c r="B139">
        <v>4.13</v>
      </c>
      <c r="C139">
        <v>4.03</v>
      </c>
      <c r="D139" s="20">
        <f t="shared" si="41"/>
        <v>2.2184602038725298E-2</v>
      </c>
      <c r="E139" s="17">
        <f>IF(OR($A139="",$B139="",$C139=""),"",A139*'MPTO_working_3-way'!$I138)</f>
        <v>1.9217070518328034</v>
      </c>
      <c r="F139" s="21">
        <f>IF(OR($A139="",$B139="",$C139=""),"",B139*'MPTO_working_3-way'!$I138)</f>
        <v>4.221622406419935</v>
      </c>
      <c r="G139" s="22">
        <f>IF(OR($A139="",$B139="",$C139=""),"",C139*'MPTO_working_3-way'!$I138)</f>
        <v>4.119403946216063</v>
      </c>
      <c r="H139" s="17">
        <f>IF(OR($A139="",$B139="",$C139=""),"",'MPTO_working_3-way'!E138)</f>
        <v>1.9065048995550791</v>
      </c>
      <c r="I139" s="21">
        <f>IF(OR($A139="",$B139="",$C139=""),"",'MPTO_working_3-way'!F138)</f>
        <v>4.2601070876593239</v>
      </c>
      <c r="J139" s="22">
        <f>IF(OR($A139="",$B139="",$C139=""),"",'MPTO_working_3-way'!G138)</f>
        <v>4.1537883569526333</v>
      </c>
      <c r="K139" s="17">
        <f>IF(OR($A139="",$B139="",$C139=""),"",'OddsRatio_working_3-way'!H138)</f>
        <v>1.9122749438919704</v>
      </c>
      <c r="L139" s="21">
        <f>IF(OR($A139="",$B139="",$C139=""),"",'OddsRatio_working_3-way'!I138)</f>
        <v>4.2447961072521219</v>
      </c>
      <c r="M139" s="22">
        <f>IF(OR($A139="",$B139="",$C139=""),"",'OddsRatio_working_3-way'!J138)</f>
        <v>4.1411284999916704</v>
      </c>
      <c r="N139" s="23">
        <f t="shared" si="42"/>
        <v>52.037067723005073</v>
      </c>
      <c r="O139" s="24">
        <f t="shared" si="43"/>
        <v>23.687575622094318</v>
      </c>
      <c r="P139" s="24">
        <f t="shared" si="44"/>
        <v>24.275356654900627</v>
      </c>
      <c r="Q139" t="s">
        <v>138</v>
      </c>
      <c r="R139" t="s">
        <v>348</v>
      </c>
      <c r="S139" s="48" t="s">
        <v>450</v>
      </c>
      <c r="T139" s="35">
        <v>100</v>
      </c>
      <c r="U139" s="35">
        <f t="shared" si="45"/>
        <v>72.602739726027394</v>
      </c>
      <c r="V139" s="35">
        <f t="shared" si="46"/>
        <v>71.988795518207283</v>
      </c>
      <c r="W139" s="35">
        <f t="shared" si="47"/>
        <v>53.051643192488264</v>
      </c>
      <c r="X139" s="35">
        <f t="shared" si="48"/>
        <v>74.95956128930446</v>
      </c>
      <c r="Y139" s="35">
        <f t="shared" si="49"/>
        <v>74.345617081484335</v>
      </c>
      <c r="Z139" s="35">
        <f t="shared" si="50"/>
        <v>55.408464755765316</v>
      </c>
      <c r="AA139" s="35">
        <f t="shared" si="51"/>
        <v>-2.3568215632770659</v>
      </c>
      <c r="AB139" s="35">
        <f t="shared" si="52"/>
        <v>-2.3568215632770517</v>
      </c>
      <c r="AC139" s="35">
        <f t="shared" si="53"/>
        <v>-2.3568215632770517</v>
      </c>
      <c r="AF139">
        <v>1.75</v>
      </c>
      <c r="AG139">
        <v>2.19</v>
      </c>
      <c r="AJ139" t="s">
        <v>437</v>
      </c>
    </row>
    <row r="140" spans="1:36" ht="15" x14ac:dyDescent="0.25">
      <c r="A140">
        <v>3.65</v>
      </c>
      <c r="B140">
        <v>3.57</v>
      </c>
      <c r="C140">
        <v>2.13</v>
      </c>
      <c r="D140" s="20">
        <f t="shared" si="41"/>
        <v>2.3568215632770562E-2</v>
      </c>
      <c r="E140" s="17">
        <f>IF(OR($A140="",$B140="",$C140=""),"",A140*'MPTO_working_3-way'!$I139)</f>
        <v>3.7360239870596126</v>
      </c>
      <c r="F140" s="21">
        <f>IF(OR($A140="",$B140="",$C140=""),"",B140*'MPTO_working_3-way'!$I139)</f>
        <v>3.6541385298089906</v>
      </c>
      <c r="G140" s="22">
        <f>IF(OR($A140="",$B140="",$C140=""),"",C140*'MPTO_working_3-way'!$I139)</f>
        <v>2.1802002992978013</v>
      </c>
      <c r="H140" s="17">
        <f>IF(OR($A140="",$B140="",$C140=""),"",'MPTO_working_3-way'!E139)</f>
        <v>3.7577522777720986</v>
      </c>
      <c r="I140" s="21">
        <f>IF(OR($A140="",$B140="",$C140=""),"",'MPTO_working_3-way'!F139)</f>
        <v>3.6730139992893487</v>
      </c>
      <c r="J140" s="22">
        <f>IF(OR($A140="",$B140="",$C140=""),"",'MPTO_working_3-way'!G139)</f>
        <v>2.1662487790201017</v>
      </c>
      <c r="K140" s="17">
        <f>IF(OR($A140="",$B140="",$C140=""),"",'OddsRatio_working_3-way'!H139)</f>
        <v>3.7484582602229879</v>
      </c>
      <c r="L140" s="21">
        <f>IF(OR($A140="",$B140="",$C140=""),"",'OddsRatio_working_3-way'!I139)</f>
        <v>3.6654859353860667</v>
      </c>
      <c r="M140" s="22">
        <f>IF(OR($A140="",$B140="",$C140=""),"",'OddsRatio_working_3-way'!J139)</f>
        <v>2.1719840883215005</v>
      </c>
      <c r="N140" s="23">
        <f t="shared" si="42"/>
        <v>26.766423434744503</v>
      </c>
      <c r="O140" s="24">
        <f t="shared" si="43"/>
        <v>27.366231242806005</v>
      </c>
      <c r="P140" s="24">
        <f t="shared" si="44"/>
        <v>45.867345322449502</v>
      </c>
      <c r="Q140" t="s">
        <v>353</v>
      </c>
      <c r="R140" t="s">
        <v>354</v>
      </c>
      <c r="S140" s="48" t="s">
        <v>450</v>
      </c>
      <c r="T140" s="35">
        <v>100</v>
      </c>
      <c r="U140" s="35">
        <f t="shared" si="45"/>
        <v>55.752212389380524</v>
      </c>
      <c r="V140" s="35">
        <f t="shared" si="46"/>
        <v>69.418960244648318</v>
      </c>
      <c r="W140" s="35">
        <f t="shared" si="47"/>
        <v>72.527472527472526</v>
      </c>
      <c r="X140" s="35">
        <f t="shared" si="48"/>
        <v>58.053567227879157</v>
      </c>
      <c r="Y140" s="35">
        <f t="shared" si="49"/>
        <v>71.720315083146929</v>
      </c>
      <c r="Z140" s="35">
        <f t="shared" si="50"/>
        <v>74.828827365971151</v>
      </c>
      <c r="AA140" s="35">
        <f t="shared" si="51"/>
        <v>-2.3013548384986322</v>
      </c>
      <c r="AB140" s="35">
        <f t="shared" si="52"/>
        <v>-2.3013548384986109</v>
      </c>
      <c r="AC140" s="35">
        <f t="shared" si="53"/>
        <v>-2.3013548384986251</v>
      </c>
      <c r="AF140">
        <v>2.04</v>
      </c>
      <c r="AG140">
        <v>1.88</v>
      </c>
      <c r="AJ140" t="s">
        <v>437</v>
      </c>
    </row>
    <row r="141" spans="1:36" ht="15" x14ac:dyDescent="0.25">
      <c r="A141">
        <v>2.2599999999999998</v>
      </c>
      <c r="B141">
        <v>3.27</v>
      </c>
      <c r="C141">
        <v>3.64</v>
      </c>
      <c r="D141" s="20">
        <f t="shared" si="41"/>
        <v>2.301354838498626E-2</v>
      </c>
      <c r="E141" s="17">
        <f>IF(OR($A141="",$B141="",$C141=""),"",A141*'MPTO_working_3-way'!$I140)</f>
        <v>2.3120106193500689</v>
      </c>
      <c r="F141" s="21">
        <f>IF(OR($A141="",$B141="",$C141=""),"",B141*'MPTO_working_3-way'!$I140)</f>
        <v>3.3452543032189053</v>
      </c>
      <c r="G141" s="22">
        <f>IF(OR($A141="",$B141="",$C141=""),"",C141*'MPTO_working_3-way'!$I140)</f>
        <v>3.7237693161213503</v>
      </c>
      <c r="H141" s="17">
        <f>IF(OR($A141="",$B141="",$C141=""),"",'MPTO_working_3-way'!E140)</f>
        <v>2.2998725994410609</v>
      </c>
      <c r="I141" s="21">
        <f>IF(OR($A141="",$B141="",$C141=""),"",'MPTO_working_3-way'!F140)</f>
        <v>3.3541377668481238</v>
      </c>
      <c r="J141" s="22">
        <f>IF(OR($A141="",$B141="",$C141=""),"",'MPTO_working_3-way'!G140)</f>
        <v>3.7445597360892466</v>
      </c>
      <c r="K141" s="17">
        <f>IF(OR($A141="",$B141="",$C141=""),"",'OddsRatio_working_3-way'!H140)</f>
        <v>2.3050808423586333</v>
      </c>
      <c r="L141" s="21">
        <f>IF(OR($A141="",$B141="",$C141=""),"",'OddsRatio_working_3-way'!I140)</f>
        <v>3.3512170731381725</v>
      </c>
      <c r="M141" s="22">
        <f>IF(OR($A141="",$B141="",$C141=""),"",'OddsRatio_working_3-way'!J140)</f>
        <v>3.734455098275232</v>
      </c>
      <c r="N141" s="23">
        <f t="shared" si="42"/>
        <v>43.252396491202575</v>
      </c>
      <c r="O141" s="24">
        <f t="shared" si="43"/>
        <v>29.893093599424404</v>
      </c>
      <c r="P141" s="24">
        <f t="shared" si="44"/>
        <v>26.854509909373022</v>
      </c>
      <c r="Q141" t="s">
        <v>357</v>
      </c>
      <c r="R141" t="s">
        <v>350</v>
      </c>
      <c r="S141" s="48" t="s">
        <v>450</v>
      </c>
      <c r="T141" s="35">
        <v>100</v>
      </c>
      <c r="U141" s="35">
        <f t="shared" si="45"/>
        <v>57.805907172995774</v>
      </c>
      <c r="V141" s="35">
        <f t="shared" si="46"/>
        <v>72.14484679665739</v>
      </c>
      <c r="W141" s="35">
        <f t="shared" si="47"/>
        <v>67.845659163987136</v>
      </c>
      <c r="X141" s="35">
        <f t="shared" si="48"/>
        <v>60.009494039355481</v>
      </c>
      <c r="Y141" s="35">
        <f t="shared" si="49"/>
        <v>74.348433663017076</v>
      </c>
      <c r="Z141" s="35">
        <f t="shared" si="50"/>
        <v>70.049246030346836</v>
      </c>
      <c r="AA141" s="35">
        <f t="shared" si="51"/>
        <v>-2.2035868663597071</v>
      </c>
      <c r="AB141" s="35">
        <f t="shared" si="52"/>
        <v>-2.2035868663596858</v>
      </c>
      <c r="AC141" s="35">
        <f t="shared" si="53"/>
        <v>-2.2035868663597</v>
      </c>
      <c r="AF141">
        <v>2.12</v>
      </c>
      <c r="AG141">
        <v>1.79</v>
      </c>
      <c r="AJ141" t="s">
        <v>437</v>
      </c>
    </row>
    <row r="142" spans="1:36" ht="15" x14ac:dyDescent="0.25">
      <c r="A142">
        <v>2.37</v>
      </c>
      <c r="B142">
        <v>3.59</v>
      </c>
      <c r="C142">
        <v>3.11</v>
      </c>
      <c r="D142" s="20">
        <f t="shared" si="41"/>
        <v>2.2035868663596858E-2</v>
      </c>
      <c r="E142" s="17">
        <f>IF(OR($A142="",$B142="",$C142=""),"",A142*'MPTO_working_3-way'!$I141)</f>
        <v>2.4222250087327248</v>
      </c>
      <c r="F142" s="21">
        <f>IF(OR($A142="",$B142="",$C142=""),"",B142*'MPTO_working_3-way'!$I141)</f>
        <v>3.6691087685023125</v>
      </c>
      <c r="G142" s="22">
        <f>IF(OR($A142="",$B142="",$C142=""),"",C142*'MPTO_working_3-way'!$I141)</f>
        <v>3.1785315515437862</v>
      </c>
      <c r="H142" s="17">
        <f>IF(OR($A142="",$B142="",$C142=""),"",'MPTO_working_3-way'!E141)</f>
        <v>2.4119887104895161</v>
      </c>
      <c r="I142" s="21">
        <f>IF(OR($A142="",$B142="",$C142=""),"",'MPTO_working_3-way'!F141)</f>
        <v>3.6872307615774109</v>
      </c>
      <c r="J142" s="22">
        <f>IF(OR($A142="",$B142="",$C142=""),"",'MPTO_working_3-way'!G141)</f>
        <v>3.1827052427985083</v>
      </c>
      <c r="K142" s="17">
        <f>IF(OR($A142="",$B142="",$C142=""),"",'OddsRatio_working_3-way'!H141)</f>
        <v>2.4165451071356587</v>
      </c>
      <c r="L142" s="21">
        <f>IF(OR($A142="",$B142="",$C142=""),"",'OddsRatio_working_3-way'!I141)</f>
        <v>3.6779940346579227</v>
      </c>
      <c r="M142" s="22">
        <f>IF(OR($A142="",$B142="",$C142=""),"",'OddsRatio_working_3-way'!J141)</f>
        <v>3.1816862598950646</v>
      </c>
      <c r="N142" s="23">
        <f t="shared" si="42"/>
        <v>41.284356176439054</v>
      </c>
      <c r="O142" s="24">
        <f t="shared" si="43"/>
        <v>27.254574968846956</v>
      </c>
      <c r="P142" s="24">
        <f t="shared" si="44"/>
        <v>31.461068854714007</v>
      </c>
      <c r="Q142" t="s">
        <v>356</v>
      </c>
      <c r="R142" t="s">
        <v>137</v>
      </c>
      <c r="S142" s="48" t="s">
        <v>450</v>
      </c>
      <c r="T142" s="35">
        <v>100</v>
      </c>
      <c r="U142" s="35">
        <f t="shared" si="45"/>
        <v>55.55555555555555</v>
      </c>
      <c r="V142" s="35">
        <f t="shared" si="46"/>
        <v>67.532467532467535</v>
      </c>
      <c r="W142" s="35">
        <f t="shared" si="47"/>
        <v>74.619289340101517</v>
      </c>
      <c r="X142" s="35">
        <f t="shared" si="48"/>
        <v>57.848243127430941</v>
      </c>
      <c r="Y142" s="35">
        <f t="shared" si="49"/>
        <v>69.825155104342912</v>
      </c>
      <c r="Z142" s="35">
        <f t="shared" si="50"/>
        <v>76.911976911976907</v>
      </c>
      <c r="AA142" s="35">
        <f t="shared" si="51"/>
        <v>-2.2926875718753905</v>
      </c>
      <c r="AB142" s="35">
        <f t="shared" si="52"/>
        <v>-2.2926875718753763</v>
      </c>
      <c r="AC142" s="35">
        <f t="shared" si="53"/>
        <v>-2.2926875718753905</v>
      </c>
      <c r="AF142">
        <v>1.73</v>
      </c>
      <c r="AG142">
        <v>2.2200000000000002</v>
      </c>
      <c r="AJ142" t="s">
        <v>437</v>
      </c>
    </row>
    <row r="143" spans="1:36" ht="15" x14ac:dyDescent="0.25">
      <c r="A143">
        <v>2.25</v>
      </c>
      <c r="B143">
        <v>3.08</v>
      </c>
      <c r="C143">
        <v>3.94</v>
      </c>
      <c r="D143" s="20">
        <f t="shared" si="41"/>
        <v>2.2926875718753958E-2</v>
      </c>
      <c r="E143" s="17">
        <f>IF(OR($A143="",$B143="",$C143=""),"",A143*'MPTO_working_3-way'!$I142)</f>
        <v>2.3015854703671965</v>
      </c>
      <c r="F143" s="21">
        <f>IF(OR($A143="",$B143="",$C143=""),"",B143*'MPTO_working_3-way'!$I142)</f>
        <v>3.1506147772137623</v>
      </c>
      <c r="G143" s="22">
        <f>IF(OR($A143="",$B143="",$C143=""),"",C143*'MPTO_working_3-way'!$I142)</f>
        <v>4.0303318903318903</v>
      </c>
      <c r="H143" s="17">
        <f>IF(OR($A143="",$B143="",$C143=""),"",'MPTO_working_3-way'!E142)</f>
        <v>2.2893660074455839</v>
      </c>
      <c r="I143" s="21">
        <f>IF(OR($A143="",$B143="",$C143=""),"",'MPTO_working_3-way'!F142)</f>
        <v>3.1542454464938969</v>
      </c>
      <c r="J143" s="22">
        <f>IF(OR($A143="",$B143="",$C143=""),"",'MPTO_working_3-way'!G142)</f>
        <v>4.062318984328507</v>
      </c>
      <c r="K143" s="17">
        <f>IF(OR($A143="",$B143="",$C143=""),"",'OddsRatio_working_3-way'!H142)</f>
        <v>2.2947335749874784</v>
      </c>
      <c r="L143" s="21">
        <f>IF(OR($A143="",$B143="",$C143=""),"",'OddsRatio_working_3-way'!I142)</f>
        <v>3.1544366687791632</v>
      </c>
      <c r="M143" s="22">
        <f>IF(OR($A143="",$B143="",$C143=""),"",'OddsRatio_working_3-way'!J142)</f>
        <v>4.0452133683705478</v>
      </c>
      <c r="N143" s="23">
        <f t="shared" si="42"/>
        <v>43.448310431002994</v>
      </c>
      <c r="O143" s="24">
        <f t="shared" si="43"/>
        <v>31.739837165505435</v>
      </c>
      <c r="P143" s="24">
        <f t="shared" si="44"/>
        <v>24.81185240349156</v>
      </c>
      <c r="Q143" t="s">
        <v>355</v>
      </c>
      <c r="R143" t="s">
        <v>220</v>
      </c>
      <c r="S143" s="48" t="s">
        <v>450</v>
      </c>
      <c r="T143" s="35">
        <v>100</v>
      </c>
      <c r="U143" s="35">
        <f t="shared" si="45"/>
        <v>27.536231884057976</v>
      </c>
      <c r="V143" s="35">
        <f t="shared" si="46"/>
        <v>79.633401221995925</v>
      </c>
      <c r="W143" s="35">
        <f t="shared" si="47"/>
        <v>90.243902439024396</v>
      </c>
      <c r="X143" s="35">
        <f t="shared" si="48"/>
        <v>30.122696338979683</v>
      </c>
      <c r="Y143" s="35">
        <f t="shared" si="49"/>
        <v>82.219865676917649</v>
      </c>
      <c r="Z143" s="35">
        <f t="shared" si="50"/>
        <v>92.83036689394612</v>
      </c>
      <c r="AA143" s="35">
        <f t="shared" si="51"/>
        <v>-2.5864644549217068</v>
      </c>
      <c r="AB143" s="35">
        <f t="shared" si="52"/>
        <v>-2.5864644549217246</v>
      </c>
      <c r="AC143" s="35">
        <f t="shared" si="53"/>
        <v>-2.5864644549217246</v>
      </c>
      <c r="AF143">
        <v>2.42</v>
      </c>
      <c r="AG143">
        <v>1.62</v>
      </c>
      <c r="AJ143" t="s">
        <v>437</v>
      </c>
    </row>
    <row r="144" spans="1:36" ht="15" x14ac:dyDescent="0.25">
      <c r="A144">
        <v>1.38</v>
      </c>
      <c r="B144">
        <v>4.91</v>
      </c>
      <c r="C144">
        <v>10.25</v>
      </c>
      <c r="D144" s="20">
        <f t="shared" si="41"/>
        <v>2.5864644549217219E-2</v>
      </c>
      <c r="E144" s="17">
        <f>IF(OR($A144="",$B144="",$C144=""),"",A144*'MPTO_working_3-way'!$I143)</f>
        <v>1.4156932094779195</v>
      </c>
      <c r="F144" s="21">
        <f>IF(OR($A144="",$B144="",$C144=""),"",B144*'MPTO_working_3-way'!$I143)</f>
        <v>5.0369954047366567</v>
      </c>
      <c r="G144" s="22">
        <f>IF(OR($A144="",$B144="",$C144=""),"",C144*'MPTO_working_3-way'!$I143)</f>
        <v>10.515112606629476</v>
      </c>
      <c r="H144" s="17">
        <f>IF(OR($A144="",$B144="",$C144=""),"",'MPTO_working_3-way'!E143)</f>
        <v>1.3966165760025309</v>
      </c>
      <c r="I144" s="21">
        <f>IF(OR($A144="",$B144="",$C144=""),"",'MPTO_working_3-way'!F143)</f>
        <v>5.1270367002840906</v>
      </c>
      <c r="J144" s="22">
        <f>IF(OR($A144="",$B144="",$C144=""),"",'MPTO_working_3-way'!G143)</f>
        <v>11.243607350905647</v>
      </c>
      <c r="K144" s="17">
        <f>IF(OR($A144="",$B144="",$C144=""),"",'OddsRatio_working_3-way'!H143)</f>
        <v>1.4026085559897743</v>
      </c>
      <c r="L144" s="21">
        <f>IF(OR($A144="",$B144="",$C144=""),"",'OddsRatio_working_3-way'!I143)</f>
        <v>5.1426301418947871</v>
      </c>
      <c r="M144" s="22">
        <f>IF(OR($A144="",$B144="",$C144=""),"",'OddsRatio_working_3-way'!J143)</f>
        <v>10.800339849751094</v>
      </c>
      <c r="N144" s="23">
        <f t="shared" si="42"/>
        <v>70.636773087919295</v>
      </c>
      <c r="O144" s="24">
        <f t="shared" si="43"/>
        <v>19.853105267073037</v>
      </c>
      <c r="P144" s="24">
        <f t="shared" si="44"/>
        <v>9.5101216450076702</v>
      </c>
      <c r="Q144" t="s">
        <v>347</v>
      </c>
      <c r="R144" t="s">
        <v>352</v>
      </c>
      <c r="S144" s="48" t="s">
        <v>450</v>
      </c>
      <c r="T144" s="35">
        <v>100</v>
      </c>
      <c r="U144" s="35">
        <f t="shared" si="45"/>
        <v>26.470588235294116</v>
      </c>
      <c r="V144" s="35">
        <f t="shared" si="46"/>
        <v>82.51748251748252</v>
      </c>
      <c r="W144" s="35">
        <f t="shared" si="47"/>
        <v>88.249118683901287</v>
      </c>
      <c r="X144" s="35">
        <f t="shared" si="48"/>
        <v>29.233398798616193</v>
      </c>
      <c r="Y144" s="35">
        <f t="shared" si="49"/>
        <v>85.280293080804583</v>
      </c>
      <c r="Z144" s="35">
        <f t="shared" si="50"/>
        <v>91.011929247223364</v>
      </c>
      <c r="AA144" s="35">
        <f t="shared" si="51"/>
        <v>-2.762810563322077</v>
      </c>
      <c r="AB144" s="35">
        <f t="shared" si="52"/>
        <v>-2.7628105633220628</v>
      </c>
      <c r="AC144" s="35">
        <f t="shared" si="53"/>
        <v>-2.762810563322077</v>
      </c>
      <c r="AF144">
        <v>1.65</v>
      </c>
      <c r="AG144">
        <v>2.38</v>
      </c>
      <c r="AJ144" t="s">
        <v>437</v>
      </c>
    </row>
    <row r="145" spans="1:38" ht="15" x14ac:dyDescent="0.25">
      <c r="A145">
        <v>1.36</v>
      </c>
      <c r="B145">
        <v>5.72</v>
      </c>
      <c r="C145">
        <v>8.51</v>
      </c>
      <c r="D145" s="20">
        <f t="shared" si="41"/>
        <v>2.7628105633220823E-2</v>
      </c>
      <c r="E145" s="17">
        <f>IF(OR($A145="",$B145="",$C145=""),"",A145*'MPTO_working_3-way'!$I144)</f>
        <v>1.3975742236611803</v>
      </c>
      <c r="F145" s="21">
        <f>IF(OR($A145="",$B145="",$C145=""),"",B145*'MPTO_working_3-way'!$I144)</f>
        <v>5.8780327642220227</v>
      </c>
      <c r="G145" s="22">
        <f>IF(OR($A145="",$B145="",$C145=""),"",C145*'MPTO_working_3-way'!$I144)</f>
        <v>8.7451151789387094</v>
      </c>
      <c r="H145" s="17">
        <f>IF(OR($A145="",$B145="",$C145=""),"",'MPTO_working_3-way'!E144)</f>
        <v>1.377249696038751</v>
      </c>
      <c r="I145" s="21">
        <f>IF(OR($A145="",$B145="",$C145=""),"",'MPTO_working_3-way'!F144)</f>
        <v>6.0380710178393455</v>
      </c>
      <c r="J145" s="22">
        <f>IF(OR($A145="",$B145="",$C145=""),"",'MPTO_working_3-way'!G144)</f>
        <v>9.2336576936323898</v>
      </c>
      <c r="K145" s="17">
        <f>IF(OR($A145="",$B145="",$C145=""),"",'OddsRatio_working_3-way'!H144)</f>
        <v>1.3833265883896266</v>
      </c>
      <c r="L145" s="21">
        <f>IF(OR($A145="",$B145="",$C145=""),"",'OddsRatio_working_3-way'!I144)</f>
        <v>6.0258374922195435</v>
      </c>
      <c r="M145" s="22">
        <f>IF(OR($A145="",$B145="",$C145=""),"",'OddsRatio_working_3-way'!J144)</f>
        <v>8.9966185522391484</v>
      </c>
      <c r="N145" s="23">
        <f t="shared" si="42"/>
        <v>71.552550345435833</v>
      </c>
      <c r="O145" s="24">
        <f t="shared" si="43"/>
        <v>17.012494487726002</v>
      </c>
      <c r="P145" s="24">
        <f t="shared" si="44"/>
        <v>11.434955166838158</v>
      </c>
      <c r="Q145" t="s">
        <v>222</v>
      </c>
      <c r="R145" t="s">
        <v>219</v>
      </c>
      <c r="S145" s="48" t="s">
        <v>450</v>
      </c>
      <c r="T145" s="35">
        <v>100</v>
      </c>
      <c r="U145" s="35">
        <f t="shared" si="45"/>
        <v>20.634920634920633</v>
      </c>
      <c r="V145" s="35">
        <f t="shared" si="46"/>
        <v>82.51748251748252</v>
      </c>
      <c r="W145" s="35">
        <f t="shared" si="47"/>
        <v>90.281827016520893</v>
      </c>
      <c r="X145" s="35">
        <f t="shared" si="48"/>
        <v>27.20069046599659</v>
      </c>
      <c r="Y145" s="35">
        <f t="shared" si="49"/>
        <v>89.083252348558474</v>
      </c>
      <c r="Z145" s="35">
        <f t="shared" si="50"/>
        <v>96.847596847596847</v>
      </c>
      <c r="AA145" s="35">
        <f t="shared" si="51"/>
        <v>-6.5657698310759578</v>
      </c>
      <c r="AB145" s="35">
        <f t="shared" si="52"/>
        <v>-6.5657698310759542</v>
      </c>
      <c r="AC145" s="35">
        <f t="shared" si="53"/>
        <v>-6.5657698310759542</v>
      </c>
      <c r="AF145">
        <v>1.48</v>
      </c>
      <c r="AG145">
        <v>2.78</v>
      </c>
      <c r="AJ145" t="s">
        <v>437</v>
      </c>
    </row>
    <row r="146" spans="1:38" ht="15" x14ac:dyDescent="0.25">
      <c r="A146">
        <v>1.26</v>
      </c>
      <c r="B146">
        <v>5.72</v>
      </c>
      <c r="C146">
        <v>10.29</v>
      </c>
      <c r="D146" s="20">
        <f t="shared" si="41"/>
        <v>6.5657698310759516E-2</v>
      </c>
      <c r="E146" s="17">
        <f>IF(OR($A146="",$B146="",$C146=""),"",A146*'MPTO_working_3-way'!$I145)</f>
        <v>1.3427286998715571</v>
      </c>
      <c r="F146" s="21">
        <f>IF(OR($A146="",$B146="",$C146=""),"",B146*'MPTO_working_3-way'!$I145)</f>
        <v>6.0955620343375445</v>
      </c>
      <c r="G146" s="22">
        <f>IF(OR($A146="",$B146="",$C146=""),"",C146*'MPTO_working_3-way'!$I145)</f>
        <v>10.965617715617714</v>
      </c>
      <c r="H146" s="17">
        <f>IF(OR($A146="",$B146="",$C146=""),"",'MPTO_working_3-way'!E145)</f>
        <v>1.2957313911234696</v>
      </c>
      <c r="I146" s="21">
        <f>IF(OR($A146="",$B146="",$C146=""),"",'MPTO_working_3-way'!F145)</f>
        <v>6.5385428135537982</v>
      </c>
      <c r="J146" s="22">
        <f>IF(OR($A146="",$B146="",$C146=""),"",'MPTO_working_3-way'!G145)</f>
        <v>13.280947892013314</v>
      </c>
      <c r="K146" s="17">
        <f>IF(OR($A146="",$B146="",$C146=""),"",'OddsRatio_working_3-way'!H145)</f>
        <v>1.3076301566131465</v>
      </c>
      <c r="L146" s="21">
        <f>IF(OR($A146="",$B146="",$C146=""),"",'OddsRatio_working_3-way'!I145)</f>
        <v>6.5846705354386623</v>
      </c>
      <c r="M146" s="22">
        <f>IF(OR($A146="",$B146="",$C146=""),"",'OddsRatio_working_3-way'!J145)</f>
        <v>11.99186213436974</v>
      </c>
      <c r="N146" s="23">
        <f t="shared" si="42"/>
        <v>74.47520858797894</v>
      </c>
      <c r="O146" s="24">
        <f t="shared" si="43"/>
        <v>16.405378115533825</v>
      </c>
      <c r="P146" s="24">
        <f t="shared" si="44"/>
        <v>9.1194132964872203</v>
      </c>
      <c r="Q146" t="s">
        <v>367</v>
      </c>
      <c r="R146" t="s">
        <v>422</v>
      </c>
      <c r="S146" s="48" t="s">
        <v>450</v>
      </c>
      <c r="T146" s="35">
        <v>100</v>
      </c>
      <c r="U146" s="35">
        <f t="shared" si="45"/>
        <v>55.357142857142868</v>
      </c>
      <c r="V146" s="35">
        <f t="shared" si="46"/>
        <v>68.652037617554868</v>
      </c>
      <c r="W146" s="35">
        <f t="shared" si="47"/>
        <v>70.414201183431956</v>
      </c>
      <c r="X146" s="35">
        <f t="shared" si="48"/>
        <v>60.93376119901319</v>
      </c>
      <c r="Y146" s="35">
        <f t="shared" si="49"/>
        <v>74.228655959425183</v>
      </c>
      <c r="Z146" s="35">
        <f t="shared" si="50"/>
        <v>75.990819525302285</v>
      </c>
      <c r="AA146" s="35">
        <f t="shared" si="51"/>
        <v>-5.5766183418703221</v>
      </c>
      <c r="AB146" s="35">
        <f t="shared" si="52"/>
        <v>-5.576618341870315</v>
      </c>
      <c r="AC146" s="35">
        <f t="shared" si="53"/>
        <v>-5.5766183418703292</v>
      </c>
      <c r="AF146">
        <v>1.82</v>
      </c>
      <c r="AG146">
        <v>1.99</v>
      </c>
      <c r="AJ146" t="s">
        <v>444</v>
      </c>
    </row>
    <row r="147" spans="1:38" ht="15" x14ac:dyDescent="0.25">
      <c r="A147">
        <v>2.2400000000000002</v>
      </c>
      <c r="B147">
        <v>3.19</v>
      </c>
      <c r="C147">
        <v>3.38</v>
      </c>
      <c r="D147" s="20">
        <f t="shared" si="41"/>
        <v>5.5766183418703319E-2</v>
      </c>
      <c r="E147" s="17">
        <f>IF(OR($A147="",$B147="",$C147=""),"",A147*'MPTO_working_3-way'!$I146)</f>
        <v>2.3649162508578958</v>
      </c>
      <c r="F147" s="21">
        <f>IF(OR($A147="",$B147="",$C147=""),"",B147*'MPTO_working_3-way'!$I146)</f>
        <v>3.3678941251056633</v>
      </c>
      <c r="G147" s="22">
        <f>IF(OR($A147="",$B147="",$C147=""),"",C147*'MPTO_working_3-way'!$I146)</f>
        <v>3.5684896999552169</v>
      </c>
      <c r="H147" s="17">
        <f>IF(OR($A147="",$B147="",$C147=""),"",'MPTO_working_3-way'!E146)</f>
        <v>2.3373232178037178</v>
      </c>
      <c r="I147" s="21">
        <f>IF(OR($A147="",$B147="",$C147=""),"",'MPTO_working_3-way'!F146)</f>
        <v>3.3910846808177646</v>
      </c>
      <c r="J147" s="22">
        <f>IF(OR($A147="",$B147="",$C147=""),"",'MPTO_working_3-way'!G146)</f>
        <v>3.6066024726420123</v>
      </c>
      <c r="K147" s="17">
        <f>IF(OR($A147="",$B147="",$C147=""),"",'OddsRatio_working_3-way'!H146)</f>
        <v>2.3489268513846593</v>
      </c>
      <c r="L147" s="21">
        <f>IF(OR($A147="",$B147="",$C147=""),"",'OddsRatio_working_3-way'!I146)</f>
        <v>3.3823788746229058</v>
      </c>
      <c r="M147" s="22">
        <f>IF(OR($A147="",$B147="",$C147=""),"",'OddsRatio_working_3-way'!J146)</f>
        <v>3.5890692792705541</v>
      </c>
      <c r="N147" s="23">
        <f t="shared" si="42"/>
        <v>42.284795482175767</v>
      </c>
      <c r="O147" s="24">
        <f t="shared" si="43"/>
        <v>29.692144789991765</v>
      </c>
      <c r="P147" s="24">
        <f t="shared" si="44"/>
        <v>28.023059727832468</v>
      </c>
      <c r="Q147" t="s">
        <v>423</v>
      </c>
      <c r="R147" t="s">
        <v>360</v>
      </c>
      <c r="S147" s="48" t="s">
        <v>450</v>
      </c>
      <c r="T147" s="35">
        <v>100</v>
      </c>
      <c r="U147" s="35">
        <f t="shared" si="45"/>
        <v>83.686786296900493</v>
      </c>
      <c r="V147" s="35">
        <f t="shared" si="46"/>
        <v>70.760233918128648</v>
      </c>
      <c r="W147" s="35">
        <f t="shared" si="47"/>
        <v>39.393939393939398</v>
      </c>
      <c r="X147" s="35">
        <f t="shared" si="48"/>
        <v>89.845826687931947</v>
      </c>
      <c r="Y147" s="35">
        <f t="shared" si="49"/>
        <v>76.91927430916013</v>
      </c>
      <c r="Z147" s="35">
        <f t="shared" si="50"/>
        <v>45.552979784970852</v>
      </c>
      <c r="AA147" s="35">
        <f t="shared" si="51"/>
        <v>-6.1590403910314535</v>
      </c>
      <c r="AB147" s="35">
        <f t="shared" si="52"/>
        <v>-6.1590403910314819</v>
      </c>
      <c r="AC147" s="35">
        <f t="shared" si="53"/>
        <v>-6.1590403910314535</v>
      </c>
      <c r="AD147" s="36"/>
      <c r="AE147" s="36"/>
      <c r="AF147">
        <v>2.21</v>
      </c>
      <c r="AG147">
        <v>1.65</v>
      </c>
      <c r="AI147" s="36"/>
      <c r="AJ147" t="s">
        <v>444</v>
      </c>
      <c r="AK147" s="35"/>
      <c r="AL147" s="35"/>
    </row>
    <row r="148" spans="1:38" ht="15" x14ac:dyDescent="0.25">
      <c r="A148">
        <v>6.13</v>
      </c>
      <c r="B148">
        <v>3.42</v>
      </c>
      <c r="C148">
        <v>1.65</v>
      </c>
      <c r="D148" s="20">
        <f t="shared" si="41"/>
        <v>6.1590403910314562E-2</v>
      </c>
      <c r="E148" s="17">
        <f>IF(OR($A148="",$B148="",$C148=""),"",A148*'MPTO_working_3-way'!$I147)</f>
        <v>6.5075491759702278</v>
      </c>
      <c r="F148" s="21">
        <f>IF(OR($A148="",$B148="",$C148=""),"",B148*'MPTO_working_3-way'!$I147)</f>
        <v>3.6306391813732759</v>
      </c>
      <c r="G148" s="22">
        <f>IF(OR($A148="",$B148="",$C148=""),"",C148*'MPTO_working_3-way'!$I147)</f>
        <v>1.7516241664520189</v>
      </c>
      <c r="H148" s="17">
        <f>IF(OR($A148="",$B148="",$C148=""),"",'MPTO_working_3-way'!E147)</f>
        <v>7.012524250785046</v>
      </c>
      <c r="I148" s="21">
        <f>IF(OR($A148="",$B148="",$C148=""),"",'MPTO_working_3-way'!F147)</f>
        <v>3.6782620346159693</v>
      </c>
      <c r="J148" s="22">
        <f>IF(OR($A148="",$B148="",$C148=""),"",'MPTO_working_3-way'!G147)</f>
        <v>1.7078530474567784</v>
      </c>
      <c r="K148" s="17">
        <f>IF(OR($A148="",$B148="",$C148=""),"",'OddsRatio_working_3-way'!H147)</f>
        <v>6.7098763433650292</v>
      </c>
      <c r="L148" s="21">
        <f>IF(OR($A148="",$B148="",$C148=""),"",'OddsRatio_working_3-way'!I147)</f>
        <v>3.6935479046673243</v>
      </c>
      <c r="M148" s="22">
        <f>IF(OR($A148="",$B148="",$C148=""),"",'OddsRatio_working_3-way'!J147)</f>
        <v>1.7234736107577522</v>
      </c>
      <c r="N148" s="23">
        <f t="shared" si="42"/>
        <v>15.366768240378411</v>
      </c>
      <c r="O148" s="24">
        <f t="shared" si="43"/>
        <v>27.54335944839756</v>
      </c>
      <c r="P148" s="24">
        <f t="shared" si="44"/>
        <v>57.089872311224042</v>
      </c>
      <c r="Q148" t="s">
        <v>242</v>
      </c>
      <c r="R148" t="s">
        <v>364</v>
      </c>
      <c r="S148" s="48" t="s">
        <v>450</v>
      </c>
      <c r="T148" s="35">
        <v>100</v>
      </c>
      <c r="U148" s="35">
        <f t="shared" si="45"/>
        <v>44.751381215469614</v>
      </c>
      <c r="V148" s="35">
        <f t="shared" si="46"/>
        <v>70.414201183431956</v>
      </c>
      <c r="W148" s="35">
        <f t="shared" si="47"/>
        <v>79.079497907949786</v>
      </c>
      <c r="X148" s="35">
        <f t="shared" si="48"/>
        <v>50.50630090861825</v>
      </c>
      <c r="Y148" s="35">
        <f t="shared" si="49"/>
        <v>76.169120876580592</v>
      </c>
      <c r="Z148" s="35">
        <f t="shared" si="50"/>
        <v>84.834417601098437</v>
      </c>
      <c r="AA148" s="35">
        <f t="shared" si="51"/>
        <v>-5.7549196931486364</v>
      </c>
      <c r="AB148" s="35">
        <f t="shared" si="52"/>
        <v>-5.7549196931486364</v>
      </c>
      <c r="AC148" s="35">
        <f t="shared" si="53"/>
        <v>-5.7549196931486506</v>
      </c>
      <c r="AD148" s="36"/>
      <c r="AE148" s="36"/>
      <c r="AF148">
        <v>2.5299999999999998</v>
      </c>
      <c r="AG148">
        <v>1.51</v>
      </c>
      <c r="AI148" s="36"/>
      <c r="AJ148" t="s">
        <v>444</v>
      </c>
      <c r="AK148" s="35"/>
      <c r="AL148" s="35"/>
    </row>
    <row r="149" spans="1:38" ht="15" x14ac:dyDescent="0.25">
      <c r="A149">
        <v>1.81</v>
      </c>
      <c r="B149">
        <v>3.38</v>
      </c>
      <c r="C149">
        <v>4.78</v>
      </c>
      <c r="D149" s="20">
        <f t="shared" si="41"/>
        <v>5.7549196931486524E-2</v>
      </c>
      <c r="E149" s="17">
        <f>IF(OR($A149="",$B149="",$C149=""),"",A149*'MPTO_working_3-way'!$I148)</f>
        <v>1.9141640464459906</v>
      </c>
      <c r="F149" s="21">
        <f>IF(OR($A149="",$B149="",$C149=""),"",B149*'MPTO_working_3-way'!$I148)</f>
        <v>3.5745162856284245</v>
      </c>
      <c r="G149" s="22">
        <f>IF(OR($A149="",$B149="",$C149=""),"",C149*'MPTO_working_3-way'!$I148)</f>
        <v>5.0550851613325056</v>
      </c>
      <c r="H149" s="17">
        <f>IF(OR($A149="",$B149="",$C149=""),"",'MPTO_working_3-way'!E148)</f>
        <v>1.8751062170271953</v>
      </c>
      <c r="I149" s="21">
        <f>IF(OR($A149="",$B149="",$C149=""),"",'MPTO_working_3-way'!F148)</f>
        <v>3.6143499775301127</v>
      </c>
      <c r="J149" s="22">
        <f>IF(OR($A149="",$B149="",$C149=""),"",'MPTO_working_3-way'!G148)</f>
        <v>5.2625497855971073</v>
      </c>
      <c r="K149" s="17">
        <f>IF(OR($A149="",$B149="",$C149=""),"",'OddsRatio_working_3-way'!H148)</f>
        <v>1.8896622997591657</v>
      </c>
      <c r="L149" s="21">
        <f>IF(OR($A149="",$B149="",$C149=""),"",'OddsRatio_working_3-way'!I148)</f>
        <v>3.6140694733664382</v>
      </c>
      <c r="M149" s="22">
        <f>IF(OR($A149="",$B149="",$C149=""),"",'OddsRatio_working_3-way'!J148)</f>
        <v>5.151757398876109</v>
      </c>
      <c r="N149" s="23">
        <f t="shared" si="42"/>
        <v>52.242126366164385</v>
      </c>
      <c r="O149" s="24">
        <f t="shared" si="43"/>
        <v>27.975813231585072</v>
      </c>
      <c r="P149" s="24">
        <f t="shared" si="44"/>
        <v>19.782060402250533</v>
      </c>
      <c r="Q149" t="s">
        <v>365</v>
      </c>
      <c r="R149" t="s">
        <v>239</v>
      </c>
      <c r="S149" s="48" t="s">
        <v>450</v>
      </c>
      <c r="T149" s="35">
        <v>100</v>
      </c>
      <c r="U149" s="35">
        <f t="shared" si="45"/>
        <v>22.480620155038757</v>
      </c>
      <c r="V149" s="35">
        <f t="shared" si="46"/>
        <v>83.305509181969953</v>
      </c>
      <c r="W149" s="35">
        <f t="shared" si="47"/>
        <v>90.900818926296623</v>
      </c>
      <c r="X149" s="35">
        <f t="shared" si="48"/>
        <v>25.793671891733418</v>
      </c>
      <c r="Y149" s="35">
        <f t="shared" si="49"/>
        <v>86.618560918664599</v>
      </c>
      <c r="Z149" s="35">
        <f t="shared" si="50"/>
        <v>94.213870662991283</v>
      </c>
      <c r="AA149" s="35">
        <f t="shared" si="51"/>
        <v>-3.3130517366946606</v>
      </c>
      <c r="AB149" s="35">
        <f t="shared" si="52"/>
        <v>-3.3130517366946464</v>
      </c>
      <c r="AC149" s="35">
        <f t="shared" si="53"/>
        <v>-3.3130517366946606</v>
      </c>
      <c r="AD149" s="36"/>
      <c r="AE149" s="36"/>
      <c r="AF149">
        <v>2.2999999999999998</v>
      </c>
      <c r="AG149">
        <v>1.61</v>
      </c>
      <c r="AI149" s="36"/>
      <c r="AJ149" t="s">
        <v>444</v>
      </c>
      <c r="AK149" s="35"/>
      <c r="AL149" s="35"/>
    </row>
    <row r="150" spans="1:38" ht="15" x14ac:dyDescent="0.25">
      <c r="A150">
        <v>1.29</v>
      </c>
      <c r="B150">
        <v>5.99</v>
      </c>
      <c r="C150">
        <v>10.99</v>
      </c>
      <c r="D150" s="20">
        <f t="shared" si="41"/>
        <v>3.3130517366946499E-2</v>
      </c>
      <c r="E150" s="17">
        <f>IF(OR($A150="",$B150="",$C150=""),"",A150*'MPTO_working_3-way'!$I149)</f>
        <v>1.332738367403361</v>
      </c>
      <c r="F150" s="21">
        <f>IF(OR($A150="",$B150="",$C150=""),"",B150*'MPTO_working_3-way'!$I149)</f>
        <v>6.1884517990280097</v>
      </c>
      <c r="G150" s="22">
        <f>IF(OR($A150="",$B150="",$C150=""),"",C150*'MPTO_working_3-way'!$I149)</f>
        <v>11.354104385862742</v>
      </c>
      <c r="H150" s="17">
        <f>IF(OR($A150="",$B150="",$C150=""),"",'MPTO_working_3-way'!E149)</f>
        <v>1.3086430897228145</v>
      </c>
      <c r="I150" s="21">
        <f>IF(OR($A150="",$B150="",$C150=""),"",'MPTO_working_3-way'!F149)</f>
        <v>6.4143104850972579</v>
      </c>
      <c r="J150" s="22">
        <f>IF(OR($A150="",$B150="",$C150=""),"",'MPTO_working_3-way'!G149)</f>
        <v>12.50808257473096</v>
      </c>
      <c r="K150" s="17">
        <f>IF(OR($A150="",$B150="",$C150=""),"",'OddsRatio_working_3-way'!H149)</f>
        <v>1.3154798038173066</v>
      </c>
      <c r="L150" s="21">
        <f>IF(OR($A150="",$B150="",$C150=""),"",'OddsRatio_working_3-way'!I149)</f>
        <v>6.4284283484426137</v>
      </c>
      <c r="M150" s="22">
        <f>IF(OR($A150="",$B150="",$C150=""),"",'OddsRatio_working_3-way'!J149)</f>
        <v>11.867735310809961</v>
      </c>
      <c r="N150" s="23">
        <f t="shared" si="42"/>
        <v>75.033481773947017</v>
      </c>
      <c r="O150" s="24">
        <f t="shared" si="43"/>
        <v>16.15913046550779</v>
      </c>
      <c r="P150" s="24">
        <f t="shared" si="44"/>
        <v>8.8073877605451916</v>
      </c>
      <c r="Q150" t="s">
        <v>244</v>
      </c>
      <c r="R150" t="s">
        <v>372</v>
      </c>
      <c r="S150" s="48" t="s">
        <v>450</v>
      </c>
      <c r="T150" s="35">
        <v>100</v>
      </c>
      <c r="U150" s="35">
        <f t="shared" si="45"/>
        <v>54.337899543379002</v>
      </c>
      <c r="V150" s="35">
        <f t="shared" si="46"/>
        <v>73.118279569892465</v>
      </c>
      <c r="W150" s="35">
        <f t="shared" si="47"/>
        <v>70.238095238095241</v>
      </c>
      <c r="X150" s="35">
        <f t="shared" si="48"/>
        <v>56.643625192012294</v>
      </c>
      <c r="Y150" s="35">
        <f t="shared" si="49"/>
        <v>75.424005218525764</v>
      </c>
      <c r="Z150" s="35">
        <f t="shared" si="50"/>
        <v>72.543820886728525</v>
      </c>
      <c r="AA150" s="35">
        <f t="shared" si="51"/>
        <v>-2.3057256486332918</v>
      </c>
      <c r="AB150" s="35">
        <f t="shared" si="52"/>
        <v>-2.3057256486332989</v>
      </c>
      <c r="AC150" s="35">
        <f t="shared" si="53"/>
        <v>-2.3057256486332847</v>
      </c>
      <c r="AD150" s="36"/>
      <c r="AE150" s="36"/>
      <c r="AF150">
        <v>1.49</v>
      </c>
      <c r="AG150">
        <v>2.74</v>
      </c>
      <c r="AI150" s="36"/>
      <c r="AJ150" t="s">
        <v>445</v>
      </c>
      <c r="AK150" s="35"/>
      <c r="AL150" s="35"/>
    </row>
    <row r="151" spans="1:38" ht="15" x14ac:dyDescent="0.25">
      <c r="A151">
        <v>2.19</v>
      </c>
      <c r="B151">
        <v>3.72</v>
      </c>
      <c r="C151">
        <v>3.36</v>
      </c>
      <c r="D151" s="20">
        <f t="shared" si="41"/>
        <v>2.3057256486332944E-2</v>
      </c>
      <c r="E151" s="17">
        <f>IF(OR($A151="",$B151="",$C151=""),"",A151*'MPTO_working_3-way'!$I150)</f>
        <v>2.240495391705069</v>
      </c>
      <c r="F151" s="21">
        <f>IF(OR($A151="",$B151="",$C151=""),"",B151*'MPTO_working_3-way'!$I150)</f>
        <v>3.8057729941291587</v>
      </c>
      <c r="G151" s="22">
        <f>IF(OR($A151="",$B151="",$C151=""),"",C151*'MPTO_working_3-way'!$I150)</f>
        <v>3.4374723817940787</v>
      </c>
      <c r="H151" s="17">
        <f>IF(OR($A151="",$B151="",$C151=""),"",'MPTO_working_3-way'!E150)</f>
        <v>2.2274927055625211</v>
      </c>
      <c r="I151" s="21">
        <f>IF(OR($A151="",$B151="",$C151=""),"",'MPTO_working_3-way'!F150)</f>
        <v>3.8294889099296925</v>
      </c>
      <c r="J151" s="22">
        <f>IF(OR($A151="",$B151="",$C151=""),"",'MPTO_working_3-way'!G150)</f>
        <v>3.4490692020176366</v>
      </c>
      <c r="K151" s="17">
        <f>IF(OR($A151="",$B151="",$C151=""),"",'OddsRatio_working_3-way'!H150)</f>
        <v>2.2329581765842046</v>
      </c>
      <c r="L151" s="21">
        <f>IF(OR($A151="",$B151="",$C151=""),"",'OddsRatio_working_3-way'!I150)</f>
        <v>3.8181901179067537</v>
      </c>
      <c r="M151" s="22">
        <f>IF(OR($A151="",$B151="",$C151=""),"",'OddsRatio_working_3-way'!J150)</f>
        <v>3.4451943670073311</v>
      </c>
      <c r="N151" s="23">
        <f t="shared" si="42"/>
        <v>44.632986245018643</v>
      </c>
      <c r="O151" s="24">
        <f t="shared" si="43"/>
        <v>26.275870934567426</v>
      </c>
      <c r="P151" s="24">
        <f t="shared" si="44"/>
        <v>29.091142820413936</v>
      </c>
      <c r="Q151" t="s">
        <v>425</v>
      </c>
      <c r="R151" t="s">
        <v>374</v>
      </c>
      <c r="S151" s="48" t="s">
        <v>450</v>
      </c>
      <c r="T151" s="35">
        <v>100</v>
      </c>
      <c r="U151" s="35">
        <f t="shared" si="45"/>
        <v>60.784313725490193</v>
      </c>
      <c r="V151" s="35">
        <f t="shared" si="46"/>
        <v>68.152866242038215</v>
      </c>
      <c r="W151" s="35">
        <f t="shared" si="47"/>
        <v>68.847352024922117</v>
      </c>
      <c r="X151" s="35">
        <f t="shared" si="48"/>
        <v>62.999781733039661</v>
      </c>
      <c r="Y151" s="35">
        <f t="shared" si="49"/>
        <v>70.36833424958769</v>
      </c>
      <c r="Z151" s="35">
        <f t="shared" si="50"/>
        <v>71.062820032471592</v>
      </c>
      <c r="AA151" s="35">
        <f t="shared" si="51"/>
        <v>-2.2154680075494682</v>
      </c>
      <c r="AB151" s="35">
        <f t="shared" si="52"/>
        <v>-2.2154680075494753</v>
      </c>
      <c r="AC151" s="35">
        <f t="shared" si="53"/>
        <v>-2.2154680075494753</v>
      </c>
      <c r="AD151" s="36"/>
      <c r="AE151" s="36"/>
      <c r="AF151">
        <v>1.68</v>
      </c>
      <c r="AG151">
        <v>2.2999999999999998</v>
      </c>
      <c r="AI151" s="36"/>
      <c r="AJ151" t="s">
        <v>445</v>
      </c>
      <c r="AK151" s="35"/>
      <c r="AL151" s="35"/>
    </row>
    <row r="152" spans="1:38" ht="15" x14ac:dyDescent="0.25">
      <c r="A152">
        <v>2.5499999999999998</v>
      </c>
      <c r="B152">
        <v>3.14</v>
      </c>
      <c r="C152">
        <v>3.21</v>
      </c>
      <c r="D152" s="20">
        <f t="shared" si="41"/>
        <v>2.2154680075494815E-2</v>
      </c>
      <c r="E152" s="17">
        <f>IF(OR($A152="",$B152="",$C152=""),"",A152*'MPTO_working_3-way'!$I151)</f>
        <v>2.6064944341925118</v>
      </c>
      <c r="F152" s="21">
        <f>IF(OR($A152="",$B152="",$C152=""),"",B152*'MPTO_working_3-way'!$I151)</f>
        <v>3.2095656954370537</v>
      </c>
      <c r="G152" s="22">
        <f>IF(OR($A152="",$B152="",$C152=""),"",C152*'MPTO_working_3-way'!$I151)</f>
        <v>3.2811165230423383</v>
      </c>
      <c r="H152" s="17">
        <f>IF(OR($A152="",$B152="",$C152=""),"",'MPTO_working_3-way'!E151)</f>
        <v>2.5989419177134749</v>
      </c>
      <c r="I152" s="21">
        <f>IF(OR($A152="",$B152="",$C152=""),"",'MPTO_working_3-way'!F151)</f>
        <v>3.21454058373949</v>
      </c>
      <c r="J152" s="22">
        <f>IF(OR($A152="",$B152="",$C152=""),"",'MPTO_working_3-way'!G151)</f>
        <v>3.2879423424529786</v>
      </c>
      <c r="K152" s="17">
        <f>IF(OR($A152="",$B152="",$C152=""),"",'OddsRatio_working_3-way'!H151)</f>
        <v>2.6024008237003113</v>
      </c>
      <c r="L152" s="21">
        <f>IF(OR($A152="",$B152="",$C152=""),"",'OddsRatio_working_3-way'!I151)</f>
        <v>3.2123469436894627</v>
      </c>
      <c r="M152" s="22">
        <f>IF(OR($A152="",$B152="",$C152=""),"",'OddsRatio_working_3-way'!J151)</f>
        <v>3.2847134325017349</v>
      </c>
      <c r="N152" s="23">
        <f t="shared" si="42"/>
        <v>38.365706325008844</v>
      </c>
      <c r="O152" s="24">
        <f t="shared" si="43"/>
        <v>31.156863416806544</v>
      </c>
      <c r="P152" s="24">
        <f t="shared" si="44"/>
        <v>30.477430258184597</v>
      </c>
      <c r="Q152" t="s">
        <v>371</v>
      </c>
      <c r="R152" t="s">
        <v>376</v>
      </c>
      <c r="S152" s="48" t="s">
        <v>450</v>
      </c>
      <c r="T152" s="35">
        <v>100</v>
      </c>
      <c r="U152" s="35">
        <f t="shared" si="45"/>
        <v>20.634920634920633</v>
      </c>
      <c r="V152" s="35">
        <f t="shared" si="46"/>
        <v>83.844911147011302</v>
      </c>
      <c r="W152" s="35">
        <f t="shared" si="47"/>
        <v>92.418498862774825</v>
      </c>
      <c r="X152" s="35">
        <f t="shared" si="48"/>
        <v>23.736589990213865</v>
      </c>
      <c r="Y152" s="35">
        <f t="shared" si="49"/>
        <v>86.946580502304528</v>
      </c>
      <c r="Z152" s="35">
        <f t="shared" si="50"/>
        <v>95.520168218068051</v>
      </c>
      <c r="AA152" s="35">
        <f t="shared" si="51"/>
        <v>-3.1016693552932324</v>
      </c>
      <c r="AB152" s="35">
        <f t="shared" si="52"/>
        <v>-3.1016693552932253</v>
      </c>
      <c r="AC152" s="35">
        <f t="shared" si="53"/>
        <v>-3.1016693552932253</v>
      </c>
      <c r="AD152" s="36"/>
      <c r="AE152" s="36"/>
      <c r="AF152">
        <v>2.0499999999999998</v>
      </c>
      <c r="AG152">
        <v>1.87</v>
      </c>
      <c r="AI152" s="36"/>
      <c r="AJ152" t="s">
        <v>445</v>
      </c>
      <c r="AK152" s="35"/>
      <c r="AL152" s="35"/>
    </row>
    <row r="153" spans="1:38" ht="15" x14ac:dyDescent="0.25">
      <c r="A153">
        <v>1.26</v>
      </c>
      <c r="B153">
        <v>6.19</v>
      </c>
      <c r="C153">
        <v>13.19</v>
      </c>
      <c r="D153" s="20">
        <f t="shared" si="41"/>
        <v>3.1016693552932351E-2</v>
      </c>
      <c r="E153" s="17">
        <f>IF(OR($A153="",$B153="",$C153=""),"",A153*'MPTO_working_3-way'!$I152)</f>
        <v>1.2990810338766947</v>
      </c>
      <c r="F153" s="21">
        <f>IF(OR($A153="",$B153="",$C153=""),"",B153*'MPTO_working_3-way'!$I152)</f>
        <v>6.3819933330926517</v>
      </c>
      <c r="G153" s="22">
        <f>IF(OR($A153="",$B153="",$C153=""),"",C153*'MPTO_working_3-way'!$I152)</f>
        <v>13.599110187963177</v>
      </c>
      <c r="H153" s="17">
        <f>IF(OR($A153="",$B153="",$C153=""),"",'MPTO_working_3-way'!E152)</f>
        <v>1.2766306823145206</v>
      </c>
      <c r="I153" s="21">
        <f>IF(OR($A153="",$B153="",$C153=""),"",'MPTO_working_3-way'!F152)</f>
        <v>6.6132321617499654</v>
      </c>
      <c r="J153" s="22">
        <f>IF(OR($A153="",$B153="",$C153=""),"",'MPTO_working_3-way'!G152)</f>
        <v>15.272745222959571</v>
      </c>
      <c r="K153" s="17">
        <f>IF(OR($A153="",$B153="",$C153=""),"",'OddsRatio_working_3-way'!H152)</f>
        <v>1.2829258473544749</v>
      </c>
      <c r="L153" s="21">
        <f>IF(OR($A153="",$B153="",$C153=""),"",'OddsRatio_working_3-way'!I152)</f>
        <v>6.6476351837297116</v>
      </c>
      <c r="M153" s="22">
        <f>IF(OR($A153="",$B153="",$C153=""),"",'OddsRatio_working_3-way'!J152)</f>
        <v>14.264869535580964</v>
      </c>
      <c r="N153" s="23">
        <f t="shared" si="42"/>
        <v>76.977492082677685</v>
      </c>
      <c r="O153" s="24">
        <f t="shared" si="43"/>
        <v>15.66908562587623</v>
      </c>
      <c r="P153" s="24">
        <f t="shared" si="44"/>
        <v>7.3534222914460861</v>
      </c>
      <c r="Q153" t="s">
        <v>377</v>
      </c>
      <c r="R153" t="s">
        <v>247</v>
      </c>
      <c r="S153" s="48" t="s">
        <v>450</v>
      </c>
      <c r="T153" s="35">
        <v>100</v>
      </c>
      <c r="U153" s="35">
        <f t="shared" si="45"/>
        <v>84.326018808777434</v>
      </c>
      <c r="V153" s="35">
        <f t="shared" si="46"/>
        <v>76.525821596244128</v>
      </c>
      <c r="W153" s="35">
        <f t="shared" si="47"/>
        <v>36.708860759493668</v>
      </c>
      <c r="X153" s="35">
        <f t="shared" si="48"/>
        <v>86.765317644262183</v>
      </c>
      <c r="Y153" s="35">
        <f t="shared" si="49"/>
        <v>78.965120431728892</v>
      </c>
      <c r="Z153" s="35">
        <f t="shared" si="50"/>
        <v>39.148159594978438</v>
      </c>
      <c r="AA153" s="35">
        <f t="shared" si="51"/>
        <v>-2.4392988354847489</v>
      </c>
      <c r="AB153" s="35">
        <f t="shared" si="52"/>
        <v>-2.4392988354847631</v>
      </c>
      <c r="AC153" s="35">
        <f t="shared" si="53"/>
        <v>-2.4392988354847702</v>
      </c>
      <c r="AD153" s="36"/>
      <c r="AE153" s="36"/>
      <c r="AF153">
        <v>1.57</v>
      </c>
      <c r="AG153">
        <v>2.52</v>
      </c>
      <c r="AI153" s="36"/>
      <c r="AJ153" t="s">
        <v>445</v>
      </c>
      <c r="AK153" s="35"/>
      <c r="AL153" s="35"/>
    </row>
    <row r="154" spans="1:38" s="35" customFormat="1" ht="15" x14ac:dyDescent="0.25">
      <c r="A154">
        <v>6.38</v>
      </c>
      <c r="B154">
        <v>4.26</v>
      </c>
      <c r="C154">
        <v>1.58</v>
      </c>
      <c r="D154" s="20">
        <f t="shared" si="41"/>
        <v>2.4392988354847489E-2</v>
      </c>
      <c r="E154" s="17">
        <f>IF(OR($A154="",$B154="",$C154=""),"",A154*'MPTO_working_3-way'!$I153)</f>
        <v>6.5356272657039272</v>
      </c>
      <c r="F154" s="21">
        <f>IF(OR($A154="",$B154="",$C154=""),"",B154*'MPTO_working_3-way'!$I153)</f>
        <v>4.3639141303916498</v>
      </c>
      <c r="G154" s="22">
        <f>IF(OR($A154="",$B154="",$C154=""),"",C154*'MPTO_working_3-way'!$I153)</f>
        <v>1.6185409216006592</v>
      </c>
      <c r="H154" s="17">
        <f>IF(OR($A154="",$B154="",$C154=""),"",'MPTO_working_3-way'!E153)</f>
        <v>6.7290758940342528</v>
      </c>
      <c r="I154" s="21">
        <f>IF(OR($A154="",$B154="",$C154=""),"",'MPTO_working_3-way'!F153)</f>
        <v>4.4128525794465805</v>
      </c>
      <c r="J154" s="22">
        <f>IF(OR($A154="",$B154="",$C154=""),"",'MPTO_working_3-way'!G153)</f>
        <v>1.6005623831081113</v>
      </c>
      <c r="K154" s="17">
        <f>IF(OR($A154="",$B154="",$C154=""),"",'OddsRatio_working_3-way'!H153)</f>
        <v>6.6279797132734615</v>
      </c>
      <c r="L154" s="21">
        <f>IF(OR($A154="",$B154="",$C154=""),"",'OddsRatio_working_3-way'!I153)</f>
        <v>4.4102628002363362</v>
      </c>
      <c r="M154" s="22">
        <f>IF(OR($A154="",$B154="",$C154=""),"",'OddsRatio_working_3-way'!J153)</f>
        <v>1.6067338724346856</v>
      </c>
      <c r="N154" s="23">
        <f t="shared" si="42"/>
        <v>15.300750170493297</v>
      </c>
      <c r="O154" s="24">
        <f t="shared" si="43"/>
        <v>22.915208001818602</v>
      </c>
      <c r="P154" s="24">
        <f t="shared" si="44"/>
        <v>61.784041827688121</v>
      </c>
      <c r="Q154" t="s">
        <v>373</v>
      </c>
      <c r="R154" t="s">
        <v>245</v>
      </c>
      <c r="S154" s="48" t="s">
        <v>450</v>
      </c>
      <c r="T154" s="35">
        <v>100</v>
      </c>
      <c r="U154" s="35">
        <f t="shared" si="45"/>
        <v>48.979591836734699</v>
      </c>
      <c r="V154" s="35">
        <f t="shared" si="46"/>
        <v>70.760233918128648</v>
      </c>
      <c r="W154" s="35">
        <f t="shared" si="47"/>
        <v>77.27272727272728</v>
      </c>
      <c r="X154" s="35">
        <f t="shared" si="48"/>
        <v>51.967038809144071</v>
      </c>
      <c r="Y154" s="35">
        <f t="shared" si="49"/>
        <v>73.747680890538035</v>
      </c>
      <c r="Z154" s="35">
        <f t="shared" si="50"/>
        <v>80.260174245136653</v>
      </c>
      <c r="AA154" s="35">
        <f t="shared" si="51"/>
        <v>-2.9874469724093728</v>
      </c>
      <c r="AB154" s="35">
        <f t="shared" si="52"/>
        <v>-2.9874469724093871</v>
      </c>
      <c r="AC154" s="35">
        <f t="shared" si="53"/>
        <v>-2.9874469724093728</v>
      </c>
      <c r="AD154" s="36"/>
      <c r="AE154" s="36"/>
      <c r="AF154">
        <v>1.78</v>
      </c>
      <c r="AG154">
        <v>2.14</v>
      </c>
      <c r="AH154" s="36"/>
      <c r="AI154" s="36"/>
      <c r="AJ154" t="s">
        <v>445</v>
      </c>
    </row>
    <row r="155" spans="1:38" ht="15" x14ac:dyDescent="0.25">
      <c r="A155">
        <v>1.96</v>
      </c>
      <c r="B155">
        <v>3.42</v>
      </c>
      <c r="C155">
        <v>4.4000000000000004</v>
      </c>
      <c r="D155" s="20">
        <f t="shared" si="41"/>
        <v>2.98744697240938E-2</v>
      </c>
      <c r="E155" s="17">
        <f>IF(OR($A155="",$B155="",$C155=""),"",A155*'MPTO_working_3-way'!$I154)</f>
        <v>2.018553960659224</v>
      </c>
      <c r="F155" s="21">
        <f>IF(OR($A155="",$B155="",$C155=""),"",B155*'MPTO_working_3-way'!$I154)</f>
        <v>3.5221706864564006</v>
      </c>
      <c r="G155" s="22">
        <f>IF(OR($A155="",$B155="",$C155=""),"",C155*'MPTO_working_3-way'!$I154)</f>
        <v>4.5314476667860131</v>
      </c>
      <c r="H155" s="17">
        <f>IF(OR($A155="",$B155="",$C155=""),"",'MPTO_working_3-way'!E154)</f>
        <v>1.9990167833633963</v>
      </c>
      <c r="I155" s="21">
        <f>IF(OR($A155="",$B155="",$C155=""),"",'MPTO_working_3-way'!F154)</f>
        <v>3.5405812040232276</v>
      </c>
      <c r="J155" s="22">
        <f>IF(OR($A155="",$B155="",$C155=""),"",'MPTO_working_3-way'!G154)</f>
        <v>4.6016242573515953</v>
      </c>
      <c r="K155" s="17">
        <f>IF(OR($A155="",$B155="",$C155=""),"",'OddsRatio_working_3-way'!H154)</f>
        <v>2.0067602758868359</v>
      </c>
      <c r="L155" s="21">
        <f>IF(OR($A155="",$B155="",$C155=""),"",'OddsRatio_working_3-way'!I154)</f>
        <v>3.5378748621314</v>
      </c>
      <c r="M155" s="22">
        <f>IF(OR($A155="",$B155="",$C155=""),"",'OddsRatio_working_3-way'!J154)</f>
        <v>4.5656093104325457</v>
      </c>
      <c r="N155" s="23">
        <f t="shared" si="42"/>
        <v>49.540414548710785</v>
      </c>
      <c r="O155" s="24">
        <f t="shared" si="43"/>
        <v>28.391582606863498</v>
      </c>
      <c r="P155" s="24">
        <f t="shared" si="44"/>
        <v>22.068002844425713</v>
      </c>
      <c r="Q155" t="s">
        <v>381</v>
      </c>
      <c r="R155" t="s">
        <v>382</v>
      </c>
      <c r="S155" s="48" t="s">
        <v>450</v>
      </c>
      <c r="T155" s="35">
        <v>100</v>
      </c>
      <c r="U155" s="35">
        <f t="shared" si="45"/>
        <v>58.847736625514408</v>
      </c>
      <c r="V155" s="35">
        <f t="shared" si="46"/>
        <v>70.588235294117652</v>
      </c>
      <c r="W155" s="35">
        <f t="shared" si="47"/>
        <v>67.845659163987136</v>
      </c>
      <c r="X155" s="35">
        <f t="shared" si="48"/>
        <v>61.566105541895212</v>
      </c>
      <c r="Y155" s="35">
        <f t="shared" si="49"/>
        <v>73.306604210498463</v>
      </c>
      <c r="Z155" s="35">
        <f t="shared" si="50"/>
        <v>70.564028080367947</v>
      </c>
      <c r="AA155" s="35">
        <f t="shared" si="51"/>
        <v>-2.718368916380804</v>
      </c>
      <c r="AB155" s="35">
        <f t="shared" si="52"/>
        <v>-2.7183689163808111</v>
      </c>
      <c r="AC155" s="35">
        <f t="shared" si="53"/>
        <v>-2.7183689163808111</v>
      </c>
      <c r="AD155" s="36"/>
      <c r="AE155" s="36"/>
      <c r="AF155">
        <v>2.2999999999999998</v>
      </c>
      <c r="AG155">
        <v>1.67</v>
      </c>
      <c r="AI155" s="36"/>
      <c r="AJ155" t="s">
        <v>438</v>
      </c>
      <c r="AK155" s="35"/>
      <c r="AL155" s="35"/>
    </row>
    <row r="156" spans="1:38" ht="15" x14ac:dyDescent="0.25">
      <c r="A156">
        <v>2.4300000000000002</v>
      </c>
      <c r="B156">
        <v>3.4</v>
      </c>
      <c r="C156">
        <v>3.11</v>
      </c>
      <c r="D156" s="20">
        <f t="shared" si="41"/>
        <v>2.71836891638082E-2</v>
      </c>
      <c r="E156" s="17">
        <f>IF(OR($A156="",$B156="",$C156=""),"",A156*'MPTO_working_3-way'!$I155)</f>
        <v>2.4960563646680543</v>
      </c>
      <c r="F156" s="21">
        <f>IF(OR($A156="",$B156="",$C156=""),"",B156*'MPTO_working_3-way'!$I155)</f>
        <v>3.4924245431569476</v>
      </c>
      <c r="G156" s="22">
        <f>IF(OR($A156="",$B156="",$C156=""),"",C156*'MPTO_working_3-way'!$I155)</f>
        <v>3.1945412732994436</v>
      </c>
      <c r="H156" s="17">
        <f>IF(OR($A156="",$B156="",$C156=""),"",'MPTO_working_3-way'!E155)</f>
        <v>2.4847103101131021</v>
      </c>
      <c r="I156" s="21">
        <f>IF(OR($A156="",$B156="",$C156=""),"",'MPTO_working_3-way'!F155)</f>
        <v>3.5080774863448658</v>
      </c>
      <c r="J156" s="22">
        <f>IF(OR($A156="",$B156="",$C156=""),"",'MPTO_working_3-way'!G155)</f>
        <v>3.2001825011458216</v>
      </c>
      <c r="K156" s="17">
        <f>IF(OR($A156="",$B156="",$C156=""),"",'OddsRatio_working_3-way'!H155)</f>
        <v>2.4897900917072135</v>
      </c>
      <c r="L156" s="21">
        <f>IF(OR($A156="",$B156="",$C156=""),"",'OddsRatio_working_3-way'!I155)</f>
        <v>3.5003470070610572</v>
      </c>
      <c r="M156" s="22">
        <f>IF(OR($A156="",$B156="",$C156=""),"",'OddsRatio_working_3-way'!J155)</f>
        <v>3.1982217437078462</v>
      </c>
      <c r="N156" s="23">
        <f t="shared" si="42"/>
        <v>40.063197857031888</v>
      </c>
      <c r="O156" s="24">
        <f t="shared" si="43"/>
        <v>28.633403174290446</v>
      </c>
      <c r="P156" s="24">
        <f t="shared" si="44"/>
        <v>31.303398968677655</v>
      </c>
      <c r="Q156" t="s">
        <v>265</v>
      </c>
      <c r="R156" t="s">
        <v>267</v>
      </c>
      <c r="S156" s="48" t="s">
        <v>450</v>
      </c>
      <c r="T156" s="35">
        <v>100</v>
      </c>
      <c r="U156" s="35">
        <f t="shared" si="45"/>
        <v>28.571428571428573</v>
      </c>
      <c r="V156" s="35">
        <f t="shared" si="46"/>
        <v>81.132075471698116</v>
      </c>
      <c r="W156" s="35">
        <f t="shared" si="47"/>
        <v>87.341772151898724</v>
      </c>
      <c r="X156" s="35">
        <f t="shared" si="48"/>
        <v>31.52615237640315</v>
      </c>
      <c r="Y156" s="35">
        <f t="shared" si="49"/>
        <v>84.086799276672693</v>
      </c>
      <c r="Z156" s="35">
        <f t="shared" si="50"/>
        <v>90.296495956873329</v>
      </c>
      <c r="AA156" s="35">
        <f t="shared" si="51"/>
        <v>-2.9547238049745772</v>
      </c>
      <c r="AB156" s="35">
        <f t="shared" si="52"/>
        <v>-2.9547238049745772</v>
      </c>
      <c r="AC156" s="35">
        <f t="shared" si="53"/>
        <v>-2.9547238049746056</v>
      </c>
      <c r="AD156" s="36"/>
      <c r="AE156" s="36"/>
      <c r="AF156">
        <v>2.1</v>
      </c>
      <c r="AG156">
        <v>1.79</v>
      </c>
      <c r="AI156" s="36"/>
      <c r="AJ156" t="s">
        <v>439</v>
      </c>
      <c r="AK156" s="35"/>
      <c r="AL156" s="35"/>
    </row>
    <row r="157" spans="1:38" ht="15" x14ac:dyDescent="0.25">
      <c r="A157">
        <v>1.4</v>
      </c>
      <c r="B157">
        <v>5.3</v>
      </c>
      <c r="C157">
        <v>7.9</v>
      </c>
      <c r="D157" s="20">
        <f t="shared" si="41"/>
        <v>2.9547238049745905E-2</v>
      </c>
      <c r="E157" s="17">
        <f>IF(OR($A157="",$B157="",$C157=""),"",A157*'MPTO_working_3-way'!$I156)</f>
        <v>1.4413661332696441</v>
      </c>
      <c r="F157" s="21">
        <f>IF(OR($A157="",$B157="",$C157=""),"",B157*'MPTO_working_3-way'!$I156)</f>
        <v>5.4566003616636527</v>
      </c>
      <c r="G157" s="22">
        <f>IF(OR($A157="",$B157="",$C157=""),"",C157*'MPTO_working_3-way'!$I156)</f>
        <v>8.1334231805929935</v>
      </c>
      <c r="H157" s="17">
        <f>IF(OR($A157="",$B157="",$C157=""),"",'MPTO_working_3-way'!E156)</f>
        <v>1.4195740970955293</v>
      </c>
      <c r="I157" s="21">
        <f>IF(OR($A157="",$B157="",$C157=""),"",'MPTO_working_3-way'!F156)</f>
        <v>5.5918977359450528</v>
      </c>
      <c r="J157" s="22">
        <f>IF(OR($A157="",$B157="",$C157=""),"",'MPTO_working_3-way'!G156)</f>
        <v>8.5665432579890908</v>
      </c>
      <c r="K157" s="17">
        <f>IF(OR($A157="",$B157="",$C157=""),"",'OddsRatio_working_3-way'!H156)</f>
        <v>1.4262506894656797</v>
      </c>
      <c r="L157" s="21">
        <f>IF(OR($A157="",$B157="",$C157=""),"",'OddsRatio_working_3-way'!I156)</f>
        <v>5.5821949117560541</v>
      </c>
      <c r="M157" s="22">
        <f>IF(OR($A157="",$B157="",$C157=""),"",'OddsRatio_working_3-way'!J156)</f>
        <v>8.3528243932829742</v>
      </c>
      <c r="N157" s="23">
        <f t="shared" si="42"/>
        <v>69.378624689312346</v>
      </c>
      <c r="O157" s="24">
        <f t="shared" si="43"/>
        <v>18.326429163214584</v>
      </c>
      <c r="P157" s="24">
        <f t="shared" si="44"/>
        <v>12.294946147473071</v>
      </c>
      <c r="Q157" t="s">
        <v>391</v>
      </c>
      <c r="R157" t="s">
        <v>388</v>
      </c>
      <c r="S157" s="48" t="s">
        <v>450</v>
      </c>
      <c r="T157" s="35">
        <v>100</v>
      </c>
      <c r="U157" s="35">
        <f t="shared" si="45"/>
        <v>29.078014184397166</v>
      </c>
      <c r="V157" s="35">
        <f t="shared" si="46"/>
        <v>79.757085020242926</v>
      </c>
      <c r="W157" s="35">
        <f t="shared" si="47"/>
        <v>87.966305655836337</v>
      </c>
      <c r="X157" s="35">
        <f t="shared" si="48"/>
        <v>32.276609323920738</v>
      </c>
      <c r="Y157" s="35">
        <f t="shared" si="49"/>
        <v>82.955680159766501</v>
      </c>
      <c r="Z157" s="35">
        <f t="shared" si="50"/>
        <v>91.164900795359927</v>
      </c>
      <c r="AA157" s="35">
        <f t="shared" si="51"/>
        <v>-3.1985951395235723</v>
      </c>
      <c r="AB157" s="35">
        <f t="shared" si="52"/>
        <v>-3.1985951395235759</v>
      </c>
      <c r="AC157" s="35">
        <f t="shared" si="53"/>
        <v>-3.1985951395235901</v>
      </c>
      <c r="AD157" s="36"/>
      <c r="AE157" s="36"/>
      <c r="AF157">
        <v>1.45</v>
      </c>
      <c r="AG157">
        <v>2.87</v>
      </c>
      <c r="AI157" s="36"/>
      <c r="AJ157" t="s">
        <v>439</v>
      </c>
      <c r="AK157" s="35"/>
      <c r="AL157" s="35"/>
    </row>
    <row r="158" spans="1:38" ht="15" x14ac:dyDescent="0.25">
      <c r="A158">
        <v>1.41</v>
      </c>
      <c r="B158">
        <v>4.9400000000000004</v>
      </c>
      <c r="C158">
        <v>8.31</v>
      </c>
      <c r="D158" s="20">
        <f t="shared" si="41"/>
        <v>3.1985951395235857E-2</v>
      </c>
      <c r="E158" s="17">
        <f>IF(OR($A158="",$B158="",$C158=""),"",A158*'MPTO_working_3-way'!$I157)</f>
        <v>1.4551001914672825</v>
      </c>
      <c r="F158" s="21">
        <f>IF(OR($A158="",$B158="",$C158=""),"",B158*'MPTO_working_3-way'!$I157)</f>
        <v>5.0980105998924659</v>
      </c>
      <c r="G158" s="22">
        <f>IF(OR($A158="",$B158="",$C158=""),"",C158*'MPTO_working_3-way'!$I157)</f>
        <v>8.5758032560944102</v>
      </c>
      <c r="H158" s="17">
        <f>IF(OR($A158="",$B158="",$C158=""),"",'MPTO_working_3-way'!E157)</f>
        <v>1.4315206179868565</v>
      </c>
      <c r="I158" s="21">
        <f>IF(OR($A158="",$B158="",$C158=""),"",'MPTO_working_3-way'!F157)</f>
        <v>5.2146570284319997</v>
      </c>
      <c r="J158" s="22">
        <f>IF(OR($A158="",$B158="",$C158=""),"",'MPTO_working_3-way'!G157)</f>
        <v>9.117851542895707</v>
      </c>
      <c r="K158" s="17">
        <f>IF(OR($A158="",$B158="",$C158=""),"",'OddsRatio_working_3-way'!H157)</f>
        <v>1.4388444896399746</v>
      </c>
      <c r="L158" s="21">
        <f>IF(OR($A158="",$B158="",$C158=""),"",'OddsRatio_working_3-way'!I157)</f>
        <v>5.2171885101987794</v>
      </c>
      <c r="M158" s="22">
        <f>IF(OR($A158="",$B158="",$C158=""),"",'OddsRatio_working_3-way'!J157)</f>
        <v>8.8242761445566202</v>
      </c>
      <c r="N158" s="23">
        <f t="shared" si="42"/>
        <v>68.723790008688539</v>
      </c>
      <c r="O158" s="24">
        <f t="shared" si="43"/>
        <v>19.615494719079113</v>
      </c>
      <c r="P158" s="24">
        <f t="shared" si="44"/>
        <v>11.66071527223235</v>
      </c>
      <c r="Q158" t="s">
        <v>387</v>
      </c>
      <c r="R158" t="s">
        <v>141</v>
      </c>
      <c r="S158" s="48" t="s">
        <v>450</v>
      </c>
      <c r="T158" s="35">
        <v>100</v>
      </c>
      <c r="U158" s="35">
        <f t="shared" si="45"/>
        <v>60.629921259842511</v>
      </c>
      <c r="V158" s="35">
        <f t="shared" si="46"/>
        <v>73.544973544973558</v>
      </c>
      <c r="W158" s="35">
        <f t="shared" si="47"/>
        <v>63.099630996309962</v>
      </c>
      <c r="X158" s="35">
        <f t="shared" si="48"/>
        <v>63.355395458716487</v>
      </c>
      <c r="Y158" s="35">
        <f t="shared" si="49"/>
        <v>76.270447743847512</v>
      </c>
      <c r="Z158" s="35">
        <f t="shared" si="50"/>
        <v>65.825105195183937</v>
      </c>
      <c r="AA158" s="35">
        <f t="shared" si="51"/>
        <v>-2.7254741988739752</v>
      </c>
      <c r="AB158" s="35">
        <f t="shared" si="52"/>
        <v>-2.7254741988739539</v>
      </c>
      <c r="AC158" s="35">
        <f t="shared" si="53"/>
        <v>-2.7254741988739752</v>
      </c>
      <c r="AD158" s="36"/>
      <c r="AE158" s="36"/>
      <c r="AF158">
        <v>1.69</v>
      </c>
      <c r="AG158">
        <v>2.2599999999999998</v>
      </c>
      <c r="AI158" s="36"/>
      <c r="AJ158" t="s">
        <v>439</v>
      </c>
      <c r="AK158" s="35"/>
      <c r="AL158" s="35"/>
    </row>
    <row r="159" spans="1:38" ht="15" x14ac:dyDescent="0.25">
      <c r="A159">
        <v>2.54</v>
      </c>
      <c r="B159">
        <v>3.78</v>
      </c>
      <c r="C159">
        <v>2.71</v>
      </c>
      <c r="D159" s="20">
        <f t="shared" si="41"/>
        <v>2.7254741988739895E-2</v>
      </c>
      <c r="E159" s="17">
        <f>IF(OR($A159="",$B159="",$C159=""),"",A159*'MPTO_working_3-way'!$I158)</f>
        <v>2.6092270446513992</v>
      </c>
      <c r="F159" s="21">
        <f>IF(OR($A159="",$B159="",$C159=""),"",B159*'MPTO_working_3-way'!$I158)</f>
        <v>3.8830229247174368</v>
      </c>
      <c r="G159" s="22">
        <f>IF(OR($A159="",$B159="",$C159=""),"",C159*'MPTO_working_3-way'!$I158)</f>
        <v>2.7838603507894852</v>
      </c>
      <c r="H159" s="17">
        <f>IF(OR($A159="",$B159="",$C159=""),"",'MPTO_working_3-way'!E158)</f>
        <v>2.5999966957841805</v>
      </c>
      <c r="I159" s="21">
        <f>IF(OR($A159="",$B159="",$C159=""),"",'MPTO_working_3-way'!F158)</f>
        <v>3.9144251767660014</v>
      </c>
      <c r="J159" s="22">
        <f>IF(OR($A159="",$B159="",$C159=""),"",'MPTO_working_3-way'!G158)</f>
        <v>2.7784046472947757</v>
      </c>
      <c r="K159" s="17">
        <f>IF(OR($A159="",$B159="",$C159=""),"",'OddsRatio_working_3-way'!H158)</f>
        <v>2.6047401850786289</v>
      </c>
      <c r="L159" s="21">
        <f>IF(OR($A159="",$B159="",$C159=""),"",'OddsRatio_working_3-way'!I158)</f>
        <v>3.8968686457912911</v>
      </c>
      <c r="M159" s="22">
        <f>IF(OR($A159="",$B159="",$C159=""),"",'OddsRatio_working_3-way'!J158)</f>
        <v>2.7818868288860101</v>
      </c>
      <c r="N159" s="23">
        <f t="shared" si="42"/>
        <v>38.325526406369249</v>
      </c>
      <c r="O159" s="24">
        <f t="shared" si="43"/>
        <v>25.75313150057616</v>
      </c>
      <c r="P159" s="24">
        <f t="shared" si="44"/>
        <v>35.921342093054569</v>
      </c>
      <c r="Q159" t="s">
        <v>389</v>
      </c>
      <c r="R159" t="s">
        <v>386</v>
      </c>
      <c r="S159" s="48" t="s">
        <v>450</v>
      </c>
      <c r="T159" s="35">
        <v>100</v>
      </c>
      <c r="U159" s="35">
        <f t="shared" si="45"/>
        <v>6.5420560747663554</v>
      </c>
      <c r="V159" s="35">
        <f t="shared" si="46"/>
        <v>93.27505043712172</v>
      </c>
      <c r="W159" s="35">
        <f t="shared" si="47"/>
        <v>96.563573883161496</v>
      </c>
      <c r="X159" s="35">
        <f t="shared" si="48"/>
        <v>10.161375679716766</v>
      </c>
      <c r="Y159" s="35">
        <f t="shared" si="49"/>
        <v>96.894370042072126</v>
      </c>
      <c r="Z159" s="35">
        <f t="shared" si="50"/>
        <v>100.18289348811192</v>
      </c>
      <c r="AA159" s="35">
        <f t="shared" si="51"/>
        <v>-3.6193196049504106</v>
      </c>
      <c r="AB159" s="35">
        <f t="shared" si="52"/>
        <v>-3.6193196049504053</v>
      </c>
      <c r="AC159" s="35">
        <f t="shared" si="53"/>
        <v>-3.6193196049504195</v>
      </c>
      <c r="AD159" s="36"/>
      <c r="AE159" s="36"/>
      <c r="AF159">
        <v>1.74</v>
      </c>
      <c r="AG159">
        <v>2.1800000000000002</v>
      </c>
      <c r="AI159" s="36"/>
      <c r="AJ159" t="s">
        <v>439</v>
      </c>
      <c r="AK159" s="35"/>
      <c r="AL159" s="35"/>
    </row>
    <row r="160" spans="1:38" ht="15" x14ac:dyDescent="0.25">
      <c r="A160">
        <v>1.07</v>
      </c>
      <c r="B160">
        <v>14.87</v>
      </c>
      <c r="C160">
        <v>29.1</v>
      </c>
      <c r="D160" s="20">
        <f t="shared" si="41"/>
        <v>3.6193196049504106E-2</v>
      </c>
      <c r="E160" s="17">
        <f>IF(OR($A160="",$B160="",$C160=""),"",A160*'MPTO_working_3-way'!$I159)</f>
        <v>1.1087267197729695</v>
      </c>
      <c r="F160" s="21">
        <f>IF(OR($A160="",$B160="",$C160=""),"",B160*'MPTO_working_3-way'!$I159)</f>
        <v>15.408192825256124</v>
      </c>
      <c r="G160" s="22">
        <f>IF(OR($A160="",$B160="",$C160=""),"",C160*'MPTO_working_3-way'!$I159)</f>
        <v>30.153222005040572</v>
      </c>
      <c r="H160" s="17">
        <f>IF(OR($A160="",$B160="",$C160=""),"",'MPTO_working_3-way'!E159)</f>
        <v>1.0839931665320333</v>
      </c>
      <c r="I160" s="21">
        <f>IF(OR($A160="",$B160="",$C160=""),"",'MPTO_working_3-way'!F159)</f>
        <v>18.120834343835732</v>
      </c>
      <c r="J160" s="22">
        <f>IF(OR($A160="",$B160="",$C160=""),"",'MPTO_working_3-way'!G159)</f>
        <v>44.843325857409482</v>
      </c>
      <c r="K160" s="17">
        <f>IF(OR($A160="",$B160="",$C160=""),"",'OddsRatio_working_3-way'!H159)</f>
        <v>1.0885133613727906</v>
      </c>
      <c r="L160" s="21">
        <f>IF(OR($A160="",$B160="",$C160=""),"",'OddsRatio_working_3-way'!I159)</f>
        <v>18.538290317722968</v>
      </c>
      <c r="M160" s="22">
        <f>IF(OR($A160="",$B160="",$C160=""),"",'OddsRatio_working_3-way'!J159)</f>
        <v>36.531792208220295</v>
      </c>
      <c r="N160" s="23">
        <f t="shared" si="42"/>
        <v>90.193551049691195</v>
      </c>
      <c r="O160" s="24">
        <f t="shared" si="43"/>
        <v>6.4900537742548492</v>
      </c>
      <c r="P160" s="24">
        <f t="shared" si="44"/>
        <v>3.3163951760539376</v>
      </c>
      <c r="Q160" t="s">
        <v>264</v>
      </c>
      <c r="R160" t="s">
        <v>268</v>
      </c>
      <c r="S160" s="48" t="s">
        <v>450</v>
      </c>
      <c r="T160" s="35">
        <v>100</v>
      </c>
      <c r="U160" s="35">
        <f t="shared" si="45"/>
        <v>88.193624557260932</v>
      </c>
      <c r="V160" s="35">
        <f t="shared" si="46"/>
        <v>79.633401221995925</v>
      </c>
      <c r="W160" s="35">
        <f t="shared" si="47"/>
        <v>29.078014184397166</v>
      </c>
      <c r="X160" s="35">
        <f t="shared" si="48"/>
        <v>91.288584593606913</v>
      </c>
      <c r="Y160" s="35">
        <f t="shared" si="49"/>
        <v>82.72836125834192</v>
      </c>
      <c r="Z160" s="35">
        <f t="shared" si="50"/>
        <v>32.17297422074315</v>
      </c>
      <c r="AA160" s="35">
        <f t="shared" si="51"/>
        <v>-3.0949600363459808</v>
      </c>
      <c r="AB160" s="35">
        <f t="shared" si="52"/>
        <v>-3.094960036345995</v>
      </c>
      <c r="AC160" s="35">
        <f t="shared" si="53"/>
        <v>-3.0949600363459844</v>
      </c>
      <c r="AD160" s="36"/>
      <c r="AE160" s="36"/>
      <c r="AF160">
        <v>1.17</v>
      </c>
      <c r="AG160">
        <v>5.3</v>
      </c>
      <c r="AI160" s="36"/>
      <c r="AJ160" t="s">
        <v>439</v>
      </c>
      <c r="AK160" s="35"/>
      <c r="AL160" s="35"/>
    </row>
    <row r="161" spans="1:38" ht="15" x14ac:dyDescent="0.25">
      <c r="A161">
        <v>8.4700000000000006</v>
      </c>
      <c r="B161">
        <v>4.91</v>
      </c>
      <c r="C161">
        <v>1.41</v>
      </c>
      <c r="D161" s="20">
        <f t="shared" si="41"/>
        <v>3.094960036345995E-2</v>
      </c>
      <c r="E161" s="17">
        <f>IF(OR($A161="",$B161="",$C161=""),"",A161*'MPTO_working_3-way'!$I160)</f>
        <v>8.7321431150785056</v>
      </c>
      <c r="F161" s="21">
        <f>IF(OR($A161="",$B161="",$C161=""),"",B161*'MPTO_working_3-way'!$I160)</f>
        <v>5.0619625377845887</v>
      </c>
      <c r="G161" s="22">
        <f>IF(OR($A161="",$B161="",$C161=""),"",C161*'MPTO_working_3-way'!$I160)</f>
        <v>1.4536389365124784</v>
      </c>
      <c r="H161" s="17">
        <f>IF(OR($A161="",$B161="",$C161=""),"",'MPTO_working_3-way'!E160)</f>
        <v>9.2809818292341504</v>
      </c>
      <c r="I161" s="21">
        <f>IF(OR($A161="",$B161="",$C161=""),"",'MPTO_working_3-way'!F160)</f>
        <v>5.1719825302234375</v>
      </c>
      <c r="J161" s="22">
        <f>IF(OR($A161="",$B161="",$C161=""),"",'MPTO_working_3-way'!G160)</f>
        <v>1.4308130533318582</v>
      </c>
      <c r="K161" s="17">
        <f>IF(OR($A161="",$B161="",$C161=""),"",'OddsRatio_working_3-way'!H160)</f>
        <v>8.9789186157882259</v>
      </c>
      <c r="L161" s="21">
        <f>IF(OR($A161="",$B161="",$C161=""),"",'OddsRatio_working_3-way'!I160)</f>
        <v>5.1763817654259654</v>
      </c>
      <c r="M161" s="22">
        <f>IF(OR($A161="",$B161="",$C161=""),"",'OddsRatio_working_3-way'!J160)</f>
        <v>1.4379326147889118</v>
      </c>
      <c r="N161" s="23">
        <f t="shared" si="42"/>
        <v>11.451942402011463</v>
      </c>
      <c r="O161" s="24">
        <f t="shared" si="43"/>
        <v>19.755183736260097</v>
      </c>
      <c r="P161" s="24">
        <f t="shared" si="44"/>
        <v>68.792873861728438</v>
      </c>
      <c r="Q161" t="s">
        <v>109</v>
      </c>
      <c r="R161" t="s">
        <v>272</v>
      </c>
      <c r="S161" s="48" t="s">
        <v>450</v>
      </c>
      <c r="T161" s="35">
        <v>100</v>
      </c>
      <c r="U161" s="35">
        <f t="shared" si="45"/>
        <v>57.081545064377686</v>
      </c>
      <c r="V161" s="35">
        <f t="shared" si="46"/>
        <v>73.118279569892465</v>
      </c>
      <c r="W161" s="35">
        <f t="shared" si="47"/>
        <v>66.996699669967001</v>
      </c>
      <c r="X161" s="35">
        <f t="shared" si="48"/>
        <v>59.885020760140527</v>
      </c>
      <c r="Y161" s="35">
        <f t="shared" si="49"/>
        <v>75.921755265655321</v>
      </c>
      <c r="Z161" s="35">
        <f t="shared" si="50"/>
        <v>69.800175365729842</v>
      </c>
      <c r="AA161" s="35">
        <f t="shared" si="51"/>
        <v>-2.8034756957628417</v>
      </c>
      <c r="AB161" s="35">
        <f t="shared" si="52"/>
        <v>-2.8034756957628559</v>
      </c>
      <c r="AC161" s="35">
        <f t="shared" si="53"/>
        <v>-2.8034756957628417</v>
      </c>
      <c r="AD161" s="36"/>
      <c r="AE161" s="36"/>
      <c r="AF161">
        <v>1.7</v>
      </c>
      <c r="AG161">
        <v>2.25</v>
      </c>
      <c r="AI161" s="36"/>
      <c r="AJ161" t="s">
        <v>126</v>
      </c>
      <c r="AK161" s="35"/>
      <c r="AL161" s="35"/>
    </row>
    <row r="162" spans="1:38" ht="15" x14ac:dyDescent="0.25">
      <c r="A162">
        <v>2.33</v>
      </c>
      <c r="B162">
        <v>3.72</v>
      </c>
      <c r="C162">
        <v>3.03</v>
      </c>
      <c r="D162" s="20">
        <f t="shared" si="41"/>
        <v>2.8034756957628471E-2</v>
      </c>
      <c r="E162" s="17">
        <f>IF(OR($A162="",$B162="",$C162=""),"",A162*'MPTO_working_3-way'!$I161)</f>
        <v>2.3953209837112746</v>
      </c>
      <c r="F162" s="21">
        <f>IF(OR($A162="",$B162="",$C162=""),"",B162*'MPTO_working_3-way'!$I161)</f>
        <v>3.824289295882378</v>
      </c>
      <c r="G162" s="22">
        <f>IF(OR($A162="",$B162="",$C162=""),"",C162*'MPTO_working_3-way'!$I161)</f>
        <v>3.1149453135816141</v>
      </c>
      <c r="H162" s="17">
        <f>IF(OR($A162="",$B162="",$C162=""),"",'MPTO_working_3-way'!E161)</f>
        <v>2.381861853103016</v>
      </c>
      <c r="I162" s="21">
        <f>IF(OR($A162="",$B162="",$C162=""),"",'MPTO_working_3-way'!F161)</f>
        <v>3.8539761531187429</v>
      </c>
      <c r="J162" s="22">
        <f>IF(OR($A162="",$B162="",$C162=""),"",'MPTO_working_3-way'!G161)</f>
        <v>3.1182948444677479</v>
      </c>
      <c r="K162" s="17">
        <f>IF(OR($A162="",$B162="",$C162=""),"",'OddsRatio_working_3-way'!H161)</f>
        <v>2.3878626121395463</v>
      </c>
      <c r="L162" s="21">
        <f>IF(OR($A162="",$B162="",$C162=""),"",'OddsRatio_working_3-way'!I161)</f>
        <v>3.8383355676838846</v>
      </c>
      <c r="M162" s="22">
        <f>IF(OR($A162="",$B162="",$C162=""),"",'OddsRatio_working_3-way'!J161)</f>
        <v>3.1183166185287816</v>
      </c>
      <c r="N162" s="23">
        <f t="shared" si="42"/>
        <v>41.748058268608951</v>
      </c>
      <c r="O162" s="24">
        <f t="shared" si="43"/>
        <v>26.148649399424421</v>
      </c>
      <c r="P162" s="24">
        <f t="shared" si="44"/>
        <v>32.103292331966621</v>
      </c>
      <c r="Q162" t="s">
        <v>275</v>
      </c>
      <c r="R162" t="s">
        <v>394</v>
      </c>
      <c r="S162" s="48" t="s">
        <v>450</v>
      </c>
      <c r="T162" s="35">
        <v>100</v>
      </c>
      <c r="U162" s="35">
        <f t="shared" si="45"/>
        <v>62.264150943396231</v>
      </c>
      <c r="V162" s="35">
        <f t="shared" si="46"/>
        <v>69.230769230769241</v>
      </c>
      <c r="W162" s="35">
        <f t="shared" si="47"/>
        <v>66.329966329966325</v>
      </c>
      <c r="X162" s="35">
        <f t="shared" si="48"/>
        <v>64.439264439264448</v>
      </c>
      <c r="Y162" s="35">
        <f t="shared" si="49"/>
        <v>71.405882726637444</v>
      </c>
      <c r="Z162" s="35">
        <f t="shared" si="50"/>
        <v>68.505079825834542</v>
      </c>
      <c r="AA162" s="35">
        <f t="shared" si="51"/>
        <v>-2.1751134958682172</v>
      </c>
      <c r="AB162" s="35">
        <f t="shared" si="52"/>
        <v>-2.175113495868203</v>
      </c>
      <c r="AC162" s="35">
        <f t="shared" si="53"/>
        <v>-2.1751134958682172</v>
      </c>
      <c r="AD162" s="36"/>
      <c r="AE162" s="36"/>
      <c r="AF162">
        <v>1.87</v>
      </c>
      <c r="AG162">
        <v>2.02</v>
      </c>
      <c r="AI162" s="36"/>
      <c r="AJ162" t="s">
        <v>126</v>
      </c>
      <c r="AK162" s="35"/>
      <c r="AL162" s="35"/>
    </row>
    <row r="163" spans="1:38" ht="15" x14ac:dyDescent="0.25">
      <c r="A163">
        <v>2.65</v>
      </c>
      <c r="B163">
        <v>3.25</v>
      </c>
      <c r="C163">
        <v>2.97</v>
      </c>
      <c r="D163" s="20">
        <f t="shared" si="41"/>
        <v>2.1751134958682083E-2</v>
      </c>
      <c r="E163" s="17">
        <f>IF(OR($A163="",$B163="",$C163=""),"",A163*'MPTO_working_3-way'!$I162)</f>
        <v>2.7076405076405075</v>
      </c>
      <c r="F163" s="21">
        <f>IF(OR($A163="",$B163="",$C163=""),"",B163*'MPTO_working_3-way'!$I162)</f>
        <v>3.3206911886157169</v>
      </c>
      <c r="G163" s="22">
        <f>IF(OR($A163="",$B163="",$C163=""),"",C163*'MPTO_working_3-way'!$I162)</f>
        <v>3.034600870827286</v>
      </c>
      <c r="H163" s="17">
        <f>IF(OR($A163="",$B163="",$C163=""),"",'MPTO_working_3-way'!E162)</f>
        <v>2.7019132164658966</v>
      </c>
      <c r="I163" s="21">
        <f>IF(OR($A163="",$B163="",$C163=""),"",'MPTO_working_3-way'!F162)</f>
        <v>3.3284302297211572</v>
      </c>
      <c r="J163" s="22">
        <f>IF(OR($A163="",$B163="",$C163=""),"",'MPTO_working_3-way'!G162)</f>
        <v>3.0353623503700882</v>
      </c>
      <c r="K163" s="17">
        <f>IF(OR($A163="",$B163="",$C163=""),"",'OddsRatio_working_3-way'!H162)</f>
        <v>2.7046267696696633</v>
      </c>
      <c r="L163" s="21">
        <f>IF(OR($A163="",$B163="",$C163=""),"",'OddsRatio_working_3-way'!I162)</f>
        <v>3.3244910495495414</v>
      </c>
      <c r="M163" s="22">
        <f>IF(OR($A163="",$B163="",$C163=""),"",'OddsRatio_working_3-way'!J162)</f>
        <v>3.035221052272266</v>
      </c>
      <c r="N163" s="23">
        <f t="shared" si="42"/>
        <v>36.93252472690402</v>
      </c>
      <c r="O163" s="24">
        <f t="shared" si="43"/>
        <v>30.114212469629432</v>
      </c>
      <c r="P163" s="24">
        <f t="shared" si="44"/>
        <v>32.953262803466551</v>
      </c>
      <c r="Q163" t="s">
        <v>402</v>
      </c>
      <c r="R163" t="s">
        <v>399</v>
      </c>
      <c r="S163" s="48" t="s">
        <v>450</v>
      </c>
      <c r="T163" s="35">
        <v>100</v>
      </c>
      <c r="U163" s="35">
        <f t="shared" si="45"/>
        <v>56.896551724137922</v>
      </c>
      <c r="V163" s="35">
        <f t="shared" si="46"/>
        <v>72.602739726027394</v>
      </c>
      <c r="W163" s="35">
        <f t="shared" si="47"/>
        <v>68.35443037974683</v>
      </c>
      <c r="X163" s="35">
        <f t="shared" si="48"/>
        <v>59.042829894225754</v>
      </c>
      <c r="Y163" s="35">
        <f t="shared" si="49"/>
        <v>74.749017896115234</v>
      </c>
      <c r="Z163" s="35">
        <f t="shared" si="50"/>
        <v>70.500708549834684</v>
      </c>
      <c r="AA163" s="35">
        <f t="shared" si="51"/>
        <v>-2.1462781700878324</v>
      </c>
      <c r="AB163" s="35">
        <f t="shared" si="52"/>
        <v>-2.1462781700878395</v>
      </c>
      <c r="AC163" s="35">
        <f t="shared" si="53"/>
        <v>-2.1462781700878537</v>
      </c>
      <c r="AD163" s="36"/>
      <c r="AE163" s="36"/>
      <c r="AF163">
        <v>2.29</v>
      </c>
      <c r="AG163">
        <v>1.69</v>
      </c>
      <c r="AI163" s="36"/>
      <c r="AJ163" t="s">
        <v>440</v>
      </c>
      <c r="AK163" s="35"/>
      <c r="AL163" s="35"/>
    </row>
    <row r="164" spans="1:38" ht="15" x14ac:dyDescent="0.25">
      <c r="A164">
        <v>2.3199999999999998</v>
      </c>
      <c r="B164">
        <v>3.65</v>
      </c>
      <c r="C164">
        <v>3.16</v>
      </c>
      <c r="D164" s="20">
        <f t="shared" si="41"/>
        <v>2.1462781700878342E-2</v>
      </c>
      <c r="E164" s="17">
        <f>IF(OR($A164="",$B164="",$C164=""),"",A164*'MPTO_working_3-way'!$I163)</f>
        <v>2.3697936535460378</v>
      </c>
      <c r="F164" s="21">
        <f>IF(OR($A164="",$B164="",$C164=""),"",B164*'MPTO_working_3-way'!$I163)</f>
        <v>3.7283391532082057</v>
      </c>
      <c r="G164" s="22">
        <f>IF(OR($A164="",$B164="",$C164=""),"",C164*'MPTO_working_3-way'!$I163)</f>
        <v>3.2278223901747758</v>
      </c>
      <c r="H164" s="17">
        <f>IF(OR($A164="",$B164="",$C164=""),"",'MPTO_working_3-way'!E163)</f>
        <v>2.3591570157001591</v>
      </c>
      <c r="I164" s="21">
        <f>IF(OR($A164="",$B164="",$C164=""),"",'MPTO_working_3-way'!F163)</f>
        <v>3.7478682756843362</v>
      </c>
      <c r="J164" s="22">
        <f>IF(OR($A164="",$B164="",$C164=""),"",'MPTO_working_3-way'!G163)</f>
        <v>3.2330920092405542</v>
      </c>
      <c r="K164" s="17">
        <f>IF(OR($A164="",$B164="",$C164=""),"",'OddsRatio_working_3-way'!H163)</f>
        <v>2.3638261376479615</v>
      </c>
      <c r="L164" s="21">
        <f>IF(OR($A164="",$B164="",$C164=""),"",'OddsRatio_working_3-way'!I163)</f>
        <v>3.7379842914902257</v>
      </c>
      <c r="M164" s="22">
        <f>IF(OR($A164="",$B164="",$C164=""),"",'OddsRatio_working_3-way'!J163)</f>
        <v>3.2317154979693918</v>
      </c>
      <c r="N164" s="23">
        <f t="shared" si="42"/>
        <v>42.197766818374724</v>
      </c>
      <c r="O164" s="24">
        <f t="shared" si="43"/>
        <v>26.821594251679276</v>
      </c>
      <c r="P164" s="24">
        <f t="shared" si="44"/>
        <v>30.980638929945997</v>
      </c>
      <c r="Q164" t="s">
        <v>303</v>
      </c>
      <c r="R164" t="s">
        <v>401</v>
      </c>
      <c r="S164" s="48" t="s">
        <v>450</v>
      </c>
      <c r="T164" s="35">
        <v>100</v>
      </c>
      <c r="U164" s="35">
        <f t="shared" si="45"/>
        <v>55.55555555555555</v>
      </c>
      <c r="V164" s="35">
        <f t="shared" si="46"/>
        <v>70.238095238095241</v>
      </c>
      <c r="W164" s="35">
        <f t="shared" si="47"/>
        <v>71.988795518207283</v>
      </c>
      <c r="X164" s="35">
        <f t="shared" si="48"/>
        <v>57.773109243697476</v>
      </c>
      <c r="Y164" s="35">
        <f t="shared" si="49"/>
        <v>72.45564892623716</v>
      </c>
      <c r="Z164" s="35">
        <f t="shared" si="50"/>
        <v>74.206349206349216</v>
      </c>
      <c r="AA164" s="35">
        <f t="shared" si="51"/>
        <v>-2.2175536881419262</v>
      </c>
      <c r="AB164" s="35">
        <f t="shared" si="52"/>
        <v>-2.2175536881419191</v>
      </c>
      <c r="AC164" s="35">
        <f t="shared" si="53"/>
        <v>-2.2175536881419333</v>
      </c>
      <c r="AD164" s="36"/>
      <c r="AE164" s="36"/>
      <c r="AF164">
        <v>1.6</v>
      </c>
      <c r="AG164">
        <v>2.48</v>
      </c>
      <c r="AI164" s="36"/>
      <c r="AJ164" t="s">
        <v>440</v>
      </c>
      <c r="AK164" s="35"/>
      <c r="AL164" s="35"/>
    </row>
    <row r="165" spans="1:38" ht="15" x14ac:dyDescent="0.25">
      <c r="A165">
        <v>2.25</v>
      </c>
      <c r="B165">
        <v>3.36</v>
      </c>
      <c r="C165">
        <v>3.57</v>
      </c>
      <c r="D165" s="20">
        <f t="shared" si="41"/>
        <v>2.2175536881419156E-2</v>
      </c>
      <c r="E165" s="17">
        <f>IF(OR($A165="",$B165="",$C165=""),"",A165*'MPTO_working_3-way'!$I164)</f>
        <v>2.2998949579831933</v>
      </c>
      <c r="F165" s="21">
        <f>IF(OR($A165="",$B165="",$C165=""),"",B165*'MPTO_working_3-way'!$I164)</f>
        <v>3.4345098039215682</v>
      </c>
      <c r="G165" s="22">
        <f>IF(OR($A165="",$B165="",$C165=""),"",C165*'MPTO_working_3-way'!$I164)</f>
        <v>3.649166666666666</v>
      </c>
      <c r="H165" s="17">
        <f>IF(OR($A165="",$B165="",$C165=""),"",'MPTO_working_3-way'!E164)</f>
        <v>2.2880541214171268</v>
      </c>
      <c r="I165" s="21">
        <f>IF(OR($A165="",$B165="",$C165=""),"",'MPTO_working_3-way'!F164)</f>
        <v>3.4455764075067021</v>
      </c>
      <c r="J165" s="22">
        <f>IF(OR($A165="",$B165="",$C165=""),"",'MPTO_working_3-way'!G164)</f>
        <v>3.6667617689015688</v>
      </c>
      <c r="K165" s="17">
        <f>IF(OR($A165="",$B165="",$C165=""),"",'OddsRatio_working_3-way'!H164)</f>
        <v>2.293100343779682</v>
      </c>
      <c r="L165" s="21">
        <f>IF(OR($A165="",$B165="",$C165=""),"",'OddsRatio_working_3-way'!I164)</f>
        <v>3.441373449056039</v>
      </c>
      <c r="M165" s="22">
        <f>IF(OR($A165="",$B165="",$C165=""),"",'OddsRatio_working_3-way'!J164)</f>
        <v>3.6586143068110251</v>
      </c>
      <c r="N165" s="23">
        <f t="shared" si="42"/>
        <v>43.480246631651056</v>
      </c>
      <c r="O165" s="24">
        <f t="shared" si="43"/>
        <v>29.11623658369491</v>
      </c>
      <c r="P165" s="24">
        <f t="shared" si="44"/>
        <v>27.403516784654038</v>
      </c>
      <c r="Q165" t="s">
        <v>398</v>
      </c>
      <c r="R165" t="s">
        <v>395</v>
      </c>
      <c r="S165" s="48" t="s">
        <v>450</v>
      </c>
      <c r="T165" s="35">
        <v>100</v>
      </c>
      <c r="U165" s="35">
        <f t="shared" si="45"/>
        <v>36.708860759493668</v>
      </c>
      <c r="V165" s="35">
        <f t="shared" si="46"/>
        <v>77.011494252873561</v>
      </c>
      <c r="W165" s="35">
        <f t="shared" si="47"/>
        <v>83.579638752052546</v>
      </c>
      <c r="X165" s="35">
        <f t="shared" si="48"/>
        <v>39.408866995073893</v>
      </c>
      <c r="Y165" s="35">
        <f t="shared" si="49"/>
        <v>79.71150048845378</v>
      </c>
      <c r="Z165" s="35">
        <f t="shared" si="50"/>
        <v>86.279644987632764</v>
      </c>
      <c r="AA165" s="35">
        <f t="shared" si="51"/>
        <v>-2.7000062355802257</v>
      </c>
      <c r="AB165" s="35">
        <f t="shared" si="52"/>
        <v>-2.7000062355802186</v>
      </c>
      <c r="AC165" s="35">
        <f t="shared" si="53"/>
        <v>-2.7000062355802186</v>
      </c>
      <c r="AD165" s="36"/>
      <c r="AE165" s="36"/>
      <c r="AF165">
        <v>2.12</v>
      </c>
      <c r="AG165">
        <v>1.79</v>
      </c>
      <c r="AI165" s="36"/>
      <c r="AJ165" t="s">
        <v>440</v>
      </c>
      <c r="AK165" s="35"/>
      <c r="AL165" s="35"/>
    </row>
    <row r="166" spans="1:38" ht="15" x14ac:dyDescent="0.25">
      <c r="A166">
        <v>1.58</v>
      </c>
      <c r="B166">
        <v>4.3499999999999996</v>
      </c>
      <c r="C166">
        <v>6.09</v>
      </c>
      <c r="D166" s="20">
        <f t="shared" si="41"/>
        <v>2.7000062355802212E-2</v>
      </c>
      <c r="E166" s="17">
        <f>IF(OR($A166="",$B166="",$C166=""),"",A166*'MPTO_working_3-way'!$I165)</f>
        <v>1.6226600985221675</v>
      </c>
      <c r="F166" s="21">
        <f>IF(OR($A166="",$B166="",$C166=""),"",B166*'MPTO_working_3-way'!$I165)</f>
        <v>4.4674502712477393</v>
      </c>
      <c r="G166" s="22">
        <f>IF(OR($A166="",$B166="",$C166=""),"",C166*'MPTO_working_3-way'!$I165)</f>
        <v>6.254430379746835</v>
      </c>
      <c r="H166" s="17">
        <f>IF(OR($A166="",$B166="",$C166=""),"",'MPTO_working_3-way'!E165)</f>
        <v>1.6027917513409069</v>
      </c>
      <c r="I166" s="21">
        <f>IF(OR($A166="",$B166="",$C166=""),"",'MPTO_working_3-way'!F165)</f>
        <v>4.5272419309306482</v>
      </c>
      <c r="J166" s="22">
        <f>IF(OR($A166="",$B166="",$C166=""),"",'MPTO_working_3-way'!G165)</f>
        <v>6.4431498593812782</v>
      </c>
      <c r="K166" s="17">
        <f>IF(OR($A166="",$B166="",$C166=""),"",'OddsRatio_working_3-way'!H165)</f>
        <v>1.609543793446399</v>
      </c>
      <c r="L166" s="21">
        <f>IF(OR($A166="",$B166="",$C166=""),"",'OddsRatio_working_3-way'!I165)</f>
        <v>4.5206408759404075</v>
      </c>
      <c r="M166" s="22">
        <f>IF(OR($A166="",$B166="",$C166=""),"",'OddsRatio_working_3-way'!J165)</f>
        <v>6.3492722562796056</v>
      </c>
      <c r="N166" s="23">
        <f t="shared" si="42"/>
        <v>61.627200971463267</v>
      </c>
      <c r="O166" s="24">
        <f t="shared" si="43"/>
        <v>22.384132766646431</v>
      </c>
      <c r="P166" s="24">
        <f t="shared" si="44"/>
        <v>15.988666261890309</v>
      </c>
      <c r="Q166" t="s">
        <v>396</v>
      </c>
      <c r="R166" t="s">
        <v>296</v>
      </c>
      <c r="S166" s="48" t="s">
        <v>450</v>
      </c>
      <c r="T166" s="35">
        <v>100</v>
      </c>
      <c r="U166" s="35">
        <f t="shared" si="45"/>
        <v>50.73891625615763</v>
      </c>
      <c r="V166" s="35">
        <f t="shared" si="46"/>
        <v>68.454258675078862</v>
      </c>
      <c r="W166" s="35">
        <f t="shared" si="47"/>
        <v>77.27272727272728</v>
      </c>
      <c r="X166" s="35">
        <f t="shared" si="48"/>
        <v>54.273014052193858</v>
      </c>
      <c r="Y166" s="35">
        <f t="shared" si="49"/>
        <v>71.988356471115097</v>
      </c>
      <c r="Z166" s="35">
        <f t="shared" si="50"/>
        <v>80.806825068763516</v>
      </c>
      <c r="AA166" s="35">
        <f t="shared" si="51"/>
        <v>-3.5340977960362281</v>
      </c>
      <c r="AB166" s="35">
        <f t="shared" si="52"/>
        <v>-3.5340977960362352</v>
      </c>
      <c r="AC166" s="35">
        <f t="shared" si="53"/>
        <v>-3.5340977960362352</v>
      </c>
      <c r="AD166" s="36"/>
      <c r="AE166" s="36"/>
      <c r="AF166">
        <v>1.87</v>
      </c>
      <c r="AG166">
        <v>2.04</v>
      </c>
      <c r="AI166" s="36"/>
      <c r="AJ166" t="s">
        <v>440</v>
      </c>
      <c r="AK166" s="35"/>
      <c r="AL166" s="35"/>
    </row>
    <row r="167" spans="1:38" ht="15" x14ac:dyDescent="0.25">
      <c r="A167">
        <v>2.0299999999999998</v>
      </c>
      <c r="B167">
        <v>3.17</v>
      </c>
      <c r="C167">
        <v>4.4000000000000004</v>
      </c>
      <c r="D167" s="20">
        <f t="shared" si="41"/>
        <v>3.5340977960362396E-2</v>
      </c>
      <c r="E167" s="17">
        <f>IF(OR($A167="",$B167="",$C167=""),"",A167*'MPTO_working_3-way'!$I166)</f>
        <v>2.1017421852595355</v>
      </c>
      <c r="F167" s="21">
        <f>IF(OR($A167="",$B167="",$C167=""),"",B167*'MPTO_working_3-way'!$I166)</f>
        <v>3.2820309001343486</v>
      </c>
      <c r="G167" s="22">
        <f>IF(OR($A167="",$B167="",$C167=""),"",C167*'MPTO_working_3-way'!$I166)</f>
        <v>4.5555003030255952</v>
      </c>
      <c r="H167" s="17">
        <f>IF(OR($A167="",$B167="",$C167=""),"",'MPTO_working_3-way'!E166)</f>
        <v>2.0797349090451469</v>
      </c>
      <c r="I167" s="21">
        <f>IF(OR($A167="",$B167="",$C167=""),"",'MPTO_working_3-way'!F166)</f>
        <v>3.2929715212127464</v>
      </c>
      <c r="J167" s="22">
        <f>IF(OR($A167="",$B167="",$C167=""),"",'MPTO_working_3-way'!G166)</f>
        <v>4.6405348589210176</v>
      </c>
      <c r="K167" s="17">
        <f>IF(OR($A167="",$B167="",$C167=""),"",'OddsRatio_working_3-way'!H166)</f>
        <v>2.0888134038478237</v>
      </c>
      <c r="L167" s="21">
        <f>IF(OR($A167="",$B167="",$C167=""),"",'OddsRatio_working_3-way'!I166)</f>
        <v>3.2939078508250281</v>
      </c>
      <c r="M167" s="22">
        <f>IF(OR($A167="",$B167="",$C167=""),"",'OddsRatio_working_3-way'!J166)</f>
        <v>4.5941413330899064</v>
      </c>
      <c r="N167" s="23">
        <f t="shared" si="42"/>
        <v>47.579575031297864</v>
      </c>
      <c r="O167" s="24">
        <f t="shared" si="43"/>
        <v>30.468939215626072</v>
      </c>
      <c r="P167" s="24">
        <f t="shared" si="44"/>
        <v>21.951485753076057</v>
      </c>
      <c r="Q167" t="s">
        <v>409</v>
      </c>
      <c r="R167" t="s">
        <v>404</v>
      </c>
      <c r="S167" s="48" t="s">
        <v>450</v>
      </c>
      <c r="T167" s="35">
        <v>100</v>
      </c>
      <c r="U167" s="35">
        <f t="shared" si="45"/>
        <v>44.444444444444443</v>
      </c>
      <c r="V167" s="35">
        <f t="shared" si="46"/>
        <v>69.6048632218845</v>
      </c>
      <c r="W167" s="35">
        <f t="shared" si="47"/>
        <v>81.132075471698116</v>
      </c>
      <c r="X167" s="35">
        <f t="shared" si="48"/>
        <v>49.263061306417391</v>
      </c>
      <c r="Y167" s="35">
        <f t="shared" si="49"/>
        <v>74.423480083857442</v>
      </c>
      <c r="Z167" s="35">
        <f t="shared" si="50"/>
        <v>85.950692333671057</v>
      </c>
      <c r="AA167" s="35">
        <f t="shared" si="51"/>
        <v>-4.8186168619729486</v>
      </c>
      <c r="AB167" s="35">
        <f t="shared" si="52"/>
        <v>-4.8186168619729415</v>
      </c>
      <c r="AC167" s="35">
        <f t="shared" si="53"/>
        <v>-4.8186168619729415</v>
      </c>
      <c r="AD167" s="36"/>
      <c r="AE167" s="36"/>
      <c r="AF167">
        <v>2.44</v>
      </c>
      <c r="AG167">
        <v>1.59</v>
      </c>
      <c r="AI167" s="36"/>
      <c r="AJ167" t="s">
        <v>441</v>
      </c>
      <c r="AK167" s="35"/>
      <c r="AL167" s="35"/>
    </row>
    <row r="168" spans="1:38" ht="15" x14ac:dyDescent="0.25">
      <c r="A168">
        <v>1.8</v>
      </c>
      <c r="B168">
        <v>3.29</v>
      </c>
      <c r="C168">
        <v>5.3</v>
      </c>
      <c r="D168" s="20">
        <f t="shared" si="41"/>
        <v>4.8186168619729353E-2</v>
      </c>
      <c r="E168" s="17">
        <f>IF(OR($A168="",$B168="",$C168=""),"",A168*'MPTO_working_3-way'!$I167)</f>
        <v>1.8867351035155129</v>
      </c>
      <c r="F168" s="21">
        <f>IF(OR($A168="",$B168="",$C168=""),"",B168*'MPTO_working_3-way'!$I167)</f>
        <v>3.4485324947589096</v>
      </c>
      <c r="G168" s="22">
        <f>IF(OR($A168="",$B168="",$C168=""),"",C168*'MPTO_working_3-way'!$I167)</f>
        <v>5.5553866936845653</v>
      </c>
      <c r="H168" s="17">
        <f>IF(OR($A168="",$B168="",$C168=""),"",'MPTO_working_3-way'!E167)</f>
        <v>1.8535904532802083</v>
      </c>
      <c r="I168" s="21">
        <f>IF(OR($A168="",$B168="",$C168=""),"",'MPTO_working_3-way'!F167)</f>
        <v>3.473557231182399</v>
      </c>
      <c r="J168" s="22">
        <f>IF(OR($A168="",$B168="",$C168=""),"",'MPTO_working_3-way'!G167)</f>
        <v>5.7931658217256468</v>
      </c>
      <c r="K168" s="17">
        <f>IF(OR($A168="",$B168="",$C168=""),"",'OddsRatio_working_3-way'!H167)</f>
        <v>1.8662794351980894</v>
      </c>
      <c r="L168" s="21">
        <f>IF(OR($A168="",$B168="",$C168=""),"",'OddsRatio_working_3-way'!I167)</f>
        <v>3.4797248832545313</v>
      </c>
      <c r="M168" s="22">
        <f>IF(OR($A168="",$B168="",$C168=""),"",'OddsRatio_working_3-way'!J167)</f>
        <v>5.6562519641897309</v>
      </c>
      <c r="N168" s="23">
        <f t="shared" si="42"/>
        <v>53.001610991215543</v>
      </c>
      <c r="O168" s="24">
        <f t="shared" si="43"/>
        <v>28.997841879692395</v>
      </c>
      <c r="P168" s="24">
        <f t="shared" si="44"/>
        <v>18.000547129092073</v>
      </c>
      <c r="Q168" t="s">
        <v>310</v>
      </c>
      <c r="R168" t="s">
        <v>429</v>
      </c>
      <c r="S168" s="48" t="s">
        <v>450</v>
      </c>
      <c r="T168" s="35">
        <v>100</v>
      </c>
      <c r="U168" s="35">
        <f t="shared" si="45"/>
        <v>47.368421052631575</v>
      </c>
      <c r="V168" s="35">
        <f t="shared" si="46"/>
        <v>68.847352024922117</v>
      </c>
      <c r="W168" s="35">
        <f t="shared" si="47"/>
        <v>79.079497907949786</v>
      </c>
      <c r="X168" s="35">
        <f t="shared" si="48"/>
        <v>52.073150067128097</v>
      </c>
      <c r="Y168" s="35">
        <f t="shared" si="49"/>
        <v>73.552081039418624</v>
      </c>
      <c r="Z168" s="35">
        <f t="shared" si="50"/>
        <v>83.784226922446294</v>
      </c>
      <c r="AA168" s="35">
        <f t="shared" si="51"/>
        <v>-4.7047290144965217</v>
      </c>
      <c r="AB168" s="35">
        <f t="shared" si="52"/>
        <v>-4.7047290144965075</v>
      </c>
      <c r="AC168" s="35">
        <f t="shared" si="53"/>
        <v>-4.7047290144965075</v>
      </c>
      <c r="AD168" s="36"/>
      <c r="AE168" s="36"/>
      <c r="AF168">
        <v>2.29</v>
      </c>
      <c r="AG168">
        <v>1.64</v>
      </c>
      <c r="AI168" s="36"/>
      <c r="AJ168" t="s">
        <v>441</v>
      </c>
      <c r="AK168" s="35"/>
      <c r="AL168" s="35"/>
    </row>
    <row r="169" spans="1:38" ht="15" x14ac:dyDescent="0.25">
      <c r="A169">
        <v>1.9</v>
      </c>
      <c r="B169">
        <v>3.21</v>
      </c>
      <c r="C169">
        <v>4.78</v>
      </c>
      <c r="D169" s="20">
        <f t="shared" si="41"/>
        <v>4.7047290144965004E-2</v>
      </c>
      <c r="E169" s="17">
        <f>IF(OR($A169="",$B169="",$C169=""),"",A169*'MPTO_working_3-way'!$I168)</f>
        <v>1.9893898512754333</v>
      </c>
      <c r="F169" s="21">
        <f>IF(OR($A169="",$B169="",$C169=""),"",B169*'MPTO_working_3-way'!$I168)</f>
        <v>3.3610218013653377</v>
      </c>
      <c r="G169" s="22">
        <f>IF(OR($A169="",$B169="",$C169=""),"",C169*'MPTO_working_3-way'!$I168)</f>
        <v>5.004886046892933</v>
      </c>
      <c r="H169" s="17">
        <f>IF(OR($A169="",$B169="",$C169=""),"",'MPTO_working_3-way'!E168)</f>
        <v>1.9583522728036069</v>
      </c>
      <c r="I169" s="21">
        <f>IF(OR($A169="",$B169="",$C169=""),"",'MPTO_working_3-way'!F168)</f>
        <v>3.3801592460816505</v>
      </c>
      <c r="J169" s="22">
        <f>IF(OR($A169="",$B169="",$C169=""),"",'MPTO_working_3-way'!G168)</f>
        <v>5.1673553743422609</v>
      </c>
      <c r="K169" s="17">
        <f>IF(OR($A169="",$B169="",$C169=""),"",'OddsRatio_working_3-way'!H168)</f>
        <v>1.9706141294439041</v>
      </c>
      <c r="L169" s="21">
        <f>IF(OR($A169="",$B169="",$C169=""),"",'OddsRatio_working_3-way'!I168)</f>
        <v>3.383396917856698</v>
      </c>
      <c r="M169" s="22">
        <f>IF(OR($A169="",$B169="",$C169=""),"",'OddsRatio_working_3-way'!J168)</f>
        <v>5.076579343664398</v>
      </c>
      <c r="N169" s="23">
        <f t="shared" si="42"/>
        <v>50.26666841387987</v>
      </c>
      <c r="O169" s="24">
        <f t="shared" si="43"/>
        <v>29.752856693573754</v>
      </c>
      <c r="P169" s="24">
        <f t="shared" si="44"/>
        <v>19.98047489254639</v>
      </c>
      <c r="Q169" t="s">
        <v>411</v>
      </c>
      <c r="R169" t="s">
        <v>307</v>
      </c>
      <c r="S169" s="48" t="s">
        <v>450</v>
      </c>
      <c r="T169" s="35">
        <v>100</v>
      </c>
      <c r="U169" s="35">
        <f t="shared" si="45"/>
        <v>42.857142857142854</v>
      </c>
      <c r="V169" s="35">
        <f t="shared" si="46"/>
        <v>74.093264248704671</v>
      </c>
      <c r="W169" s="35">
        <f t="shared" si="47"/>
        <v>78.165938864628828</v>
      </c>
      <c r="X169" s="35">
        <f t="shared" si="48"/>
        <v>47.740796886666523</v>
      </c>
      <c r="Y169" s="35">
        <f t="shared" si="49"/>
        <v>78.976918278228325</v>
      </c>
      <c r="Z169" s="35">
        <f t="shared" si="50"/>
        <v>83.049592894152482</v>
      </c>
      <c r="AA169" s="35">
        <f t="shared" si="51"/>
        <v>-4.8836540295236688</v>
      </c>
      <c r="AB169" s="35">
        <f t="shared" si="52"/>
        <v>-4.8836540295236546</v>
      </c>
      <c r="AC169" s="35">
        <f t="shared" si="53"/>
        <v>-4.8836540295236546</v>
      </c>
      <c r="AD169" s="36"/>
      <c r="AE169" s="36"/>
      <c r="AF169">
        <v>2.33</v>
      </c>
      <c r="AG169">
        <v>1.62</v>
      </c>
      <c r="AI169" s="36"/>
      <c r="AJ169" t="s">
        <v>441</v>
      </c>
      <c r="AK169" s="35"/>
      <c r="AL169" s="35"/>
    </row>
    <row r="170" spans="1:38" ht="15" x14ac:dyDescent="0.25">
      <c r="A170">
        <v>1.75</v>
      </c>
      <c r="B170">
        <v>3.86</v>
      </c>
      <c r="C170">
        <v>4.58</v>
      </c>
      <c r="D170" s="20">
        <f t="shared" si="41"/>
        <v>4.8836540295236652E-2</v>
      </c>
      <c r="E170" s="17">
        <f>IF(OR($A170="",$B170="",$C170=""),"",A170*'MPTO_working_3-way'!$I169)</f>
        <v>1.8354639455166641</v>
      </c>
      <c r="F170" s="21">
        <f>IF(OR($A170="",$B170="",$C170=""),"",B170*'MPTO_working_3-way'!$I169)</f>
        <v>4.0485090455396131</v>
      </c>
      <c r="G170" s="22">
        <f>IF(OR($A170="",$B170="",$C170=""),"",C170*'MPTO_working_3-way'!$I169)</f>
        <v>4.8036713545521836</v>
      </c>
      <c r="H170" s="17">
        <f>IF(OR($A170="",$B170="",$C170=""),"",'MPTO_working_3-way'!E169)</f>
        <v>1.8013158533153486</v>
      </c>
      <c r="I170" s="21">
        <f>IF(OR($A170="",$B170="",$C170=""),"",'MPTO_working_3-way'!F169)</f>
        <v>4.1188110463697249</v>
      </c>
      <c r="J170" s="22">
        <f>IF(OR($A170="",$B170="",$C170=""),"",'MPTO_working_3-way'!G169)</f>
        <v>4.9489818226414499</v>
      </c>
      <c r="K170" s="17">
        <f>IF(OR($A170="",$B170="",$C170=""),"",'OddsRatio_working_3-way'!H169)</f>
        <v>1.8134758820693124</v>
      </c>
      <c r="L170" s="21">
        <f>IF(OR($A170="",$B170="",$C170=""),"",'OddsRatio_working_3-way'!I169)</f>
        <v>4.1020546969576435</v>
      </c>
      <c r="M170" s="22">
        <f>IF(OR($A170="",$B170="",$C170=""),"",'OddsRatio_working_3-way'!J169)</f>
        <v>4.8829915437441853</v>
      </c>
      <c r="N170" s="23">
        <f t="shared" si="42"/>
        <v>54.482138014348756</v>
      </c>
      <c r="O170" s="24">
        <f t="shared" si="43"/>
        <v>24.700451172308377</v>
      </c>
      <c r="P170" s="24">
        <f t="shared" si="44"/>
        <v>20.817410813342864</v>
      </c>
      <c r="Q170" t="s">
        <v>403</v>
      </c>
      <c r="R170" t="s">
        <v>309</v>
      </c>
      <c r="S170" s="48" t="s">
        <v>450</v>
      </c>
      <c r="T170" s="35">
        <v>100</v>
      </c>
      <c r="U170" s="35">
        <f t="shared" si="45"/>
        <v>66.88741721854305</v>
      </c>
      <c r="V170" s="35">
        <f t="shared" si="46"/>
        <v>67.532467532467535</v>
      </c>
      <c r="W170" s="35">
        <f t="shared" si="47"/>
        <v>61.240310077519375</v>
      </c>
      <c r="X170" s="35">
        <f t="shared" si="48"/>
        <v>71.227222390013083</v>
      </c>
      <c r="Y170" s="35">
        <f t="shared" si="49"/>
        <v>71.872272703937568</v>
      </c>
      <c r="Z170" s="35">
        <f t="shared" si="50"/>
        <v>65.580115248989429</v>
      </c>
      <c r="AA170" s="35">
        <f t="shared" si="51"/>
        <v>-4.339805171470033</v>
      </c>
      <c r="AB170" s="35">
        <f t="shared" si="52"/>
        <v>-4.339805171470033</v>
      </c>
      <c r="AC170" s="35">
        <f t="shared" si="53"/>
        <v>-4.3398051714700543</v>
      </c>
      <c r="AD170" s="36"/>
      <c r="AE170" s="36"/>
      <c r="AF170">
        <v>1.93</v>
      </c>
      <c r="AG170">
        <v>1.91</v>
      </c>
      <c r="AI170" s="36"/>
      <c r="AJ170" t="s">
        <v>441</v>
      </c>
      <c r="AK170" s="35"/>
      <c r="AL170" s="35"/>
    </row>
    <row r="171" spans="1:38" ht="15" x14ac:dyDescent="0.25">
      <c r="A171">
        <v>3.02</v>
      </c>
      <c r="B171">
        <v>3.08</v>
      </c>
      <c r="C171">
        <v>2.58</v>
      </c>
      <c r="D171" s="20">
        <f t="shared" si="41"/>
        <v>4.3398051714700348E-2</v>
      </c>
      <c r="E171" s="17">
        <f>IF(OR($A171="",$B171="",$C171=""),"",A171*'MPTO_working_3-way'!$I170)</f>
        <v>3.1510621161783949</v>
      </c>
      <c r="F171" s="21">
        <f>IF(OR($A171="",$B171="",$C171=""),"",B171*'MPTO_working_3-way'!$I170)</f>
        <v>3.2136659992812771</v>
      </c>
      <c r="G171" s="22">
        <f>IF(OR($A171="",$B171="",$C171=""),"",C171*'MPTO_working_3-way'!$I170)</f>
        <v>2.6919669734239271</v>
      </c>
      <c r="H171" s="17">
        <f>IF(OR($A171="",$B171="",$C171=""),"",'MPTO_working_3-way'!E170)</f>
        <v>3.1579631093063307</v>
      </c>
      <c r="I171" s="21">
        <f>IF(OR($A171="",$B171="",$C171=""),"",'MPTO_working_3-way'!F170)</f>
        <v>3.2236299041504246</v>
      </c>
      <c r="J171" s="22">
        <f>IF(OR($A171="",$B171="",$C171=""),"",'MPTO_working_3-way'!G170)</f>
        <v>2.68002475344827</v>
      </c>
      <c r="K171" s="17">
        <f>IF(OR($A171="",$B171="",$C171=""),"",'OddsRatio_working_3-way'!H170)</f>
        <v>3.1548989029501184</v>
      </c>
      <c r="L171" s="21">
        <f>IF(OR($A171="",$B171="",$C171=""),"",'OddsRatio_working_3-way'!I170)</f>
        <v>3.2189058010575486</v>
      </c>
      <c r="M171" s="22">
        <f>IF(OR($A171="",$B171="",$C171=""),"",'OddsRatio_working_3-way'!J170)</f>
        <v>2.6855149834956382</v>
      </c>
      <c r="N171" s="23">
        <f t="shared" si="42"/>
        <v>31.735331235323251</v>
      </c>
      <c r="O171" s="24">
        <f t="shared" si="43"/>
        <v>31.117110496972799</v>
      </c>
      <c r="P171" s="24">
        <f t="shared" si="44"/>
        <v>37.147558267703957</v>
      </c>
      <c r="Q171" t="s">
        <v>408</v>
      </c>
      <c r="R171" t="s">
        <v>305</v>
      </c>
      <c r="S171" s="48" t="s">
        <v>450</v>
      </c>
      <c r="T171" s="35">
        <v>100</v>
      </c>
      <c r="U171" s="35">
        <f t="shared" si="45"/>
        <v>30.069930069930074</v>
      </c>
      <c r="V171" s="35">
        <f t="shared" si="46"/>
        <v>79.079497907949786</v>
      </c>
      <c r="W171" s="35">
        <f t="shared" si="47"/>
        <v>87.669543773119614</v>
      </c>
      <c r="X171" s="35">
        <f t="shared" si="48"/>
        <v>33.2509583189306</v>
      </c>
      <c r="Y171" s="35">
        <f t="shared" si="49"/>
        <v>82.260526156950334</v>
      </c>
      <c r="Z171" s="35">
        <f t="shared" si="50"/>
        <v>90.850572022120147</v>
      </c>
      <c r="AA171" s="35">
        <f t="shared" si="51"/>
        <v>-3.1810282490005264</v>
      </c>
      <c r="AB171" s="35">
        <f t="shared" si="52"/>
        <v>-3.1810282490005477</v>
      </c>
      <c r="AC171" s="35">
        <f t="shared" si="53"/>
        <v>-3.1810282490005335</v>
      </c>
      <c r="AD171" s="36"/>
      <c r="AE171" s="36"/>
      <c r="AF171">
        <v>2.4900000000000002</v>
      </c>
      <c r="AG171">
        <v>1.55</v>
      </c>
      <c r="AI171" s="36"/>
      <c r="AJ171" t="s">
        <v>441</v>
      </c>
      <c r="AK171" s="35"/>
      <c r="AL171" s="35"/>
    </row>
    <row r="172" spans="1:38" ht="15" x14ac:dyDescent="0.25">
      <c r="A172">
        <v>1.43</v>
      </c>
      <c r="B172">
        <v>4.78</v>
      </c>
      <c r="C172">
        <v>8.11</v>
      </c>
      <c r="D172" s="20">
        <f t="shared" si="41"/>
        <v>3.1810282490005504E-2</v>
      </c>
      <c r="E172" s="17">
        <f>IF(OR($A172="",$B172="",$C172=""),"",A172*'MPTO_working_3-way'!$I171)</f>
        <v>1.4754887039607079</v>
      </c>
      <c r="F172" s="21">
        <f>IF(OR($A172="",$B172="",$C172=""),"",B172*'MPTO_working_3-way'!$I171)</f>
        <v>4.9320531503022265</v>
      </c>
      <c r="G172" s="22">
        <f>IF(OR($A172="",$B172="",$C172=""),"",C172*'MPTO_working_3-way'!$I171)</f>
        <v>8.3679813909939433</v>
      </c>
      <c r="H172" s="17">
        <f>IF(OR($A172="",$B172="",$C172=""),"",'MPTO_working_3-way'!E171)</f>
        <v>1.4520167872605578</v>
      </c>
      <c r="I172" s="21">
        <f>IF(OR($A172="",$B172="",$C172=""),"",'MPTO_working_3-way'!F171)</f>
        <v>5.0352063282086084</v>
      </c>
      <c r="J172" s="22">
        <f>IF(OR($A172="",$B172="",$C172=""),"",'MPTO_working_3-way'!G171)</f>
        <v>8.8730251210145124</v>
      </c>
      <c r="K172" s="17">
        <f>IF(OR($A172="",$B172="",$C172=""),"",'OddsRatio_working_3-way'!H171)</f>
        <v>1.4594177523919343</v>
      </c>
      <c r="L172" s="21">
        <f>IF(OR($A172="",$B172="",$C172=""),"",'OddsRatio_working_3-way'!I171)</f>
        <v>5.0386025675384003</v>
      </c>
      <c r="M172" s="22">
        <f>IF(OR($A172="",$B172="",$C172=""),"",'OddsRatio_working_3-way'!J171)</f>
        <v>8.5964191151317522</v>
      </c>
      <c r="N172" s="23">
        <f t="shared" si="42"/>
        <v>67.774154916649891</v>
      </c>
      <c r="O172" s="24">
        <f t="shared" si="43"/>
        <v>20.275531701006141</v>
      </c>
      <c r="P172" s="24">
        <f t="shared" si="44"/>
        <v>11.950313382343943</v>
      </c>
      <c r="Q172" t="s">
        <v>430</v>
      </c>
      <c r="R172" t="s">
        <v>312</v>
      </c>
      <c r="S172" s="48" t="s">
        <v>450</v>
      </c>
      <c r="T172" s="35">
        <v>100</v>
      </c>
      <c r="U172" s="35">
        <f t="shared" si="45"/>
        <v>51.92307692307692</v>
      </c>
      <c r="V172" s="35">
        <f t="shared" si="46"/>
        <v>72.899728997289984</v>
      </c>
      <c r="W172" s="35">
        <f t="shared" si="47"/>
        <v>72.29916897506925</v>
      </c>
      <c r="X172" s="35">
        <f t="shared" si="48"/>
        <v>54.801102027640781</v>
      </c>
      <c r="Y172" s="35">
        <f t="shared" si="49"/>
        <v>75.777754101853816</v>
      </c>
      <c r="Z172" s="35">
        <f t="shared" si="50"/>
        <v>75.177194079633097</v>
      </c>
      <c r="AA172" s="35">
        <f t="shared" si="51"/>
        <v>-2.8780251045638607</v>
      </c>
      <c r="AB172" s="35">
        <f t="shared" si="52"/>
        <v>-2.8780251045638323</v>
      </c>
      <c r="AC172" s="35">
        <f t="shared" si="53"/>
        <v>-2.8780251045638465</v>
      </c>
      <c r="AD172" s="36"/>
      <c r="AE172" s="36"/>
      <c r="AF172">
        <v>1.81</v>
      </c>
      <c r="AG172">
        <v>2.09</v>
      </c>
      <c r="AI172" s="36"/>
      <c r="AJ172" t="s">
        <v>442</v>
      </c>
      <c r="AK172" s="35"/>
      <c r="AL172" s="35"/>
    </row>
    <row r="173" spans="1:38" ht="15" x14ac:dyDescent="0.25">
      <c r="A173">
        <v>2.08</v>
      </c>
      <c r="B173">
        <v>3.69</v>
      </c>
      <c r="C173">
        <v>3.61</v>
      </c>
      <c r="D173" s="20">
        <f t="shared" si="41"/>
        <v>2.8780251045638527E-2</v>
      </c>
      <c r="E173" s="17">
        <f>IF(OR($A173="",$B173="",$C173=""),"",A173*'MPTO_working_3-way'!$I172)</f>
        <v>2.1398629221749284</v>
      </c>
      <c r="F173" s="21">
        <f>IF(OR($A173="",$B173="",$C173=""),"",B173*'MPTO_working_3-way'!$I172)</f>
        <v>3.7961991263584061</v>
      </c>
      <c r="G173" s="22">
        <f>IF(OR($A173="",$B173="",$C173=""),"",C173*'MPTO_working_3-way'!$I172)</f>
        <v>3.7138967062747548</v>
      </c>
      <c r="H173" s="17">
        <f>IF(OR($A173="",$B173="",$C173=""),"",'MPTO_working_3-way'!E172)</f>
        <v>2.122350024787266</v>
      </c>
      <c r="I173" s="21">
        <f>IF(OR($A173="",$B173="",$C173=""),"",'MPTO_working_3-way'!F172)</f>
        <v>3.8254187082573443</v>
      </c>
      <c r="J173" s="22">
        <f>IF(OR($A173="",$B173="",$C173=""),"",'MPTO_working_3-way'!G172)</f>
        <v>3.7395075042608088</v>
      </c>
      <c r="K173" s="17">
        <f>IF(OR($A173="",$B173="",$C173=""),"",'OddsRatio_working_3-way'!H172)</f>
        <v>2.129425561030049</v>
      </c>
      <c r="L173" s="21">
        <f>IF(OR($A173="",$B173="",$C173=""),"",'OddsRatio_working_3-way'!I172)</f>
        <v>3.813106258491509</v>
      </c>
      <c r="M173" s="22">
        <f>IF(OR($A173="",$B173="",$C173=""),"",'OddsRatio_working_3-way'!J172)</f>
        <v>3.7294451058226157</v>
      </c>
      <c r="N173" s="23">
        <f t="shared" si="42"/>
        <v>46.731965381390559</v>
      </c>
      <c r="O173" s="24">
        <f t="shared" si="43"/>
        <v>26.342137667558912</v>
      </c>
      <c r="P173" s="24">
        <f t="shared" si="44"/>
        <v>26.925896951050522</v>
      </c>
      <c r="Q173" t="s">
        <v>317</v>
      </c>
      <c r="R173" t="s">
        <v>432</v>
      </c>
      <c r="S173" s="48" t="s">
        <v>450</v>
      </c>
      <c r="T173" s="35">
        <v>100</v>
      </c>
      <c r="U173" s="35">
        <f t="shared" si="45"/>
        <v>60.317460317460316</v>
      </c>
      <c r="V173" s="35">
        <f t="shared" si="46"/>
        <v>71.264367816091948</v>
      </c>
      <c r="W173" s="35">
        <f t="shared" si="47"/>
        <v>64.02877697841727</v>
      </c>
      <c r="X173" s="35">
        <f t="shared" si="48"/>
        <v>64.706855205490783</v>
      </c>
      <c r="Y173" s="35">
        <f t="shared" si="49"/>
        <v>75.653762704122414</v>
      </c>
      <c r="Z173" s="35">
        <f t="shared" si="50"/>
        <v>68.418171866447722</v>
      </c>
      <c r="AA173" s="35">
        <f t="shared" si="51"/>
        <v>-4.3893948880304663</v>
      </c>
      <c r="AB173" s="35">
        <f t="shared" si="52"/>
        <v>-4.3893948880304663</v>
      </c>
      <c r="AC173" s="35">
        <f t="shared" si="53"/>
        <v>-4.3893948880304521</v>
      </c>
      <c r="AD173" s="36"/>
      <c r="AE173" s="36"/>
      <c r="AF173">
        <v>1.83</v>
      </c>
      <c r="AG173">
        <v>2.0499999999999998</v>
      </c>
      <c r="AI173" s="36"/>
      <c r="AJ173" t="s">
        <v>442</v>
      </c>
      <c r="AK173" s="35"/>
      <c r="AL173" s="35"/>
    </row>
    <row r="174" spans="1:38" ht="15" x14ac:dyDescent="0.25">
      <c r="A174">
        <v>2.52</v>
      </c>
      <c r="B174">
        <v>3.48</v>
      </c>
      <c r="C174">
        <v>2.78</v>
      </c>
      <c r="D174" s="20">
        <f t="shared" si="41"/>
        <v>4.3893948880304512E-2</v>
      </c>
      <c r="E174" s="17">
        <f>IF(OR($A174="",$B174="",$C174=""),"",A174*'MPTO_working_3-way'!$I173)</f>
        <v>2.6306127511783672</v>
      </c>
      <c r="F174" s="21">
        <f>IF(OR($A174="",$B174="",$C174=""),"",B174*'MPTO_working_3-way'!$I173)</f>
        <v>3.6327509421034598</v>
      </c>
      <c r="G174" s="22">
        <f>IF(OR($A174="",$B174="",$C174=""),"",C174*'MPTO_working_3-way'!$I173)</f>
        <v>2.9020251778872463</v>
      </c>
      <c r="H174" s="17">
        <f>IF(OR($A174="",$B174="",$C174=""),"",'MPTO_working_3-way'!E173)</f>
        <v>2.6164717114617173</v>
      </c>
      <c r="I174" s="21">
        <f>IF(OR($A174="",$B174="",$C174=""),"",'MPTO_working_3-way'!F173)</f>
        <v>3.6666971479174886</v>
      </c>
      <c r="J174" s="22">
        <f>IF(OR($A174="",$B174="",$C174=""),"",'MPTO_working_3-way'!G173)</f>
        <v>2.8978710779260788</v>
      </c>
      <c r="K174" s="17">
        <f>IF(OR($A174="",$B174="",$C174=""),"",'OddsRatio_working_3-way'!H173)</f>
        <v>2.6232843931620171</v>
      </c>
      <c r="L174" s="21">
        <f>IF(OR($A174="",$B174="",$C174=""),"",'OddsRatio_working_3-way'!I173)</f>
        <v>3.6485166414748686</v>
      </c>
      <c r="M174" s="22">
        <f>IF(OR($A174="",$B174="",$C174=""),"",'OddsRatio_working_3-way'!J173)</f>
        <v>2.9009514604134132</v>
      </c>
      <c r="N174" s="23">
        <f t="shared" si="42"/>
        <v>38.013956997359493</v>
      </c>
      <c r="O174" s="24">
        <f t="shared" si="43"/>
        <v>27.527348170501696</v>
      </c>
      <c r="P174" s="24">
        <f t="shared" si="44"/>
        <v>34.458694832138818</v>
      </c>
      <c r="Q174" t="s">
        <v>194</v>
      </c>
      <c r="R174" t="s">
        <v>200</v>
      </c>
      <c r="S174" s="48" t="s">
        <v>451</v>
      </c>
      <c r="T174" s="35">
        <v>100</v>
      </c>
      <c r="U174" s="35">
        <f t="shared" si="45"/>
        <v>67.320261437908499</v>
      </c>
      <c r="V174" s="35">
        <f t="shared" si="46"/>
        <v>67.320261437908499</v>
      </c>
      <c r="W174" s="35">
        <f t="shared" si="47"/>
        <v>60.9375</v>
      </c>
      <c r="X174" s="35">
        <f t="shared" si="48"/>
        <v>71.742238562091501</v>
      </c>
      <c r="Y174" s="35">
        <f t="shared" si="49"/>
        <v>71.742238562091501</v>
      </c>
      <c r="Z174" s="35">
        <f t="shared" si="50"/>
        <v>65.359477124183002</v>
      </c>
      <c r="AA174" s="35">
        <f t="shared" si="51"/>
        <v>-4.4219771241830017</v>
      </c>
      <c r="AB174" s="35">
        <f t="shared" si="52"/>
        <v>-4.4219771241830017</v>
      </c>
      <c r="AC174" s="35">
        <f t="shared" si="53"/>
        <v>-4.4219771241830017</v>
      </c>
      <c r="AD174" s="36"/>
      <c r="AE174" s="36"/>
      <c r="AF174">
        <v>1.96</v>
      </c>
      <c r="AG174">
        <v>1.87</v>
      </c>
      <c r="AI174" s="36"/>
      <c r="AJ174" t="s">
        <v>81</v>
      </c>
      <c r="AK174" s="35"/>
      <c r="AL174" s="35"/>
    </row>
    <row r="175" spans="1:38" ht="15" x14ac:dyDescent="0.25">
      <c r="A175">
        <v>3.06</v>
      </c>
      <c r="B175">
        <v>3.06</v>
      </c>
      <c r="C175">
        <v>2.56</v>
      </c>
      <c r="D175" s="20">
        <f t="shared" si="41"/>
        <v>4.4219771241829964E-2</v>
      </c>
      <c r="E175" s="17">
        <f>IF(OR($A175="",$B175="",$C175=""),"",A175*'MPTO_working_3-way'!$I174)</f>
        <v>3.1953124999999996</v>
      </c>
      <c r="F175" s="21">
        <f>IF(OR($A175="",$B175="",$C175=""),"",B175*'MPTO_working_3-way'!$I174)</f>
        <v>3.1953124999999996</v>
      </c>
      <c r="G175" s="22">
        <f>IF(OR($A175="",$B175="",$C175=""),"",C175*'MPTO_working_3-way'!$I174)</f>
        <v>2.6732026143790848</v>
      </c>
      <c r="H175" s="17">
        <f>IF(OR($A175="",$B175="",$C175=""),"",'MPTO_working_3-way'!E174)</f>
        <v>3.2045380167993884</v>
      </c>
      <c r="I175" s="21">
        <f>IF(OR($A175="",$B175="",$C175=""),"",'MPTO_working_3-way'!F174)</f>
        <v>3.2045380167993884</v>
      </c>
      <c r="J175" s="22">
        <f>IF(OR($A175="",$B175="",$C175=""),"",'MPTO_working_3-way'!G174)</f>
        <v>2.6603876109400466</v>
      </c>
      <c r="K175" s="17">
        <f>IF(OR($A175="",$B175="",$C175=""),"",'OddsRatio_working_3-way'!H174)</f>
        <v>3.2003016323657514</v>
      </c>
      <c r="L175" s="21">
        <f>IF(OR($A175="",$B175="",$C175=""),"",'OddsRatio_working_3-way'!I174)</f>
        <v>3.2003016323657514</v>
      </c>
      <c r="M175" s="22">
        <f>IF(OR($A175="",$B175="",$C175=""),"",'OddsRatio_working_3-way'!J174)</f>
        <v>2.6662478381022199</v>
      </c>
      <c r="N175" s="23">
        <f t="shared" si="42"/>
        <v>31.295843520782402</v>
      </c>
      <c r="O175" s="24">
        <f t="shared" si="43"/>
        <v>31.295843520782402</v>
      </c>
      <c r="P175" s="24">
        <f t="shared" si="44"/>
        <v>37.408312958435211</v>
      </c>
      <c r="Q175" t="s">
        <v>233</v>
      </c>
      <c r="R175" t="s">
        <v>223</v>
      </c>
      <c r="S175" s="48" t="s">
        <v>451</v>
      </c>
      <c r="T175" s="35">
        <v>100</v>
      </c>
      <c r="U175" s="35">
        <f t="shared" si="45"/>
        <v>41.520467836257311</v>
      </c>
      <c r="V175" s="35">
        <f t="shared" si="46"/>
        <v>73.118279569892465</v>
      </c>
      <c r="W175" s="35">
        <f t="shared" si="47"/>
        <v>79.296066252587991</v>
      </c>
      <c r="X175" s="35">
        <f t="shared" si="48"/>
        <v>47.58565417751953</v>
      </c>
      <c r="Y175" s="35">
        <f t="shared" si="49"/>
        <v>79.183465911154698</v>
      </c>
      <c r="Z175" s="35">
        <f t="shared" si="50"/>
        <v>85.36125259385021</v>
      </c>
      <c r="AA175" s="35">
        <f t="shared" si="51"/>
        <v>-6.0651863412622191</v>
      </c>
      <c r="AB175" s="35">
        <f t="shared" si="52"/>
        <v>-6.0651863412622333</v>
      </c>
      <c r="AC175" s="35">
        <f t="shared" si="53"/>
        <v>-6.0651863412622191</v>
      </c>
      <c r="AD175" s="36"/>
      <c r="AE175" s="36"/>
      <c r="AF175">
        <v>2.2999999999999998</v>
      </c>
      <c r="AG175">
        <v>1.63</v>
      </c>
      <c r="AI175" s="36"/>
      <c r="AJ175" t="s">
        <v>125</v>
      </c>
      <c r="AK175" s="35"/>
      <c r="AL175" s="35"/>
    </row>
    <row r="176" spans="1:38" ht="15" x14ac:dyDescent="0.25">
      <c r="A176">
        <v>1.71</v>
      </c>
      <c r="B176">
        <v>3.72</v>
      </c>
      <c r="C176">
        <v>4.83</v>
      </c>
      <c r="D176" s="20">
        <f t="shared" si="41"/>
        <v>6.0651863412622298E-2</v>
      </c>
      <c r="E176" s="17">
        <f>IF(OR($A176="",$B176="",$C176=""),"",A176*'MPTO_working_3-way'!$I175)</f>
        <v>1.8137146864355842</v>
      </c>
      <c r="F176" s="21">
        <f>IF(OR($A176="",$B176="",$C176=""),"",B176*'MPTO_working_3-way'!$I175)</f>
        <v>3.945624931894955</v>
      </c>
      <c r="G176" s="22">
        <f>IF(OR($A176="",$B176="",$C176=""),"",C176*'MPTO_working_3-way'!$I175)</f>
        <v>5.1229485002829653</v>
      </c>
      <c r="H176" s="17">
        <f>IF(OR($A176="",$B176="",$C176=""),"",'MPTO_working_3-way'!E175)</f>
        <v>1.771234337989507</v>
      </c>
      <c r="I176" s="21">
        <f>IF(OR($A176="",$B176="",$C176=""),"",'MPTO_working_3-way'!F175)</f>
        <v>4.0225274975609224</v>
      </c>
      <c r="J176" s="22">
        <f>IF(OR($A176="",$B176="",$C176=""),"",'MPTO_working_3-way'!G175)</f>
        <v>5.3526872324056738</v>
      </c>
      <c r="K176" s="17">
        <f>IF(OR($A176="",$B176="",$C176=""),"",'OddsRatio_working_3-way'!H175)</f>
        <v>1.7860747176338505</v>
      </c>
      <c r="L176" s="21">
        <f>IF(OR($A176="",$B176="",$C176=""),"",'OddsRatio_working_3-way'!I175)</f>
        <v>4.0114411717803851</v>
      </c>
      <c r="M176" s="22">
        <f>IF(OR($A176="",$B176="",$C176=""),"",'OddsRatio_working_3-way'!J175)</f>
        <v>5.2403748852642931</v>
      </c>
      <c r="N176" s="23">
        <f t="shared" si="42"/>
        <v>55.135463558783727</v>
      </c>
      <c r="O176" s="24">
        <f t="shared" si="43"/>
        <v>25.344527603634454</v>
      </c>
      <c r="P176" s="24">
        <f t="shared" si="44"/>
        <v>19.520008837581816</v>
      </c>
      <c r="Q176" t="s">
        <v>361</v>
      </c>
      <c r="R176" t="s">
        <v>363</v>
      </c>
      <c r="S176" s="48" t="s">
        <v>451</v>
      </c>
      <c r="T176" s="35">
        <v>100</v>
      </c>
      <c r="U176" s="35">
        <f t="shared" si="45"/>
        <v>81.412639405204473</v>
      </c>
      <c r="V176" s="35">
        <f t="shared" si="46"/>
        <v>73.40425531914893</v>
      </c>
      <c r="W176" s="35">
        <f t="shared" si="47"/>
        <v>42.857142857142854</v>
      </c>
      <c r="X176" s="35">
        <f t="shared" si="48"/>
        <v>83.738601823708208</v>
      </c>
      <c r="Y176" s="35">
        <f t="shared" si="49"/>
        <v>75.73021773765268</v>
      </c>
      <c r="Z176" s="35">
        <f t="shared" si="50"/>
        <v>45.183105275646604</v>
      </c>
      <c r="AA176" s="35">
        <f t="shared" si="51"/>
        <v>-2.3259624185037353</v>
      </c>
      <c r="AB176" s="35">
        <f t="shared" si="52"/>
        <v>-2.3259624185037495</v>
      </c>
      <c r="AC176" s="35">
        <f t="shared" si="53"/>
        <v>-2.3259624185037495</v>
      </c>
      <c r="AD176" s="36"/>
      <c r="AE176" s="36"/>
      <c r="AF176">
        <v>2.1800000000000002</v>
      </c>
      <c r="AG176">
        <v>1.68</v>
      </c>
      <c r="AI176" s="36"/>
      <c r="AJ176" t="s">
        <v>444</v>
      </c>
      <c r="AK176" s="35"/>
      <c r="AL176" s="35"/>
    </row>
    <row r="177" spans="1:38" s="35" customFormat="1" ht="15" x14ac:dyDescent="0.25">
      <c r="A177">
        <v>5.38</v>
      </c>
      <c r="B177">
        <v>3.76</v>
      </c>
      <c r="C177">
        <v>1.75</v>
      </c>
      <c r="D177" s="20">
        <f t="shared" si="41"/>
        <v>2.3259624185037353E-2</v>
      </c>
      <c r="E177" s="17">
        <f>IF(OR($A177="",$B177="",$C177=""),"",A177*'MPTO_working_3-way'!$I176)</f>
        <v>5.5051367781155012</v>
      </c>
      <c r="F177" s="21">
        <f>IF(OR($A177="",$B177="",$C177=""),"",B177*'MPTO_working_3-way'!$I176)</f>
        <v>3.8474561869357404</v>
      </c>
      <c r="G177" s="22">
        <f>IF(OR($A177="",$B177="",$C177=""),"",C177*'MPTO_working_3-way'!$I176)</f>
        <v>1.7907043423238154</v>
      </c>
      <c r="H177" s="17">
        <f>IF(OR($A177="",$B177="",$C177=""),"",'MPTO_working_3-way'!E176)</f>
        <v>5.6141801380797807</v>
      </c>
      <c r="I177" s="21">
        <f>IF(OR($A177="",$B177="",$C177=""),"",'MPTO_working_3-way'!F176)</f>
        <v>3.8729031128745217</v>
      </c>
      <c r="J177" s="22">
        <f>IF(OR($A177="",$B177="",$C177=""),"",'MPTO_working_3-way'!G176)</f>
        <v>1.7740707949818753</v>
      </c>
      <c r="K177" s="17">
        <f>IF(OR($A177="",$B177="",$C177=""),"",'OddsRatio_working_3-way'!H176)</f>
        <v>5.556604808342259</v>
      </c>
      <c r="L177" s="21">
        <f>IF(OR($A177="",$B177="",$C177=""),"",'OddsRatio_working_3-way'!I176)</f>
        <v>3.8712852216951226</v>
      </c>
      <c r="M177" s="22">
        <f>IF(OR($A177="",$B177="",$C177=""),"",'OddsRatio_working_3-way'!J176)</f>
        <v>1.7802405493736746</v>
      </c>
      <c r="N177" s="23">
        <f t="shared" si="42"/>
        <v>18.164852941988418</v>
      </c>
      <c r="O177" s="24">
        <f t="shared" si="43"/>
        <v>25.991199156355769</v>
      </c>
      <c r="P177" s="24">
        <f t="shared" si="44"/>
        <v>55.843947901655824</v>
      </c>
      <c r="Q177" t="s">
        <v>248</v>
      </c>
      <c r="R177" t="s">
        <v>378</v>
      </c>
      <c r="S177" s="48" t="s">
        <v>451</v>
      </c>
      <c r="T177" s="35">
        <v>100</v>
      </c>
      <c r="U177" s="35">
        <f t="shared" si="45"/>
        <v>75.369458128078819</v>
      </c>
      <c r="V177" s="35">
        <f t="shared" si="46"/>
        <v>70.326409495548958</v>
      </c>
      <c r="W177" s="35">
        <f t="shared" si="47"/>
        <v>51.92307692307692</v>
      </c>
      <c r="X177" s="35">
        <f t="shared" si="48"/>
        <v>77.750513581374108</v>
      </c>
      <c r="Y177" s="35">
        <f t="shared" si="49"/>
        <v>72.707464948844262</v>
      </c>
      <c r="Z177" s="35">
        <f t="shared" si="50"/>
        <v>54.304132376372216</v>
      </c>
      <c r="AA177" s="35">
        <f t="shared" si="51"/>
        <v>-2.3810554532952892</v>
      </c>
      <c r="AB177" s="35">
        <f t="shared" si="52"/>
        <v>-2.3810554532953034</v>
      </c>
      <c r="AC177" s="35">
        <f t="shared" si="53"/>
        <v>-2.3810554532952963</v>
      </c>
      <c r="AD177" s="36"/>
      <c r="AE177" s="36"/>
      <c r="AF177">
        <v>2</v>
      </c>
      <c r="AG177">
        <v>1.91</v>
      </c>
      <c r="AH177" s="36"/>
      <c r="AI177" s="36"/>
      <c r="AJ177" t="s">
        <v>445</v>
      </c>
    </row>
    <row r="178" spans="1:38" s="35" customFormat="1" ht="15" x14ac:dyDescent="0.25">
      <c r="A178">
        <v>4.0599999999999996</v>
      </c>
      <c r="B178">
        <v>3.37</v>
      </c>
      <c r="C178">
        <v>2.08</v>
      </c>
      <c r="D178" s="20">
        <f t="shared" si="41"/>
        <v>2.3810554532952999E-2</v>
      </c>
      <c r="E178" s="17">
        <f>IF(OR($A178="",$B178="",$C178=""),"",A178*'MPTO_working_3-way'!$I177)</f>
        <v>4.1566708514037884</v>
      </c>
      <c r="F178" s="21">
        <f>IF(OR($A178="",$B178="",$C178=""),"",B178*'MPTO_working_3-way'!$I177)</f>
        <v>3.4502415687760517</v>
      </c>
      <c r="G178" s="22">
        <f>IF(OR($A178="",$B178="",$C178=""),"",C178*'MPTO_working_3-way'!$I177)</f>
        <v>2.1295259534285425</v>
      </c>
      <c r="H178" s="17">
        <f>IF(OR($A178="",$B178="",$C178=""),"",'MPTO_working_3-way'!E177)</f>
        <v>4.1951840031259131</v>
      </c>
      <c r="I178" s="21">
        <f>IF(OR($A178="",$B178="",$C178=""),"",'MPTO_working_3-way'!F177)</f>
        <v>3.4626152259322143</v>
      </c>
      <c r="J178" s="22">
        <f>IF(OR($A178="",$B178="",$C178=""),"",'MPTO_working_3-way'!G177)</f>
        <v>2.1149143837584585</v>
      </c>
      <c r="K178" s="17">
        <f>IF(OR($A178="",$B178="",$C178=""),"",'OddsRatio_working_3-way'!H177)</f>
        <v>4.1759144234356276</v>
      </c>
      <c r="L178" s="21">
        <f>IF(OR($A178="",$B178="",$C178=""),"",'OddsRatio_working_3-way'!I177)</f>
        <v>3.4597768573668102</v>
      </c>
      <c r="M178" s="22">
        <f>IF(OR($A178="",$B178="",$C178=""),"",'OddsRatio_working_3-way'!J177)</f>
        <v>2.1209109729772808</v>
      </c>
      <c r="N178" s="23">
        <f t="shared" si="42"/>
        <v>24.057714352395273</v>
      </c>
      <c r="O178" s="24">
        <f t="shared" si="43"/>
        <v>28.983477825140884</v>
      </c>
      <c r="P178" s="24">
        <f t="shared" si="44"/>
        <v>46.958807822463839</v>
      </c>
      <c r="Q178" t="s">
        <v>379</v>
      </c>
      <c r="R178" t="s">
        <v>424</v>
      </c>
      <c r="S178" s="48" t="s">
        <v>451</v>
      </c>
      <c r="T178" s="35">
        <v>100</v>
      </c>
      <c r="U178" s="35">
        <f t="shared" si="45"/>
        <v>36.708860759493668</v>
      </c>
      <c r="V178" s="35">
        <f t="shared" si="46"/>
        <v>76.635514018691595</v>
      </c>
      <c r="W178" s="35">
        <f t="shared" si="47"/>
        <v>84.202211690363356</v>
      </c>
      <c r="X178" s="35">
        <f t="shared" si="48"/>
        <v>39.162274290945064</v>
      </c>
      <c r="Y178" s="35">
        <f t="shared" si="49"/>
        <v>79.088927550142969</v>
      </c>
      <c r="Z178" s="35">
        <f t="shared" si="50"/>
        <v>86.655625221814731</v>
      </c>
      <c r="AA178" s="35">
        <f t="shared" si="51"/>
        <v>-2.4534135314513961</v>
      </c>
      <c r="AB178" s="35">
        <f t="shared" si="52"/>
        <v>-2.4534135314513748</v>
      </c>
      <c r="AC178" s="35">
        <f t="shared" si="53"/>
        <v>-2.4534135314513748</v>
      </c>
      <c r="AD178" s="36"/>
      <c r="AE178" s="36"/>
      <c r="AF178">
        <v>2.1800000000000002</v>
      </c>
      <c r="AG178">
        <v>1.76</v>
      </c>
      <c r="AH178" s="36"/>
      <c r="AI178" s="36"/>
      <c r="AJ178" t="s">
        <v>445</v>
      </c>
    </row>
    <row r="179" spans="1:38" ht="15" x14ac:dyDescent="0.25">
      <c r="A179">
        <v>1.58</v>
      </c>
      <c r="B179">
        <v>4.28</v>
      </c>
      <c r="C179">
        <v>6.33</v>
      </c>
      <c r="D179" s="20">
        <f t="shared" si="41"/>
        <v>2.4534135314513872E-2</v>
      </c>
      <c r="E179" s="17">
        <f>IF(OR($A179="",$B179="",$C179=""),"",A179*'MPTO_working_3-way'!$I178)</f>
        <v>1.618763933796932</v>
      </c>
      <c r="F179" s="21">
        <f>IF(OR($A179="",$B179="",$C179=""),"",B179*'MPTO_working_3-way'!$I178)</f>
        <v>4.3850060991461195</v>
      </c>
      <c r="G179" s="22">
        <f>IF(OR($A179="",$B179="",$C179=""),"",C179*'MPTO_working_3-way'!$I178)</f>
        <v>6.485301076540873</v>
      </c>
      <c r="H179" s="17">
        <f>IF(OR($A179="",$B179="",$C179=""),"",'MPTO_working_3-way'!E178)</f>
        <v>1.6006829222763332</v>
      </c>
      <c r="I179" s="21">
        <f>IF(OR($A179="",$B179="",$C179=""),"",'MPTO_working_3-way'!F178)</f>
        <v>4.4352425047295716</v>
      </c>
      <c r="J179" s="22">
        <f>IF(OR($A179="",$B179="",$C179=""),"",'MPTO_working_3-way'!G178)</f>
        <v>6.6755746428547669</v>
      </c>
      <c r="K179" s="17">
        <f>IF(OR($A179="",$B179="",$C179=""),"",'OddsRatio_working_3-way'!H178)</f>
        <v>1.606879780046004</v>
      </c>
      <c r="L179" s="21">
        <f>IF(OR($A179="",$B179="",$C179=""),"",'OddsRatio_working_3-way'!I178)</f>
        <v>4.4320097906049858</v>
      </c>
      <c r="M179" s="22">
        <f>IF(OR($A179="",$B179="",$C179=""),"",'OddsRatio_working_3-way'!J178)</f>
        <v>6.5770159097331025</v>
      </c>
      <c r="N179" s="23">
        <f t="shared" si="42"/>
        <v>61.775530027681377</v>
      </c>
      <c r="O179" s="24">
        <f t="shared" si="43"/>
        <v>22.804985384050603</v>
      </c>
      <c r="P179" s="24">
        <f t="shared" si="44"/>
        <v>15.41948458826802</v>
      </c>
      <c r="Q179" t="s">
        <v>400</v>
      </c>
      <c r="R179" t="s">
        <v>145</v>
      </c>
      <c r="S179" s="48" t="s">
        <v>451</v>
      </c>
      <c r="T179" s="35">
        <v>100</v>
      </c>
      <c r="U179" s="35">
        <f t="shared" si="45"/>
        <v>65.03496503496504</v>
      </c>
      <c r="V179" s="35">
        <f t="shared" si="46"/>
        <v>68.051118210862612</v>
      </c>
      <c r="W179" s="35">
        <f t="shared" si="47"/>
        <v>62.546816479400754</v>
      </c>
      <c r="X179" s="35">
        <f t="shared" si="48"/>
        <v>69.402065309736628</v>
      </c>
      <c r="Y179" s="35">
        <f t="shared" si="49"/>
        <v>72.418218485634227</v>
      </c>
      <c r="Z179" s="35">
        <f t="shared" si="50"/>
        <v>66.913916754172348</v>
      </c>
      <c r="AA179" s="35">
        <f t="shared" si="51"/>
        <v>-4.3671002747715875</v>
      </c>
      <c r="AB179" s="35">
        <f t="shared" si="52"/>
        <v>-4.3671002747716159</v>
      </c>
      <c r="AC179" s="35">
        <f t="shared" si="53"/>
        <v>-4.3671002747715946</v>
      </c>
      <c r="AD179" s="36"/>
      <c r="AE179" s="36"/>
      <c r="AF179">
        <v>1.88</v>
      </c>
      <c r="AG179">
        <v>2.0299999999999998</v>
      </c>
      <c r="AI179" s="36"/>
      <c r="AJ179" t="s">
        <v>440</v>
      </c>
      <c r="AK179" s="35"/>
      <c r="AL179" s="35"/>
    </row>
    <row r="180" spans="1:38" ht="15" x14ac:dyDescent="0.25">
      <c r="A180">
        <v>2.86</v>
      </c>
      <c r="B180">
        <v>3.13</v>
      </c>
      <c r="C180">
        <v>2.67</v>
      </c>
      <c r="D180" s="20">
        <f t="shared" si="41"/>
        <v>4.367100274771607E-2</v>
      </c>
      <c r="E180" s="17">
        <f>IF(OR($A180="",$B180="",$C180=""),"",A180*'MPTO_working_3-way'!$I179)</f>
        <v>2.9848990678584677</v>
      </c>
      <c r="F180" s="21">
        <f>IF(OR($A180="",$B180="",$C180=""),"",B180*'MPTO_working_3-way'!$I179)</f>
        <v>3.2666902386003511</v>
      </c>
      <c r="G180" s="22">
        <f>IF(OR($A180="",$B180="",$C180=""),"",C180*'MPTO_working_3-way'!$I179)</f>
        <v>2.7866015773364019</v>
      </c>
      <c r="H180" s="17">
        <f>IF(OR($A180="",$B180="",$C180=""),"",'MPTO_working_3-way'!E179)</f>
        <v>2.9842430587677309</v>
      </c>
      <c r="I180" s="21">
        <f>IF(OR($A180="",$B180="",$C180=""),"",'MPTO_working_3-way'!F179)</f>
        <v>3.2794216422501079</v>
      </c>
      <c r="J180" s="22">
        <f>IF(OR($A180="",$B180="",$C180=""),"",'MPTO_working_3-way'!G179)</f>
        <v>2.77797197121326</v>
      </c>
      <c r="K180" s="17">
        <f>IF(OR($A180="",$B180="",$C180=""),"",'OddsRatio_working_3-way'!H179)</f>
        <v>2.9848468712283704</v>
      </c>
      <c r="L180" s="21">
        <f>IF(OR($A180="",$B180="",$C180=""),"",'OddsRatio_working_3-way'!I179)</f>
        <v>3.2729698041486182</v>
      </c>
      <c r="M180" s="22">
        <f>IF(OR($A180="",$B180="",$C180=""),"",'OddsRatio_working_3-way'!J179)</f>
        <v>2.7820936962104188</v>
      </c>
      <c r="N180" s="23">
        <f t="shared" si="42"/>
        <v>33.501970326837736</v>
      </c>
      <c r="O180" s="24">
        <f t="shared" si="43"/>
        <v>30.61202400471435</v>
      </c>
      <c r="P180" s="24">
        <f t="shared" si="44"/>
        <v>35.886005668447908</v>
      </c>
      <c r="Q180" t="s">
        <v>147</v>
      </c>
      <c r="R180" t="s">
        <v>428</v>
      </c>
      <c r="S180" s="48" t="s">
        <v>451</v>
      </c>
      <c r="T180" s="35">
        <v>100</v>
      </c>
      <c r="U180" s="35">
        <f t="shared" si="45"/>
        <v>80.198019801980209</v>
      </c>
      <c r="V180" s="35">
        <f t="shared" si="46"/>
        <v>75.609756097560975</v>
      </c>
      <c r="W180" s="35">
        <f t="shared" si="47"/>
        <v>40.476190476190474</v>
      </c>
      <c r="X180" s="35">
        <f t="shared" si="48"/>
        <v>83.914053426248543</v>
      </c>
      <c r="Y180" s="35">
        <f t="shared" si="49"/>
        <v>79.325789721829338</v>
      </c>
      <c r="Z180" s="35">
        <f t="shared" si="50"/>
        <v>44.19222410045883</v>
      </c>
      <c r="AA180" s="35">
        <f t="shared" si="51"/>
        <v>-3.7160336242683343</v>
      </c>
      <c r="AB180" s="35">
        <f t="shared" si="52"/>
        <v>-3.7160336242683627</v>
      </c>
      <c r="AC180" s="35">
        <f t="shared" si="53"/>
        <v>-3.7160336242683556</v>
      </c>
      <c r="AD180" s="36"/>
      <c r="AE180" s="36"/>
      <c r="AF180">
        <v>2.44</v>
      </c>
      <c r="AG180">
        <v>1.57</v>
      </c>
      <c r="AI180" s="36"/>
      <c r="AJ180" t="s">
        <v>441</v>
      </c>
      <c r="AK180" s="35"/>
      <c r="AL180" s="35"/>
    </row>
    <row r="181" spans="1:38" s="35" customFormat="1" ht="15" x14ac:dyDescent="0.25">
      <c r="A181">
        <v>5.05</v>
      </c>
      <c r="B181">
        <v>4.0999999999999996</v>
      </c>
      <c r="C181">
        <v>1.68</v>
      </c>
      <c r="D181" s="20">
        <f t="shared" si="41"/>
        <v>3.7160336242683556E-2</v>
      </c>
      <c r="E181" s="17">
        <f>IF(OR($A181="",$B181="",$C181=""),"",A181*'MPTO_working_3-way'!$I180)</f>
        <v>5.2376596980255519</v>
      </c>
      <c r="F181" s="21">
        <f>IF(OR($A181="",$B181="",$C181=""),"",B181*'MPTO_working_3-way'!$I180)</f>
        <v>4.2523573785950024</v>
      </c>
      <c r="G181" s="22">
        <f>IF(OR($A181="",$B181="",$C181=""),"",C181*'MPTO_working_3-way'!$I180)</f>
        <v>1.7424293648877083</v>
      </c>
      <c r="H181" s="17">
        <f>IF(OR($A181="",$B181="",$C181=""),"",'MPTO_working_3-way'!E180)</f>
        <v>5.386972547157149</v>
      </c>
      <c r="I181" s="21">
        <f>IF(OR($A181="",$B181="",$C181=""),"",'MPTO_working_3-way'!F180)</f>
        <v>4.3193622358171151</v>
      </c>
      <c r="J181" s="22">
        <f>IF(OR($A181="",$B181="",$C181=""),"",'MPTO_working_3-way'!G180)</f>
        <v>1.7157034250539276</v>
      </c>
      <c r="K181" s="17">
        <f>IF(OR($A181="",$B181="",$C181=""),"",'OddsRatio_working_3-way'!H180)</f>
        <v>5.3182427233922045</v>
      </c>
      <c r="L181" s="21">
        <f>IF(OR($A181="",$B181="",$C181=""),"",'OddsRatio_working_3-way'!I180)</f>
        <v>4.3053215907446507</v>
      </c>
      <c r="M181" s="22">
        <f>IF(OR($A181="",$B181="",$C181=""),"",'OddsRatio_working_3-way'!J180)</f>
        <v>1.7250382844214072</v>
      </c>
      <c r="N181" s="23">
        <f t="shared" si="42"/>
        <v>19.09249660448485</v>
      </c>
      <c r="O181" s="24">
        <f t="shared" si="43"/>
        <v>23.516367768938657</v>
      </c>
      <c r="P181" s="24">
        <f t="shared" si="44"/>
        <v>57.391135626576492</v>
      </c>
      <c r="Q181" t="s">
        <v>313</v>
      </c>
      <c r="R181" t="s">
        <v>416</v>
      </c>
      <c r="S181" s="48" t="s">
        <v>451</v>
      </c>
      <c r="T181" s="35">
        <v>100</v>
      </c>
      <c r="U181" s="35">
        <f t="shared" si="45"/>
        <v>52.153110047846894</v>
      </c>
      <c r="V181" s="35">
        <f t="shared" si="46"/>
        <v>71.014492753623188</v>
      </c>
      <c r="W181" s="35">
        <f t="shared" si="47"/>
        <v>73.474801061007966</v>
      </c>
      <c r="X181" s="35">
        <f t="shared" si="48"/>
        <v>55.510706185368861</v>
      </c>
      <c r="Y181" s="35">
        <f t="shared" si="49"/>
        <v>74.372088891145154</v>
      </c>
      <c r="Z181" s="35">
        <f t="shared" si="50"/>
        <v>76.832397198529918</v>
      </c>
      <c r="AA181" s="35">
        <f t="shared" si="51"/>
        <v>-3.3575961375219663</v>
      </c>
      <c r="AB181" s="35">
        <f t="shared" si="52"/>
        <v>-3.3575961375219663</v>
      </c>
      <c r="AC181" s="35">
        <f t="shared" si="53"/>
        <v>-3.3575961375219521</v>
      </c>
      <c r="AD181" s="36"/>
      <c r="AE181" s="36"/>
      <c r="AF181">
        <v>1.66</v>
      </c>
      <c r="AG181">
        <v>2.29</v>
      </c>
      <c r="AH181" s="36"/>
      <c r="AI181" s="36"/>
      <c r="AJ181" t="s">
        <v>442</v>
      </c>
    </row>
    <row r="182" spans="1:38" s="35" customFormat="1" ht="15" x14ac:dyDescent="0.25">
      <c r="A182">
        <v>2.09</v>
      </c>
      <c r="B182">
        <v>3.45</v>
      </c>
      <c r="C182">
        <v>3.77</v>
      </c>
      <c r="D182" s="20">
        <f t="shared" si="41"/>
        <v>3.3575961375219787E-2</v>
      </c>
      <c r="E182" s="17">
        <f>IF(OR($A182="",$B182="",$C182=""),"",A182*'MPTO_working_3-way'!$I181)</f>
        <v>2.1601737592742092</v>
      </c>
      <c r="F182" s="21">
        <f>IF(OR($A182="",$B182="",$C182=""),"",B182*'MPTO_working_3-way'!$I181)</f>
        <v>3.5658370667445083</v>
      </c>
      <c r="G182" s="22">
        <f>IF(OR($A182="",$B182="",$C182=""),"",C182*'MPTO_working_3-way'!$I181)</f>
        <v>3.8965813743845787</v>
      </c>
      <c r="H182" s="17">
        <f>IF(OR($A182="",$B182="",$C182=""),"",'MPTO_working_3-way'!E181)</f>
        <v>2.1400586535967281</v>
      </c>
      <c r="I182" s="21">
        <f>IF(OR($A182="",$B182="",$C182=""),"",'MPTO_working_3-way'!F181)</f>
        <v>3.5885628653848154</v>
      </c>
      <c r="J182" s="22">
        <f>IF(OR($A182="",$B182="",$C182=""),"",'MPTO_working_3-way'!G181)</f>
        <v>3.9360780567007199</v>
      </c>
      <c r="K182" s="17">
        <f>IF(OR($A182="",$B182="",$C182=""),"",'OddsRatio_working_3-way'!H181)</f>
        <v>2.1482188622975973</v>
      </c>
      <c r="L182" s="21">
        <f>IF(OR($A182="",$B182="",$C182=""),"",'OddsRatio_working_3-way'!I181)</f>
        <v>3.5808589106689119</v>
      </c>
      <c r="M182" s="22">
        <f>IF(OR($A182="",$B182="",$C182=""),"",'OddsRatio_working_3-way'!J181)</f>
        <v>3.9179506867562797</v>
      </c>
      <c r="N182" s="23">
        <f t="shared" si="42"/>
        <v>46.292572331588147</v>
      </c>
      <c r="O182" s="24">
        <f t="shared" si="43"/>
        <v>28.043906137107015</v>
      </c>
      <c r="P182" s="24">
        <f t="shared" si="44"/>
        <v>25.663521531304827</v>
      </c>
      <c r="Q182" t="s">
        <v>431</v>
      </c>
      <c r="R182" t="s">
        <v>316</v>
      </c>
      <c r="S182" s="48" t="s">
        <v>451</v>
      </c>
      <c r="T182" s="35">
        <v>100</v>
      </c>
      <c r="U182" s="35" t="e">
        <f t="shared" si="45"/>
        <v>#DIV/0!</v>
      </c>
      <c r="V182" s="35" t="e">
        <f t="shared" si="46"/>
        <v>#DIV/0!</v>
      </c>
      <c r="W182" s="35" t="e">
        <f t="shared" si="47"/>
        <v>#DIV/0!</v>
      </c>
      <c r="X182" s="35" t="e">
        <f t="shared" si="48"/>
        <v>#DIV/0!</v>
      </c>
      <c r="Y182" s="35" t="e">
        <f t="shared" si="49"/>
        <v>#DIV/0!</v>
      </c>
      <c r="Z182" s="35" t="e">
        <f t="shared" si="50"/>
        <v>#DIV/0!</v>
      </c>
      <c r="AA182" s="35" t="e">
        <f t="shared" si="51"/>
        <v>#DIV/0!</v>
      </c>
      <c r="AB182" s="35" t="e">
        <f t="shared" si="52"/>
        <v>#DIV/0!</v>
      </c>
      <c r="AC182" s="35" t="e">
        <f t="shared" si="53"/>
        <v>#DIV/0!</v>
      </c>
      <c r="AD182" s="36"/>
      <c r="AE182" s="36"/>
      <c r="AF182">
        <v>2.11</v>
      </c>
      <c r="AG182">
        <v>1.78</v>
      </c>
      <c r="AH182" s="36"/>
      <c r="AI182" s="36"/>
      <c r="AJ182" t="s">
        <v>442</v>
      </c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2022-10-14T15:59:21Z</dcterms:modified>
</cp:coreProperties>
</file>