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5" i="2" l="1"/>
  <c r="F65" i="2"/>
  <c r="G65" i="2"/>
  <c r="N65" i="2"/>
  <c r="O65" i="2"/>
  <c r="P65" i="2"/>
  <c r="E66" i="2"/>
  <c r="N66" i="2" s="1"/>
  <c r="F66" i="2"/>
  <c r="O66" i="2" s="1"/>
  <c r="G66" i="2"/>
  <c r="P66" i="2"/>
  <c r="E67" i="2"/>
  <c r="F67" i="2"/>
  <c r="G67" i="2"/>
  <c r="N67" i="2"/>
  <c r="O67" i="2"/>
  <c r="P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G75" i="2"/>
  <c r="N75" i="2"/>
  <c r="O75" i="2"/>
  <c r="P75" i="2"/>
  <c r="E76" i="2"/>
  <c r="F76" i="2"/>
  <c r="O76" i="2" s="1"/>
  <c r="G76" i="2"/>
  <c r="N76" i="2"/>
  <c r="P76" i="2"/>
  <c r="E77" i="2"/>
  <c r="F77" i="2"/>
  <c r="G77" i="2"/>
  <c r="N77" i="2"/>
  <c r="O77" i="2"/>
  <c r="P77" i="2"/>
  <c r="E78" i="2"/>
  <c r="F78" i="2"/>
  <c r="O78" i="2" s="1"/>
  <c r="G78" i="2"/>
  <c r="N78" i="2"/>
  <c r="P78" i="2"/>
  <c r="E79" i="2"/>
  <c r="F79" i="2"/>
  <c r="G79" i="2"/>
  <c r="N79" i="2"/>
  <c r="O79" i="2"/>
  <c r="P79" i="2"/>
  <c r="E80" i="2"/>
  <c r="N80" i="2" s="1"/>
  <c r="F80" i="2"/>
  <c r="O80" i="2" s="1"/>
  <c r="G80" i="2"/>
  <c r="P80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E57" i="2" l="1"/>
  <c r="F57" i="2"/>
  <c r="G57" i="2"/>
  <c r="N57" i="2"/>
  <c r="O57" i="2"/>
  <c r="P57" i="2"/>
  <c r="E58" i="2"/>
  <c r="N58" i="2" s="1"/>
  <c r="F58" i="2"/>
  <c r="O58" i="2" s="1"/>
  <c r="G58" i="2"/>
  <c r="P58" i="2"/>
  <c r="E59" i="2"/>
  <c r="F59" i="2"/>
  <c r="G59" i="2"/>
  <c r="N59" i="2"/>
  <c r="O59" i="2"/>
  <c r="P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D57" i="2"/>
  <c r="D58" i="2"/>
  <c r="D59" i="2"/>
  <c r="D60" i="2"/>
  <c r="D61" i="2"/>
  <c r="D62" i="2"/>
  <c r="D63" i="2"/>
  <c r="D64" i="2"/>
  <c r="E51" i="2" l="1"/>
  <c r="F51" i="2"/>
  <c r="G51" i="2"/>
  <c r="N51" i="2"/>
  <c r="O51" i="2"/>
  <c r="P51" i="2"/>
  <c r="E52" i="2"/>
  <c r="N52" i="2" s="1"/>
  <c r="F52" i="2"/>
  <c r="O52" i="2" s="1"/>
  <c r="G52" i="2"/>
  <c r="P52" i="2"/>
  <c r="E53" i="2"/>
  <c r="F53" i="2"/>
  <c r="O53" i="2" s="1"/>
  <c r="G53" i="2"/>
  <c r="N53" i="2"/>
  <c r="P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D51" i="2"/>
  <c r="D52" i="2"/>
  <c r="D53" i="2"/>
  <c r="D54" i="2"/>
  <c r="D55" i="2"/>
  <c r="D56" i="2"/>
  <c r="E25" i="2" l="1"/>
  <c r="N25" i="2" s="1"/>
  <c r="F25" i="2"/>
  <c r="G25" i="2"/>
  <c r="O25" i="2"/>
  <c r="P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71" i="5" l="1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9" i="4" l="1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128" i="10"/>
  <c r="D656" i="3"/>
  <c r="D653" i="3"/>
  <c r="D661" i="3"/>
  <c r="D735" i="3"/>
  <c r="D405" i="3"/>
  <c r="D909" i="3"/>
  <c r="D913" i="3"/>
  <c r="D282" i="3"/>
  <c r="D250" i="3"/>
  <c r="D15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98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2" i="3"/>
  <c r="D109" i="3"/>
  <c r="D963" i="10"/>
  <c r="D76" i="10"/>
  <c r="D699" i="3"/>
  <c r="D943" i="10"/>
  <c r="D536" i="3"/>
  <c r="D933" i="3"/>
  <c r="D590" i="3"/>
  <c r="D297" i="3"/>
  <c r="D120" i="3"/>
  <c r="D45" i="10"/>
  <c r="D860" i="3"/>
  <c r="D873" i="3"/>
  <c r="D506" i="3"/>
  <c r="D700" i="3"/>
  <c r="D339" i="3"/>
  <c r="D371" i="3"/>
  <c r="D440" i="3"/>
  <c r="D188" i="3"/>
  <c r="D207" i="3"/>
  <c r="D277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06" i="3"/>
  <c r="D133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85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91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266" i="10"/>
  <c r="D339" i="10"/>
  <c r="D42" i="10"/>
  <c r="D546" i="3"/>
  <c r="D356" i="10"/>
  <c r="D937" i="3"/>
  <c r="D309" i="3"/>
  <c r="D425" i="3"/>
  <c r="D265" i="3"/>
  <c r="D108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93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105" i="3"/>
  <c r="D103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104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82" i="3"/>
  <c r="D798" i="10"/>
  <c r="D785" i="3"/>
  <c r="D550" i="3"/>
  <c r="D928" i="3"/>
  <c r="D758" i="3"/>
  <c r="D800" i="3"/>
  <c r="D349" i="3"/>
  <c r="D380" i="3"/>
  <c r="D221" i="3"/>
  <c r="D206" i="3"/>
  <c r="D95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89" i="3"/>
  <c r="D165" i="10"/>
  <c r="D943" i="3"/>
  <c r="D816" i="3"/>
  <c r="D581" i="3"/>
  <c r="D794" i="3"/>
  <c r="D366" i="3"/>
  <c r="D416" i="3"/>
  <c r="D496" i="3"/>
  <c r="D175" i="3"/>
  <c r="D233" i="3"/>
  <c r="D292" i="3"/>
  <c r="D86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96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100" i="3"/>
  <c r="D680" i="10"/>
  <c r="D225" i="10"/>
  <c r="D565" i="3"/>
  <c r="D761" i="10"/>
  <c r="D859" i="3"/>
  <c r="D452" i="3"/>
  <c r="D323" i="3"/>
  <c r="D213" i="3"/>
  <c r="D255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116" i="3"/>
  <c r="D663" i="3"/>
  <c r="D336" i="3"/>
  <c r="D142" i="3"/>
  <c r="D56" i="10"/>
  <c r="D669" i="3"/>
  <c r="D237" i="3"/>
  <c r="D102" i="3"/>
  <c r="D7" i="10"/>
  <c r="D878" i="3"/>
  <c r="D291" i="3"/>
  <c r="D623" i="10"/>
  <c r="D530" i="3"/>
  <c r="D236" i="3"/>
  <c r="D708" i="3"/>
  <c r="D84" i="3"/>
  <c r="D824" i="3"/>
  <c r="D757" i="10"/>
  <c r="D561" i="3"/>
  <c r="D879" i="3"/>
  <c r="D430" i="3"/>
  <c r="D216" i="3"/>
  <c r="D143" i="3"/>
  <c r="D117" i="3"/>
  <c r="D184" i="10"/>
  <c r="D841" i="3"/>
  <c r="D372" i="3"/>
  <c r="D90" i="3"/>
  <c r="D263" i="10"/>
  <c r="D743" i="3"/>
  <c r="D429" i="3"/>
  <c r="D618" i="10"/>
  <c r="D854" i="3"/>
  <c r="D426" i="3"/>
  <c r="D285" i="10"/>
  <c r="D55" i="10"/>
  <c r="D620" i="3"/>
  <c r="D225" i="3"/>
  <c r="D1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113" i="3"/>
  <c r="D398" i="10"/>
  <c r="D603" i="3"/>
  <c r="D435" i="3"/>
  <c r="D296" i="3"/>
  <c r="D563" i="10"/>
  <c r="D616" i="3"/>
  <c r="D384" i="3"/>
  <c r="D131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189" i="10"/>
  <c r="D770" i="3"/>
  <c r="D182" i="3"/>
  <c r="D899" i="10"/>
  <c r="D966" i="3"/>
  <c r="D267" i="3"/>
  <c r="D664" i="3"/>
  <c r="D111" i="3"/>
  <c r="D702" i="3"/>
  <c r="D554" i="10"/>
  <c r="D898" i="3"/>
  <c r="D613" i="3"/>
  <c r="D388" i="3"/>
  <c r="D211" i="3"/>
  <c r="D130" i="3"/>
  <c r="D79" i="10"/>
  <c r="D868" i="3"/>
  <c r="D303" i="3"/>
  <c r="D8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107" i="3"/>
  <c r="D223" i="10"/>
  <c r="D314" i="3"/>
  <c r="D313" i="3"/>
  <c r="D585" i="10"/>
  <c r="D300" i="3"/>
  <c r="D727" i="10"/>
  <c r="D491" i="3"/>
  <c r="D714" i="3"/>
  <c r="D386" i="3"/>
  <c r="D174" i="3"/>
  <c r="D122" i="3"/>
  <c r="D212" i="10"/>
  <c r="D553" i="3"/>
  <c r="D438" i="3"/>
  <c r="D112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121" i="3"/>
  <c r="D221" i="10"/>
  <c r="D722" i="3"/>
  <c r="D931" i="3"/>
  <c r="D99" i="3"/>
  <c r="D983" i="10"/>
  <c r="D626" i="3"/>
  <c r="D167" i="3"/>
  <c r="D564" i="10"/>
  <c r="D917" i="3"/>
  <c r="D393" i="3"/>
  <c r="D972" i="10"/>
  <c r="D209" i="10"/>
  <c r="D600" i="3"/>
  <c r="D223" i="3"/>
  <c r="D115" i="3"/>
  <c r="D188" i="10"/>
  <c r="D845" i="3"/>
  <c r="D976" i="10"/>
  <c r="D470" i="3"/>
  <c r="D145" i="3"/>
  <c r="D374" i="3"/>
  <c r="D134" i="3"/>
  <c r="D840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131" i="10"/>
  <c r="D925" i="3"/>
  <c r="D88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24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123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119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118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95" i="10"/>
  <c r="D414" i="3"/>
  <c r="D847" i="3"/>
  <c r="D32" i="10"/>
  <c r="D172" i="3"/>
  <c r="D136" i="10"/>
  <c r="D831" i="3"/>
  <c r="D733" i="3"/>
  <c r="D346" i="3"/>
  <c r="D218" i="3"/>
  <c r="D114" i="3"/>
  <c r="D357" i="10"/>
  <c r="D541" i="3"/>
  <c r="D659" i="3"/>
  <c r="D187" i="3"/>
  <c r="D565" i="10"/>
  <c r="D572" i="3"/>
  <c r="D697" i="3"/>
  <c r="D163" i="10"/>
  <c r="D417" i="3"/>
  <c r="D31" i="10"/>
  <c r="D675" i="3"/>
  <c r="D406" i="3"/>
  <c r="D87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423" i="10"/>
  <c r="D568" i="3"/>
  <c r="D322" i="3"/>
  <c r="D243" i="3"/>
  <c r="D347" i="10"/>
  <c r="D448" i="3"/>
  <c r="D328" i="3"/>
  <c r="D110" i="3"/>
  <c r="D28" i="10"/>
  <c r="D378" i="3"/>
  <c r="D4" i="10"/>
  <c r="D450" i="3"/>
  <c r="D684" i="3"/>
  <c r="D101" i="3"/>
  <c r="D292" i="10"/>
  <c r="D912" i="3"/>
  <c r="D191" i="3"/>
  <c r="D836" i="10"/>
  <c r="D474" i="3"/>
  <c r="D245" i="3"/>
  <c r="D566" i="3"/>
  <c r="D157" i="3"/>
  <c r="D596" i="3"/>
  <c r="D193" i="3"/>
  <c r="D94" i="3"/>
  <c r="D162" i="10"/>
  <c r="D583" i="3"/>
  <c r="D437" i="3"/>
  <c r="D647" i="3"/>
  <c r="D160" i="3"/>
  <c r="D303" i="10"/>
  <c r="D607" i="3"/>
  <c r="D315" i="3"/>
  <c r="D181" i="3"/>
  <c r="D975" i="10"/>
  <c r="D207" i="10"/>
  <c r="D637" i="3"/>
  <c r="D17" i="10"/>
  <c r="D822" i="3"/>
  <c r="D419" i="10"/>
  <c r="D763" i="3"/>
  <c r="D871" i="3"/>
  <c r="D97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8" i="3"/>
  <c r="D7" i="3"/>
  <c r="D20" i="3"/>
  <c r="D4" i="3"/>
  <c r="D12" i="3"/>
  <c r="D18" i="3"/>
  <c r="D6" i="3"/>
  <c r="D17" i="3"/>
  <c r="D10" i="3"/>
  <c r="D23" i="3"/>
  <c r="D16" i="3"/>
  <c r="D14" i="3"/>
  <c r="D19" i="3"/>
  <c r="D11" i="3"/>
  <c r="D13" i="3"/>
  <c r="D9" i="3"/>
  <c r="D21" i="3"/>
  <c r="D5" i="3"/>
  <c r="D15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52" i="3"/>
  <c r="D57" i="3"/>
  <c r="D53" i="3"/>
  <c r="D54" i="3"/>
  <c r="D55" i="3"/>
  <c r="D56" i="3"/>
  <c r="D64" i="3"/>
  <c r="D59" i="3"/>
  <c r="D63" i="3"/>
  <c r="D65" i="3"/>
  <c r="D61" i="3"/>
  <c r="D60" i="3"/>
  <c r="D58" i="3"/>
  <c r="D62" i="3"/>
  <c r="D79" i="3"/>
  <c r="D78" i="3"/>
  <c r="D66" i="3"/>
  <c r="D71" i="3"/>
  <c r="D81" i="3"/>
  <c r="D77" i="3"/>
  <c r="D69" i="3"/>
  <c r="D73" i="3"/>
  <c r="D67" i="3"/>
  <c r="D70" i="3"/>
  <c r="D68" i="3"/>
  <c r="D72" i="3"/>
  <c r="D74" i="3"/>
  <c r="D80" i="3"/>
  <c r="D75" i="3"/>
  <c r="D76" i="3"/>
  <c r="AQ59" i="4" l="1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0" i="4" l="1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<sst xmlns="http://schemas.openxmlformats.org/spreadsheetml/2006/main" count="446" uniqueCount="174">
  <si>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</si>
  <si>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</si>
  <si>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</si>
  <si>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</si>
  <si>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</si>
  <si>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</si>
  <si>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</si>
  <si>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</si>
  <si>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</si>
  <si>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</si>
  <si>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</si>
  <si>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</si>
  <si>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</si>
  <si>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</si>
  <si>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</si>
  <si>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</si>
  <si>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</si>
  <si>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</si>
  <si>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</si>
  <si>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</si>
  <si>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</si>
  <si>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</si>
  <si>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</si>
  <si>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</si>
  <si>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</si>
  <si>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</si>
  <si>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</si>
  <si>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</si>
  <si>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</si>
  <si>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</si>
  <si>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</si>
  <si>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</si>
  <si>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</si>
  <si>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</si>
  <si>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</si>
  <si>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</si>
  <si>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</si>
  <si>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</si>
  <si>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</si>
  <si>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</si>
  <si>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</si>
  <si>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</si>
  <si>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</si>
  <si>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</si>
  <si>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</si>
  <si>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</si>
  <si>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</si>
  <si>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</si>
  <si>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</si>
  <si>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</si>
  <si>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</si>
  <si>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</si>
  <si>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</si>
  <si>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</si>
  <si>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</si>
  <si>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</si>
  <si>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</si>
  <si>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</si>
  <si>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</si>
  <si>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</si>
  <si>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</si>
  <si>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</si>
  <si>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</si>
  <si>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</si>
  <si>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</si>
  <si>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</si>
  <si>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</si>
  <si>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</si>
  <si>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</si>
  <si>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</si>
  <si>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</si>
  <si>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</si>
  <si>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</si>
  <si>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</si>
  <si>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</si>
  <si>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</si>
  <si>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</si>
  <si>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</si>
  <si>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</si>
  <si>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</si>
  <si>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</si>
  <si>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</si>
  <si>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</si>
  <si>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</si>
  <si>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</si>
  <si>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</si>
  <si>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</si>
  <si>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</si>
  <si>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</si>
  <si>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</si>
  <si>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</si>
  <si>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</si>
  <si>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</si>
  <si>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</si>
  <si>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</si>
  <si>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</si>
  <si>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</si>
  <si>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</si>
  <si>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</si>
  <si>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</si>
  <si>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</si>
  <si>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</si>
  <si>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</si>
  <si>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</si>
  <si>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</si>
  <si>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</si>
  <si>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</si>
  <si>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</si>
  <si>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</si>
  <si>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</si>
  <si>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</si>
  <si>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</si>
  <si>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</si>
  <si>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</si>
  <si>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</si>
  <si>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</si>
  <si>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</si>
  <si>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</si>
  <si>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</si>
  <si>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</si>
  <si>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</si>
  <si>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</si>
  <si>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</si>
  <si>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</si>
  <si>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</si>
  <si>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</si>
  <si>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</si>
  <si>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</si>
  <si>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</si>
  <si>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</si>
  <si>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</si>
  <si>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</si>
  <si>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</si>
  <si>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</si>
  <si>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</si>
  <si>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</si>
  <si>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</si>
  <si>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</si>
  <si>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</si>
  <si>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</si>
  <si>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</si>
  <si>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</si>
  <si>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</si>
  <si>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</si>
  <si>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</si>
  <si>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</si>
  <si>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</si>
  <si>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</si>
  <si>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</si>
  <si>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</si>
  <si>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</si>
  <si>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</si>
  <si>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</si>
  <si>
    <t>Atl. San Luis</t>
  </si>
  <si>
    <t>Juarez</t>
  </si>
  <si>
    <t>Mazatlan FC</t>
  </si>
  <si>
    <t>Toluca</t>
  </si>
  <si>
    <t>Guadalajara Chivas</t>
  </si>
  <si>
    <t>Queretaro</t>
  </si>
  <si>
    <t>Club Leon</t>
  </si>
  <si>
    <t>Pachuca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</si>
  <si>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</si>
  <si>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</si>
  <si>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</si>
  <si>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</si>
  <si>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</si>
  <si>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</si>
  <si>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</si>
  <si>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</si>
  <si>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21/01/2022</t>
  </si>
  <si>
    <t>22/01/2022</t>
  </si>
  <si>
    <t>23/01/2022</t>
  </si>
  <si>
    <t>24/01/2022</t>
  </si>
  <si>
    <t>Liga 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</si>
</sst>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1.0417708102730896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15.344593059531764</v>
      </c>
      <c r="I58" s="6">
        <f>IF('Log_working_3-way'!$D58="","",'True_Odds_Calculator_3-way'!O57/'True_Odds_Calculator_3-way'!B57-1)</f>
        <v>8.3686727923357722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4.4624079915878134E-2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1.0416863239714571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15.48001991322289</v>
      </c>
      <c r="I59" s="6">
        <f>IF('Log_working_3-way'!$D59="","",'True_Odds_Calculator_3-way'!O58/'True_Odds_Calculator_3-way'!B58-1)</f>
        <v>6.817980528558536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4.4432317719187875E-2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1.0458454601541929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23.41797174274511</v>
      </c>
      <c r="I60" s="6">
        <f>IF('Log_working_3-way'!$D60="","",'True_Odds_Calculator_3-way'!O59/'True_Odds_Calculator_3-way'!B59-1)</f>
        <v>6.5533563013080682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4.7045987199124895E-2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1.0433320730036006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20.505759647402446</v>
      </c>
      <c r="I61" s="6">
        <f>IF('Log_working_3-way'!$D61="","",'True_Odds_Calculator_3-way'!O60/'True_Odds_Calculator_3-way'!B60-1)</f>
        <v>8.5279873942621016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4.5145538241635697E-2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1.076721239405102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26.905562844422878</v>
      </c>
      <c r="I62" s="6">
        <f>IF('Log_working_3-way'!$D62="","",'True_Odds_Calculator_3-way'!O61/'True_Odds_Calculator_3-way'!B61-1)</f>
        <v>7.1654858618923178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7.6247203792343843E-2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1.0557745052434011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24.686717599794154</v>
      </c>
      <c r="I63" s="6">
        <f>IF('Log_working_3-way'!$D63="","",'True_Odds_Calculator_3-way'!O62/'True_Odds_Calculator_3-way'!B62-1)</f>
        <v>8.0030161454583588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5.6364662765056917E-2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1.05024570616043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9.2554559298793446</v>
      </c>
      <c r="I64" s="6">
        <f>IF('Log_working_3-way'!$D64="","",'True_Odds_Calculator_3-way'!O63/'True_Odds_Calculator_3-way'!B63-1)</f>
        <v>8.0173286624062108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5.3588458945811768E-2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1.1869585178748006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75.831653107329046</v>
      </c>
      <c r="I65" s="6">
        <f>IF('Log_working_3-way'!$D65="","",'True_Odds_Calculator_3-way'!O64/'True_Odds_Calculator_3-way'!B64-1)</f>
        <v>0.56396468093556273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7.9966176266532907E-2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1.0283546403701505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19.156240313397134</v>
      </c>
      <c r="I66" s="6">
        <f>IF('Log_working_3-way'!$D66="","",'True_Odds_Calculator_3-way'!O65/'True_Odds_Calculator_3-way'!B65-1)</f>
        <v>9.1364560651625162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2.975762931379955E-2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1.0580219542113409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26.649524477705604</v>
      </c>
      <c r="I67" s="6">
        <f>IF('Log_working_3-way'!$D67="","",'True_Odds_Calculator_3-way'!O66/'True_Odds_Calculator_3-way'!B66-1)</f>
        <v>7.1050639441360861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5.7359839038234606E-2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1.0256132102813538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13.36541860645556</v>
      </c>
      <c r="I68" s="6">
        <f>IF('Log_working_3-way'!$D68="","",'True_Odds_Calculator_3-way'!O67/'True_Odds_Calculator_3-way'!B67-1)</f>
        <v>8.2507077598345901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2.7705520459143651E-2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1.0375576768300683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27.868222197419655</v>
      </c>
      <c r="I69" s="6">
        <f>IF('Log_working_3-way'!$D69="","",'True_Odds_Calculator_3-way'!O68/'True_Odds_Calculator_3-way'!B68-1)</f>
        <v>7.3275526544185929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3.6839353677806663E-2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1.0515811425643273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7.8812751077587553</v>
      </c>
      <c r="I70" s="6">
        <f>IF('Log_working_3-way'!$D70="","",'True_Odds_Calculator_3-way'!O69/'True_Odds_Calculator_3-way'!B69-1)</f>
        <v>10.895953128284479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5.4990959727340361E-2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1.051064056756331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15.884675768951588</v>
      </c>
      <c r="I71" s="6">
        <f>IF('Log_working_3-way'!$D71="","",'True_Odds_Calculator_3-way'!O70/'True_Odds_Calculator_3-way'!B70-1)</f>
        <v>6.9639777761121318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5.4198419429213551E-2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1.0256867225636239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17.723465104249058</v>
      </c>
      <c r="I72" s="6">
        <f>IF('Log_working_3-way'!$D72="","",'True_Odds_Calculator_3-way'!O71/'True_Odds_Calculator_3-way'!B71-1)</f>
        <v>8.4326286549036116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2.7281536838040799E-2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1.0355548511249562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23.946430721446593</v>
      </c>
      <c r="I73" s="6">
        <f>IF('Log_working_3-way'!$D73="","",'True_Odds_Calculator_3-way'!O72/'True_Odds_Calculator_3-way'!B72-1)</f>
        <v>7.6580811436825744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3.6174254498988034E-2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1.0289625288117372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23.09452685565136</v>
      </c>
      <c r="I74" s="6">
        <f>IF('Log_working_3-way'!$D74="","",'True_Odds_Calculator_3-way'!O73/'True_Odds_Calculator_3-way'!B73-1)</f>
        <v>7.6224753710952591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2.9873269467551644E-2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1.0245416805325747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10.165355152888658</v>
      </c>
      <c r="I75" s="6">
        <f>IF('Log_working_3-way'!$D75="","",'True_Odds_Calculator_3-way'!O74/'True_Odds_Calculator_3-way'!B74-1)</f>
        <v>9.306811888537359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2.6645670258511167E-2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1.1258146310750117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67.568127730299665</v>
      </c>
      <c r="I76" s="6">
        <f>IF('Log_working_3-way'!$D76="","",'True_Odds_Calculator_3-way'!O75/'True_Odds_Calculator_3-way'!B75-1)</f>
        <v>1.9781323722745707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6.9202034281661495E-2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1.1076056800845813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36.577481358136076</v>
      </c>
      <c r="I77" s="6">
        <f>IF('Log_working_3-way'!$D77="","",'True_Odds_Calculator_3-way'!O76/'True_Odds_Calculator_3-way'!B76-1)</f>
        <v>7.5766881304250742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9.7710032574784167E-2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1.0503899558374616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12.729641866378634</v>
      </c>
      <c r="I78" s="6">
        <f>IF('Log_working_3-way'!$D78="","",'True_Odds_Calculator_3-way'!O77/'True_Odds_Calculator_3-way'!B77-1)</f>
        <v>10.276004696898857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5.3988580143585096E-2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1.0352513955534624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24.774880948109722</v>
      </c>
      <c r="I79" s="6">
        <f>IF('Log_working_3-way'!$D79="","",'True_Odds_Calculator_3-way'!O78/'True_Odds_Calculator_3-way'!B78-1)</f>
        <v>6.3107672176968768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3.546532977780803E-2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1.0519696725979415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11.365297126286327</v>
      </c>
      <c r="I80" s="6">
        <f>IF('Log_working_3-way'!$D80="","",'True_Odds_Calculator_3-way'!O79/'True_Odds_Calculator_3-way'!B79-1)</f>
        <v>9.976640325822844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5.5756813824692664E-2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1.0687809939889679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38.683981745724758</v>
      </c>
      <c r="I81" s="6">
        <f>IF('Log_working_3-way'!$D81="","",'True_Odds_Calculator_3-way'!O80/'True_Odds_Calculator_3-way'!B80-1)</f>
        <v>5.6880150953182671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6.1169407034068479E-2</v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9">
        <f t="shared" si="13"/>
        <v>0.44943351512630159</v>
      </c>
      <c r="E66" s="9">
        <f t="shared" si="14"/>
        <v>0.31676860920819983</v>
      </c>
      <c r="F66" s="9">
        <f t="shared" si="15"/>
        <v>0.23379787566549862</v>
      </c>
      <c r="G66" s="9">
        <f t="shared" si="16"/>
        <v>1.0470283798460243</v>
      </c>
      <c r="H66" s="9">
        <f t="shared" si="17"/>
        <v>2.2250232044198484</v>
      </c>
      <c r="I66" s="9">
        <f t="shared" si="18"/>
        <v>3.1568784624828101</v>
      </c>
      <c r="J66" s="9">
        <f t="shared" si="19"/>
        <v>4.2771988289180563</v>
      </c>
      <c r="K66" s="11">
        <f t="shared" si="20"/>
        <v>0.46082949308755761</v>
      </c>
      <c r="L66" s="11">
        <f t="shared" si="21"/>
        <v>0.32679738562091504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-0.27508455541866828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0.23191343240412621</v>
      </c>
      <c r="Q66" s="11">
        <f>2*'OddsRatio_working_3-way'!K66*'OddsRatio_working_3-way'!L66*'OddsRatio_working_3-way'!M66</f>
        <v>7.2928752328341589E-2</v>
      </c>
      <c r="R66" s="11">
        <f t="shared" si="23"/>
        <v>0</v>
      </c>
      <c r="S66" s="11">
        <f t="shared" si="24"/>
        <v>-0.84306235241437943</v>
      </c>
      <c r="T66" s="11">
        <f t="shared" si="25"/>
        <v>-0.26511394730011939</v>
      </c>
      <c r="U66" s="11">
        <f>'OddsRatio_working_3-way'!S66-'OddsRatio_working_3-way'!R66^2/3</f>
        <v>-0.84306235241437943</v>
      </c>
      <c r="V66" s="11">
        <f>'OddsRatio_working_3-way'!S66*'OddsRatio_working_3-way'!R66/3-2*'OddsRatio_working_3-way'!R66^3/27-'OddsRatio_working_3-way'!T66</f>
        <v>0.26511394730011939</v>
      </c>
      <c r="W66" s="11">
        <f>'OddsRatio_working_3-way'!V66^2+4*'OddsRatio_working_3-way'!U66^3/27</f>
        <v>-1.8486454039590594E-2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0.14897303371134074</v>
      </c>
      <c r="Y66" s="11">
        <f>IF('OddsRatio_working_3-way'!W66&gt;=0,IF('OddsRatio_working_3-way'!V66+SQRT('OddsRatio_working_3-way'!W66)&gt;0,0,PI()),ACOS('OddsRatio_working_3-way'!V66/(2*'OddsRatio_working_3-way'!X66)))</f>
        <v>0.47387830349404747</v>
      </c>
      <c r="Z66" s="11">
        <f>'OddsRatio_working_3-way'!X66^(1/3)*COS('OddsRatio_working_3-way'!Y66/3)</f>
        <v>0.52351418992301213</v>
      </c>
      <c r="AA66" s="11">
        <f>'OddsRatio_working_3-way'!X66^(1/3)*COS(('OddsRatio_working_3-way'!Y66+2*PI())/3)</f>
        <v>-0.33397383689531318</v>
      </c>
      <c r="AB66" s="11">
        <f>'OddsRatio_working_3-way'!X66^(1/3)*COS(('OddsRatio_working_3-way'!Y66+4*PI())/3)</f>
        <v>-0.18954035302769906</v>
      </c>
      <c r="AC66" s="11">
        <f>'OddsRatio_working_3-way'!X66^(1/3)*SIN('OddsRatio_working_3-way'!Y66/3)</f>
        <v>8.3388710790962481E-2</v>
      </c>
      <c r="AD66" s="11">
        <f>'OddsRatio_working_3-way'!X66^(1/3)*SIN(('OddsRatio_working_3-way'!Y66+2*PI())/3)</f>
        <v>0.41168223231947865</v>
      </c>
      <c r="AE66" s="11">
        <f>'OddsRatio_working_3-way'!X66^(1/3)*SIN(('OddsRatio_working_3-way'!Y66+4*PI())/3)</f>
        <v>-0.49507094311044114</v>
      </c>
      <c r="AF66" s="11">
        <f>-'OddsRatio_working_3-way'!U66/(3*'OddsRatio_working_3-way'!X66^(1/3))*COS(('OddsRatio_working_3-way'!Y66)/3)</f>
        <v>0.52351418992301213</v>
      </c>
      <c r="AG66" s="11">
        <f>-'OddsRatio_working_3-way'!U66/(3*'OddsRatio_working_3-way'!X66^(1/3))*COS(('OddsRatio_working_3-way'!Y66+2*PI())/3)</f>
        <v>-0.33397383689531318</v>
      </c>
      <c r="AH66" s="11">
        <f>-'OddsRatio_working_3-way'!U66/(3*'OddsRatio_working_3-way'!X66^(1/3))*COS(('OddsRatio_working_3-way'!Y66+4*PI())/3)</f>
        <v>-0.18954035302769906</v>
      </c>
      <c r="AI66" s="11">
        <f>'OddsRatio_working_3-way'!U66/(3*'OddsRatio_working_3-way'!X66^(1/3))*SIN(('OddsRatio_working_3-way'!Y66)/3)</f>
        <v>-8.3388710790962481E-2</v>
      </c>
      <c r="AJ66" s="11">
        <f>'OddsRatio_working_3-way'!U66/(3*'OddsRatio_working_3-way'!X66^(1/3))*SIN(('OddsRatio_working_3-way'!Y66+2*PI())/3)</f>
        <v>-0.41168223231947865</v>
      </c>
      <c r="AK66" s="11">
        <f>'OddsRatio_working_3-way'!U66/(3*'OddsRatio_working_3-way'!X66^(1/3))*SIN(('OddsRatio_working_3-way'!Y66+4*PI())/3)</f>
        <v>0.49507094311044114</v>
      </c>
      <c r="AL66" s="11">
        <f>'OddsRatio_working_3-way'!Z66+'OddsRatio_working_3-way'!AF66</f>
        <v>1.0470283798460243</v>
      </c>
      <c r="AM66" s="11">
        <f>'OddsRatio_working_3-way'!AA66+'OddsRatio_working_3-way'!AG66</f>
        <v>-0.66794767379062636</v>
      </c>
      <c r="AN66" s="11">
        <f>'OddsRatio_working_3-way'!AB66+'OddsRatio_working_3-way'!AH66</f>
        <v>-0.37908070605539812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1.0470283798460243</v>
      </c>
      <c r="AS66" s="11">
        <f>IF(('OddsRatio_working_3-way'!X66=0),IF(Q66&gt;0,-Q66^(1/3),(-Q66)^(1/3)),'OddsRatio_working_3-way'!AM66-'OddsRatio_working_3-way'!R66/3)</f>
        <v>-0.66794767379062636</v>
      </c>
      <c r="AT66" s="11">
        <f>IF(('OddsRatio_working_3-way'!X66=0),IF(Q66&gt;0,-Q66^(1/3),(-Q66)^(1/3)),'OddsRatio_working_3-way'!AN66-'OddsRatio_working_3-way'!R66/3)</f>
        <v>-0.37908070605539812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9">
        <f t="shared" si="13"/>
        <v>0.52333822829528287</v>
      </c>
      <c r="E67" s="9">
        <f t="shared" si="14"/>
        <v>0.27687633923218535</v>
      </c>
      <c r="F67" s="9">
        <f t="shared" si="15"/>
        <v>0.1997854324725318</v>
      </c>
      <c r="G67" s="9">
        <f t="shared" si="16"/>
        <v>1.0973616299370936</v>
      </c>
      <c r="H67" s="9">
        <f t="shared" si="17"/>
        <v>1.9108101528477879</v>
      </c>
      <c r="I67" s="9">
        <f t="shared" si="18"/>
        <v>3.6117206792502818</v>
      </c>
      <c r="J67" s="9">
        <f t="shared" si="19"/>
        <v>5.0053699492703929</v>
      </c>
      <c r="K67" s="11">
        <f t="shared" si="20"/>
        <v>0.54644808743169393</v>
      </c>
      <c r="L67" s="11">
        <f t="shared" si="21"/>
        <v>0.29585798816568049</v>
      </c>
      <c r="M67" s="11">
        <f t="shared" si="22"/>
        <v>0.21505376344086019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-0.25068432044797828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0.23850823183695491</v>
      </c>
      <c r="Q67" s="11">
        <f>2*'OddsRatio_working_3-way'!K67*'OddsRatio_working_3-way'!L67*'OddsRatio_working_3-way'!M67</f>
        <v>6.9535927649257978E-2</v>
      </c>
      <c r="R67" s="11">
        <f t="shared" si="23"/>
        <v>0</v>
      </c>
      <c r="S67" s="11">
        <f t="shared" si="24"/>
        <v>-0.95142859916701439</v>
      </c>
      <c r="T67" s="11">
        <f t="shared" si="25"/>
        <v>-0.27738443124402745</v>
      </c>
      <c r="U67" s="11">
        <f>'OddsRatio_working_3-way'!S67-'OddsRatio_working_3-way'!R67^2/3</f>
        <v>-0.95142859916701439</v>
      </c>
      <c r="V67" s="11">
        <f>'OddsRatio_working_3-way'!S67*'OddsRatio_working_3-way'!R67/3-2*'OddsRatio_working_3-way'!R67^3/27-'OddsRatio_working_3-way'!T67</f>
        <v>0.27738443124402745</v>
      </c>
      <c r="W67" s="11">
        <f>'OddsRatio_working_3-way'!V67^2+4*'OddsRatio_working_3-way'!U67^3/27</f>
        <v>-5.0650284964570538E-2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0.1786003972987904</v>
      </c>
      <c r="Y67" s="11">
        <f>IF('OddsRatio_working_3-way'!W67&gt;=0,IF('OddsRatio_working_3-way'!V67+SQRT('OddsRatio_working_3-way'!W67)&gt;0,0,PI()),ACOS('OddsRatio_working_3-way'!V67/(2*'OddsRatio_working_3-way'!X67)))</f>
        <v>0.68162416231162259</v>
      </c>
      <c r="Z67" s="11">
        <f>'OddsRatio_working_3-way'!X67^(1/3)*COS('OddsRatio_working_3-way'!Y67/3)</f>
        <v>0.54868081496854682</v>
      </c>
      <c r="AA67" s="11">
        <f>'OddsRatio_working_3-way'!X67^(1/3)*COS(('OddsRatio_working_3-way'!Y67+2*PI())/3)</f>
        <v>-0.38420019200910333</v>
      </c>
      <c r="AB67" s="11">
        <f>'OddsRatio_working_3-way'!X67^(1/3)*COS(('OddsRatio_working_3-way'!Y67+4*PI())/3)</f>
        <v>-0.16448062295944368</v>
      </c>
      <c r="AC67" s="11">
        <f>'OddsRatio_working_3-way'!X67^(1/3)*SIN('OddsRatio_working_3-way'!Y67/3)</f>
        <v>0.12685515233704966</v>
      </c>
      <c r="AD67" s="11">
        <f>'OddsRatio_working_3-way'!X67^(1/3)*SIN(('OddsRatio_working_3-way'!Y67+2*PI())/3)</f>
        <v>0.41174394816338583</v>
      </c>
      <c r="AE67" s="11">
        <f>'OddsRatio_working_3-way'!X67^(1/3)*SIN(('OddsRatio_working_3-way'!Y67+4*PI())/3)</f>
        <v>-0.53859910050043536</v>
      </c>
      <c r="AF67" s="11">
        <f>-'OddsRatio_working_3-way'!U67/(3*'OddsRatio_working_3-way'!X67^(1/3))*COS(('OddsRatio_working_3-way'!Y67)/3)</f>
        <v>0.54868081496854682</v>
      </c>
      <c r="AG67" s="11">
        <f>-'OddsRatio_working_3-way'!U67/(3*'OddsRatio_working_3-way'!X67^(1/3))*COS(('OddsRatio_working_3-way'!Y67+2*PI())/3)</f>
        <v>-0.38420019200910333</v>
      </c>
      <c r="AH67" s="11">
        <f>-'OddsRatio_working_3-way'!U67/(3*'OddsRatio_working_3-way'!X67^(1/3))*COS(('OddsRatio_working_3-way'!Y67+4*PI())/3)</f>
        <v>-0.16448062295944368</v>
      </c>
      <c r="AI67" s="11">
        <f>'OddsRatio_working_3-way'!U67/(3*'OddsRatio_working_3-way'!X67^(1/3))*SIN(('OddsRatio_working_3-way'!Y67)/3)</f>
        <v>-0.12685515233704966</v>
      </c>
      <c r="AJ67" s="11">
        <f>'OddsRatio_working_3-way'!U67/(3*'OddsRatio_working_3-way'!X67^(1/3))*SIN(('OddsRatio_working_3-way'!Y67+2*PI())/3)</f>
        <v>-0.41174394816338583</v>
      </c>
      <c r="AK67" s="11">
        <f>'OddsRatio_working_3-way'!U67/(3*'OddsRatio_working_3-way'!X67^(1/3))*SIN(('OddsRatio_working_3-way'!Y67+4*PI())/3)</f>
        <v>0.53859910050043536</v>
      </c>
      <c r="AL67" s="11">
        <f>'OddsRatio_working_3-way'!Z67+'OddsRatio_working_3-way'!AF67</f>
        <v>1.0973616299370936</v>
      </c>
      <c r="AM67" s="11">
        <f>'OddsRatio_working_3-way'!AA67+'OddsRatio_working_3-way'!AG67</f>
        <v>-0.76840038401820665</v>
      </c>
      <c r="AN67" s="11">
        <f>'OddsRatio_working_3-way'!AB67+'OddsRatio_working_3-way'!AH67</f>
        <v>-0.32896124591888737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1.0973616299370936</v>
      </c>
      <c r="AS67" s="11">
        <f>IF(('OddsRatio_working_3-way'!X67=0),IF(Q67&gt;0,-Q67^(1/3),(-Q67)^(1/3)),'OddsRatio_working_3-way'!AM67-'OddsRatio_working_3-way'!R67/3)</f>
        <v>-0.76840038401820665</v>
      </c>
      <c r="AT67" s="11">
        <f>IF(('OddsRatio_working_3-way'!X67=0),IF(Q67&gt;0,-Q67^(1/3),(-Q67)^(1/3)),'OddsRatio_working_3-way'!AN67-'OddsRatio_working_3-way'!R67/3)</f>
        <v>-0.32896124591888737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9">
        <f t="shared" ref="D68:D131" si="26">(K68/(AR68+K68-(AR68*K68)))</f>
        <v>0.37485040779654144</v>
      </c>
      <c r="E68" s="9">
        <f t="shared" ref="E68:E131" si="27">(L68/(AR68+L68-(AR68*L68)))</f>
        <v>0.29986597180156466</v>
      </c>
      <c r="F68" s="9">
        <f t="shared" ref="F68:F131" si="28">(M68/(AR68+M68-(AR68*M68)))</f>
        <v>0.32528362040189379</v>
      </c>
      <c r="G68" s="9">
        <f t="shared" ref="G68:G131" si="29">AR68</f>
        <v>1.0423317862287957</v>
      </c>
      <c r="H68" s="9">
        <f t="shared" ref="H68:H131" si="30">IF(A68="","",1/D68)</f>
        <v>2.6677308579660735</v>
      </c>
      <c r="I68" s="9">
        <f t="shared" ref="I68:I131" si="31">IF(B68="","",1/E68)</f>
        <v>3.3348232011525027</v>
      </c>
      <c r="J68" s="9">
        <f t="shared" ref="J68:J131" si="32">IF(C68="","",1/F68)</f>
        <v>3.0742402545953036</v>
      </c>
      <c r="K68" s="11">
        <f t="shared" ref="K68:K131" si="33">1/A68</f>
        <v>0.38461538461538458</v>
      </c>
      <c r="L68" s="11">
        <f t="shared" ref="L68:L131" si="34">1/B68</f>
        <v>0.30864197530864196</v>
      </c>
      <c r="M68" s="11">
        <f t="shared" ref="M68:M131" si="35">1/C68</f>
        <v>0.33444816053511706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-0.28315975696131768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0.23146163056976879</v>
      </c>
      <c r="Q68" s="11">
        <f>2*'OddsRatio_working_3-way'!K68*'OddsRatio_working_3-way'!L68*'OddsRatio_working_3-way'!M68</f>
        <v>7.9403646850692552E-2</v>
      </c>
      <c r="R68" s="11">
        <f t="shared" ref="R68:R131" si="36">O68/N68</f>
        <v>0</v>
      </c>
      <c r="S68" s="11">
        <f t="shared" ref="S68:S131" si="37">P68/N68</f>
        <v>-0.8174241744436469</v>
      </c>
      <c r="T68" s="11">
        <f t="shared" ref="T68:T131" si="38">Q68/N68</f>
        <v>-0.28041995692749466</v>
      </c>
      <c r="U68" s="11">
        <f>'OddsRatio_working_3-way'!S68-'OddsRatio_working_3-way'!R68^2/3</f>
        <v>-0.8174241744436469</v>
      </c>
      <c r="V68" s="11">
        <f>'OddsRatio_working_3-way'!S68*'OddsRatio_working_3-way'!R68/3-2*'OddsRatio_working_3-way'!R68^3/27-'OddsRatio_working_3-way'!T68</f>
        <v>0.28041995692749466</v>
      </c>
      <c r="W68" s="11">
        <f>'OddsRatio_working_3-way'!V68^2+4*'OddsRatio_working_3-way'!U68^3/27</f>
        <v>-2.2814402598321099E-3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0.14222938559159468</v>
      </c>
      <c r="Y68" s="11">
        <f>IF('OddsRatio_working_3-way'!W68&gt;=0,IF('OddsRatio_working_3-way'!V68+SQRT('OddsRatio_working_3-way'!W68)&gt;0,0,PI()),ACOS('OddsRatio_working_3-way'!V68/(2*'OddsRatio_working_3-way'!X68)))</f>
        <v>0.16871258029228953</v>
      </c>
      <c r="Z68" s="11">
        <f>'OddsRatio_working_3-way'!X68^(1/3)*COS('OddsRatio_working_3-way'!Y68/3)</f>
        <v>0.52116589311439787</v>
      </c>
      <c r="AA68" s="11">
        <f>'OddsRatio_working_3-way'!X68^(1/3)*COS(('OddsRatio_working_3-way'!Y68+2*PI())/3)</f>
        <v>-0.28599214767836251</v>
      </c>
      <c r="AB68" s="11">
        <f>'OddsRatio_working_3-way'!X68^(1/3)*COS(('OddsRatio_working_3-way'!Y68+4*PI())/3)</f>
        <v>-0.23517374543603548</v>
      </c>
      <c r="AC68" s="11">
        <f>'OddsRatio_working_3-way'!X68^(1/3)*SIN('OddsRatio_working_3-way'!Y68/3)</f>
        <v>2.9340018214394289E-2</v>
      </c>
      <c r="AD68" s="11">
        <f>'OddsRatio_working_3-way'!X68^(1/3)*SIN(('OddsRatio_working_3-way'!Y68+2*PI())/3)</f>
        <v>0.43667289391587688</v>
      </c>
      <c r="AE68" s="11">
        <f>'OddsRatio_working_3-way'!X68^(1/3)*SIN(('OddsRatio_working_3-way'!Y68+4*PI())/3)</f>
        <v>-0.46601291213027113</v>
      </c>
      <c r="AF68" s="11">
        <f>-'OddsRatio_working_3-way'!U68/(3*'OddsRatio_working_3-way'!X68^(1/3))*COS(('OddsRatio_working_3-way'!Y68)/3)</f>
        <v>0.52116589311439787</v>
      </c>
      <c r="AG68" s="11">
        <f>-'OddsRatio_working_3-way'!U68/(3*'OddsRatio_working_3-way'!X68^(1/3))*COS(('OddsRatio_working_3-way'!Y68+2*PI())/3)</f>
        <v>-0.28599214767836251</v>
      </c>
      <c r="AH68" s="11">
        <f>-'OddsRatio_working_3-way'!U68/(3*'OddsRatio_working_3-way'!X68^(1/3))*COS(('OddsRatio_working_3-way'!Y68+4*PI())/3)</f>
        <v>-0.23517374543603548</v>
      </c>
      <c r="AI68" s="11">
        <f>'OddsRatio_working_3-way'!U68/(3*'OddsRatio_working_3-way'!X68^(1/3))*SIN(('OddsRatio_working_3-way'!Y68)/3)</f>
        <v>-2.9340018214394289E-2</v>
      </c>
      <c r="AJ68" s="11">
        <f>'OddsRatio_working_3-way'!U68/(3*'OddsRatio_working_3-way'!X68^(1/3))*SIN(('OddsRatio_working_3-way'!Y68+2*PI())/3)</f>
        <v>-0.43667289391587688</v>
      </c>
      <c r="AK68" s="11">
        <f>'OddsRatio_working_3-way'!U68/(3*'OddsRatio_working_3-way'!X68^(1/3))*SIN(('OddsRatio_working_3-way'!Y68+4*PI())/3)</f>
        <v>0.46601291213027113</v>
      </c>
      <c r="AL68" s="11">
        <f>'OddsRatio_working_3-way'!Z68+'OddsRatio_working_3-way'!AF68</f>
        <v>1.0423317862287957</v>
      </c>
      <c r="AM68" s="11">
        <f>'OddsRatio_working_3-way'!AA68+'OddsRatio_working_3-way'!AG68</f>
        <v>-0.57198429535672501</v>
      </c>
      <c r="AN68" s="11">
        <f>'OddsRatio_working_3-way'!AB68+'OddsRatio_working_3-way'!AH68</f>
        <v>-0.47034749087207095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1.0423317862287957</v>
      </c>
      <c r="AS68" s="11">
        <f>IF(('OddsRatio_working_3-way'!X68=0),IF(Q68&gt;0,-Q68^(1/3),(-Q68)^(1/3)),'OddsRatio_working_3-way'!AM68-'OddsRatio_working_3-way'!R68/3)</f>
        <v>-0.57198429535672501</v>
      </c>
      <c r="AT68" s="11">
        <f>IF(('OddsRatio_working_3-way'!X68=0),IF(Q68&gt;0,-Q68^(1/3),(-Q68)^(1/3)),'OddsRatio_working_3-way'!AN68-'OddsRatio_working_3-way'!R68/3)</f>
        <v>-0.47034749087207095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9">
        <f t="shared" si="26"/>
        <v>0.53735098500044076</v>
      </c>
      <c r="E69" s="9">
        <f t="shared" si="27"/>
        <v>0.28415817269055882</v>
      </c>
      <c r="F69" s="9">
        <f t="shared" si="28"/>
        <v>0.17849084230900047</v>
      </c>
      <c r="G69" s="9">
        <f t="shared" si="29"/>
        <v>1.062939567247239</v>
      </c>
      <c r="H69" s="9">
        <f t="shared" si="30"/>
        <v>1.8609810494702634</v>
      </c>
      <c r="I69" s="9">
        <f t="shared" si="31"/>
        <v>3.5191667743759569</v>
      </c>
      <c r="J69" s="9">
        <f t="shared" si="32"/>
        <v>5.6025283261805452</v>
      </c>
      <c r="K69" s="11">
        <f t="shared" si="33"/>
        <v>0.5524861878453039</v>
      </c>
      <c r="L69" s="11">
        <f t="shared" si="34"/>
        <v>0.29673590504451036</v>
      </c>
      <c r="M69" s="11">
        <f t="shared" si="35"/>
        <v>0.18761726078799248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-0.25567341745746364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0.23099588971880969</v>
      </c>
      <c r="Q69" s="11">
        <f>2*'OddsRatio_working_3-way'!K69*'OddsRatio_working_3-way'!L69*'OddsRatio_working_3-way'!M69</f>
        <v>6.1516881416460632E-2</v>
      </c>
      <c r="R69" s="11">
        <f t="shared" si="36"/>
        <v>0</v>
      </c>
      <c r="S69" s="11">
        <f t="shared" si="37"/>
        <v>-0.90348027579848211</v>
      </c>
      <c r="T69" s="11">
        <f t="shared" si="38"/>
        <v>-0.24060726386111372</v>
      </c>
      <c r="U69" s="11">
        <f>'OddsRatio_working_3-way'!S69-'OddsRatio_working_3-way'!R69^2/3</f>
        <v>-0.90348027579848211</v>
      </c>
      <c r="V69" s="11">
        <f>'OddsRatio_working_3-way'!S69*'OddsRatio_working_3-way'!R69/3-2*'OddsRatio_working_3-way'!R69^3/27-'OddsRatio_working_3-way'!T69</f>
        <v>0.24060726386111372</v>
      </c>
      <c r="W69" s="11">
        <f>'OddsRatio_working_3-way'!V69^2+4*'OddsRatio_working_3-way'!U69^3/27</f>
        <v>-5.1365895037643945E-2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0.16527080085451842</v>
      </c>
      <c r="Y69" s="11">
        <f>IF('OddsRatio_working_3-way'!W69&gt;=0,IF('OddsRatio_working_3-way'!V69+SQRT('OddsRatio_working_3-way'!W69)&gt;0,0,PI()),ACOS('OddsRatio_working_3-way'!V69/(2*'OddsRatio_working_3-way'!X69)))</f>
        <v>0.7555153998865336</v>
      </c>
      <c r="Z69" s="11">
        <f>'OddsRatio_working_3-way'!X69^(1/3)*COS('OddsRatio_working_3-way'!Y69/3)</f>
        <v>0.53146978362361952</v>
      </c>
      <c r="AA69" s="11">
        <f>'OddsRatio_working_3-way'!X69^(1/3)*COS(('OddsRatio_working_3-way'!Y69+2*PI())/3)</f>
        <v>-0.38416196122973395</v>
      </c>
      <c r="AB69" s="11">
        <f>'OddsRatio_working_3-way'!X69^(1/3)*COS(('OddsRatio_working_3-way'!Y69+4*PI())/3)</f>
        <v>-0.1473078223938854</v>
      </c>
      <c r="AC69" s="11">
        <f>'OddsRatio_working_3-way'!X69^(1/3)*SIN('OddsRatio_working_3-way'!Y69/3)</f>
        <v>0.13674780081555413</v>
      </c>
      <c r="AD69" s="11">
        <f>'OddsRatio_working_3-way'!X69^(1/3)*SIN(('OddsRatio_working_3-way'!Y69+2*PI())/3)</f>
        <v>0.39189243355409625</v>
      </c>
      <c r="AE69" s="11">
        <f>'OddsRatio_working_3-way'!X69^(1/3)*SIN(('OddsRatio_working_3-way'!Y69+4*PI())/3)</f>
        <v>-0.52864023436965046</v>
      </c>
      <c r="AF69" s="11">
        <f>-'OddsRatio_working_3-way'!U69/(3*'OddsRatio_working_3-way'!X69^(1/3))*COS(('OddsRatio_working_3-way'!Y69)/3)</f>
        <v>0.53146978362361941</v>
      </c>
      <c r="AG69" s="11">
        <f>-'OddsRatio_working_3-way'!U69/(3*'OddsRatio_working_3-way'!X69^(1/3))*COS(('OddsRatio_working_3-way'!Y69+2*PI())/3)</f>
        <v>-0.38416196122973389</v>
      </c>
      <c r="AH69" s="11">
        <f>-'OddsRatio_working_3-way'!U69/(3*'OddsRatio_working_3-way'!X69^(1/3))*COS(('OddsRatio_working_3-way'!Y69+4*PI())/3)</f>
        <v>-0.14730782239388537</v>
      </c>
      <c r="AI69" s="11">
        <f>'OddsRatio_working_3-way'!U69/(3*'OddsRatio_working_3-way'!X69^(1/3))*SIN(('OddsRatio_working_3-way'!Y69)/3)</f>
        <v>-0.1367478008155541</v>
      </c>
      <c r="AJ69" s="11">
        <f>'OddsRatio_working_3-way'!U69/(3*'OddsRatio_working_3-way'!X69^(1/3))*SIN(('OddsRatio_working_3-way'!Y69+2*PI())/3)</f>
        <v>-0.3918924335540962</v>
      </c>
      <c r="AK69" s="11">
        <f>'OddsRatio_working_3-way'!U69/(3*'OddsRatio_working_3-way'!X69^(1/3))*SIN(('OddsRatio_working_3-way'!Y69+4*PI())/3)</f>
        <v>0.52864023436965035</v>
      </c>
      <c r="AL69" s="11">
        <f>'OddsRatio_working_3-way'!Z69+'OddsRatio_working_3-way'!AF69</f>
        <v>1.062939567247239</v>
      </c>
      <c r="AM69" s="11">
        <f>'OddsRatio_working_3-way'!AA69+'OddsRatio_working_3-way'!AG69</f>
        <v>-0.76832392245946779</v>
      </c>
      <c r="AN69" s="11">
        <f>'OddsRatio_working_3-way'!AB69+'OddsRatio_working_3-way'!AH69</f>
        <v>-0.2946156447877708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1.062939567247239</v>
      </c>
      <c r="AS69" s="11">
        <f>IF(('OddsRatio_working_3-way'!X69=0),IF(Q69&gt;0,-Q69^(1/3),(-Q69)^(1/3)),'OddsRatio_working_3-way'!AM69-'OddsRatio_working_3-way'!R69/3)</f>
        <v>-0.76832392245946779</v>
      </c>
      <c r="AT69" s="11">
        <f>IF(('OddsRatio_working_3-way'!X69=0),IF(Q69&gt;0,-Q69^(1/3),(-Q69)^(1/3)),'OddsRatio_working_3-way'!AN69-'OddsRatio_working_3-way'!R69/3)</f>
        <v>-0.2946156447877708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9">
        <f t="shared" si="26"/>
        <v>0.28510740400907242</v>
      </c>
      <c r="E70" s="9">
        <f t="shared" si="27"/>
        <v>0.3312370647433871</v>
      </c>
      <c r="F70" s="9">
        <f t="shared" si="28"/>
        <v>0.38365553124754043</v>
      </c>
      <c r="G70" s="9">
        <f t="shared" si="29"/>
        <v>1.0854762448467978</v>
      </c>
      <c r="H70" s="9">
        <f t="shared" si="30"/>
        <v>3.5074501255961033</v>
      </c>
      <c r="I70" s="9">
        <f t="shared" si="31"/>
        <v>3.0189858154150433</v>
      </c>
      <c r="J70" s="9">
        <f t="shared" si="32"/>
        <v>2.6065048423732606</v>
      </c>
      <c r="K70" s="11">
        <f t="shared" si="33"/>
        <v>0.30211480362537763</v>
      </c>
      <c r="L70" s="11">
        <f t="shared" si="34"/>
        <v>0.34965034965034969</v>
      </c>
      <c r="M70" s="11">
        <f t="shared" si="35"/>
        <v>0.40322580645161293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-0.27085754125029027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0.24065935039524358</v>
      </c>
      <c r="Q70" s="11">
        <f>2*'OddsRatio_working_3-way'!K70*'OddsRatio_working_3-way'!L70*'OddsRatio_working_3-way'!M70</f>
        <v>8.5189150582387116E-2</v>
      </c>
      <c r="R70" s="11">
        <f t="shared" si="36"/>
        <v>0</v>
      </c>
      <c r="S70" s="11">
        <f t="shared" si="37"/>
        <v>-0.88850895302508281</v>
      </c>
      <c r="T70" s="11">
        <f t="shared" si="38"/>
        <v>-0.3145164435487019</v>
      </c>
      <c r="U70" s="11">
        <f>'OddsRatio_working_3-way'!S70-'OddsRatio_working_3-way'!R70^2/3</f>
        <v>-0.88850895302508281</v>
      </c>
      <c r="V70" s="11">
        <f>'OddsRatio_working_3-way'!S70*'OddsRatio_working_3-way'!R70/3-2*'OddsRatio_working_3-way'!R70^3/27-'OddsRatio_working_3-way'!T70</f>
        <v>0.3145164435487019</v>
      </c>
      <c r="W70" s="11">
        <f>'OddsRatio_working_3-way'!V70^2+4*'OddsRatio_working_3-way'!U70^3/27</f>
        <v>-4.9952227017524553E-3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0.16117988085077201</v>
      </c>
      <c r="Y70" s="11">
        <f>IF('OddsRatio_working_3-way'!W70&gt;=0,IF('OddsRatio_working_3-way'!V70+SQRT('OddsRatio_working_3-way'!W70)&gt;0,0,PI()),ACOS('OddsRatio_working_3-way'!V70/(2*'OddsRatio_working_3-way'!X70)))</f>
        <v>0.22104414790457017</v>
      </c>
      <c r="Z70" s="11">
        <f>'OddsRatio_working_3-way'!X70^(1/3)*COS('OddsRatio_working_3-way'!Y70/3)</f>
        <v>0.54273812242339903</v>
      </c>
      <c r="AA70" s="11">
        <f>'OddsRatio_working_3-way'!X70^(1/3)*COS(('OddsRatio_working_3-way'!Y70+2*PI())/3)</f>
        <v>-0.30606396152159143</v>
      </c>
      <c r="AB70" s="11">
        <f>'OddsRatio_working_3-way'!X70^(1/3)*COS(('OddsRatio_working_3-way'!Y70+4*PI())/3)</f>
        <v>-0.23667416090180773</v>
      </c>
      <c r="AC70" s="11">
        <f>'OddsRatio_working_3-way'!X70^(1/3)*SIN('OddsRatio_working_3-way'!Y70/3)</f>
        <v>4.0062220066846739E-2</v>
      </c>
      <c r="AD70" s="11">
        <f>'OddsRatio_working_3-way'!X70^(1/3)*SIN(('OddsRatio_working_3-way'!Y70+2*PI())/3)</f>
        <v>0.44999389158750897</v>
      </c>
      <c r="AE70" s="11">
        <f>'OddsRatio_working_3-way'!X70^(1/3)*SIN(('OddsRatio_working_3-way'!Y70+4*PI())/3)</f>
        <v>-0.49005611165435559</v>
      </c>
      <c r="AF70" s="11">
        <f>-'OddsRatio_working_3-way'!U70/(3*'OddsRatio_working_3-way'!X70^(1/3))*COS(('OddsRatio_working_3-way'!Y70)/3)</f>
        <v>0.54273812242339892</v>
      </c>
      <c r="AG70" s="11">
        <f>-'OddsRatio_working_3-way'!U70/(3*'OddsRatio_working_3-way'!X70^(1/3))*COS(('OddsRatio_working_3-way'!Y70+2*PI())/3)</f>
        <v>-0.30606396152159138</v>
      </c>
      <c r="AH70" s="11">
        <f>-'OddsRatio_working_3-way'!U70/(3*'OddsRatio_working_3-way'!X70^(1/3))*COS(('OddsRatio_working_3-way'!Y70+4*PI())/3)</f>
        <v>-0.23667416090180768</v>
      </c>
      <c r="AI70" s="11">
        <f>'OddsRatio_working_3-way'!U70/(3*'OddsRatio_working_3-way'!X70^(1/3))*SIN(('OddsRatio_working_3-way'!Y70)/3)</f>
        <v>-4.0062220066846732E-2</v>
      </c>
      <c r="AJ70" s="11">
        <f>'OddsRatio_working_3-way'!U70/(3*'OddsRatio_working_3-way'!X70^(1/3))*SIN(('OddsRatio_working_3-way'!Y70+2*PI())/3)</f>
        <v>-0.44999389158750885</v>
      </c>
      <c r="AK70" s="11">
        <f>'OddsRatio_working_3-way'!U70/(3*'OddsRatio_working_3-way'!X70^(1/3))*SIN(('OddsRatio_working_3-way'!Y70+4*PI())/3)</f>
        <v>0.49005611165435548</v>
      </c>
      <c r="AL70" s="11">
        <f>'OddsRatio_working_3-way'!Z70+'OddsRatio_working_3-way'!AF70</f>
        <v>1.0854762448467978</v>
      </c>
      <c r="AM70" s="11">
        <f>'OddsRatio_working_3-way'!AA70+'OddsRatio_working_3-way'!AG70</f>
        <v>-0.61212792304318286</v>
      </c>
      <c r="AN70" s="11">
        <f>'OddsRatio_working_3-way'!AB70+'OddsRatio_working_3-way'!AH70</f>
        <v>-0.47334832180361541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1.0854762448467978</v>
      </c>
      <c r="AS70" s="11">
        <f>IF(('OddsRatio_working_3-way'!X70=0),IF(Q70&gt;0,-Q70^(1/3),(-Q70)^(1/3)),'OddsRatio_working_3-way'!AM70-'OddsRatio_working_3-way'!R70/3)</f>
        <v>-0.61212792304318286</v>
      </c>
      <c r="AT70" s="11">
        <f>IF(('OddsRatio_working_3-way'!X70=0),IF(Q70&gt;0,-Q70^(1/3),(-Q70)^(1/3)),'OddsRatio_working_3-way'!AN70-'OddsRatio_working_3-way'!R70/3)</f>
        <v>-0.47334832180361541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9">
        <f t="shared" si="26"/>
        <v>0.39877611027489879</v>
      </c>
      <c r="E71" s="9">
        <f t="shared" si="27"/>
        <v>0.27100648720255632</v>
      </c>
      <c r="F71" s="9">
        <f t="shared" si="28"/>
        <v>0.33021740252254511</v>
      </c>
      <c r="G71" s="9">
        <f t="shared" si="29"/>
        <v>1.0846566815798742</v>
      </c>
      <c r="H71" s="9">
        <f t="shared" si="30"/>
        <v>2.5076727873960247</v>
      </c>
      <c r="I71" s="9">
        <f t="shared" si="31"/>
        <v>3.6899485703180881</v>
      </c>
      <c r="J71" s="9">
        <f t="shared" si="32"/>
        <v>3.0283079945543645</v>
      </c>
      <c r="K71" s="11">
        <f t="shared" si="33"/>
        <v>0.41841004184100417</v>
      </c>
      <c r="L71" s="11">
        <f t="shared" si="34"/>
        <v>0.28735632183908044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-0.27005302474650161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0.24046554128793338</v>
      </c>
      <c r="Q71" s="11">
        <f>2*'OddsRatio_working_3-way'!K71*'OddsRatio_working_3-way'!L71*'OddsRatio_working_3-way'!M71</f>
        <v>8.3785902887781663E-2</v>
      </c>
      <c r="R71" s="11">
        <f t="shared" si="36"/>
        <v>0</v>
      </c>
      <c r="S71" s="11">
        <f t="shared" si="37"/>
        <v>-0.8904382445397826</v>
      </c>
      <c r="T71" s="11">
        <f t="shared" si="38"/>
        <v>-0.31025722806264205</v>
      </c>
      <c r="U71" s="11">
        <f>'OddsRatio_working_3-way'!S71-'OddsRatio_working_3-way'!R71^2/3</f>
        <v>-0.8904382445397826</v>
      </c>
      <c r="V71" s="11">
        <f>'OddsRatio_working_3-way'!S71*'OddsRatio_working_3-way'!R71/3-2*'OddsRatio_working_3-way'!R71^3/27-'OddsRatio_working_3-way'!T71</f>
        <v>0.31025722806264205</v>
      </c>
      <c r="W71" s="11">
        <f>'OddsRatio_working_3-way'!V71^2+4*'OddsRatio_working_3-way'!U71^3/27</f>
        <v>-8.3346618244638515E-3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0.16170514013906465</v>
      </c>
      <c r="Y71" s="11">
        <f>IF('OddsRatio_working_3-way'!W71&gt;=0,IF('OddsRatio_working_3-way'!V71+SQRT('OddsRatio_working_3-way'!W71)&gt;0,0,PI()),ACOS('OddsRatio_working_3-way'!V71/(2*'OddsRatio_working_3-way'!X71)))</f>
        <v>0.28617675202693227</v>
      </c>
      <c r="Z71" s="11">
        <f>'OddsRatio_working_3-way'!X71^(1/3)*COS('OddsRatio_working_3-way'!Y71/3)</f>
        <v>0.54232834078993719</v>
      </c>
      <c r="AA71" s="11">
        <f>'OddsRatio_working_3-way'!X71^(1/3)*COS(('OddsRatio_working_3-way'!Y71+2*PI())/3)</f>
        <v>-0.31610345406717455</v>
      </c>
      <c r="AB71" s="11">
        <f>'OddsRatio_working_3-way'!X71^(1/3)*COS(('OddsRatio_working_3-way'!Y71+4*PI())/3)</f>
        <v>-0.22622488672276275</v>
      </c>
      <c r="AC71" s="11">
        <f>'OddsRatio_working_3-way'!X71^(1/3)*SIN('OddsRatio_working_3-way'!Y71/3)</f>
        <v>5.1891415050674197E-2</v>
      </c>
      <c r="AD71" s="11">
        <f>'OddsRatio_working_3-way'!X71^(1/3)*SIN(('OddsRatio_working_3-way'!Y71+2*PI())/3)</f>
        <v>0.44372441279101299</v>
      </c>
      <c r="AE71" s="11">
        <f>'OddsRatio_working_3-way'!X71^(1/3)*SIN(('OddsRatio_working_3-way'!Y71+4*PI())/3)</f>
        <v>-0.49561582784168701</v>
      </c>
      <c r="AF71" s="11">
        <f>-'OddsRatio_working_3-way'!U71/(3*'OddsRatio_working_3-way'!X71^(1/3))*COS(('OddsRatio_working_3-way'!Y71)/3)</f>
        <v>0.54232834078993708</v>
      </c>
      <c r="AG71" s="11">
        <f>-'OddsRatio_working_3-way'!U71/(3*'OddsRatio_working_3-way'!X71^(1/3))*COS(('OddsRatio_working_3-way'!Y71+2*PI())/3)</f>
        <v>-0.31610345406717449</v>
      </c>
      <c r="AH71" s="11">
        <f>-'OddsRatio_working_3-way'!U71/(3*'OddsRatio_working_3-way'!X71^(1/3))*COS(('OddsRatio_working_3-way'!Y71+4*PI())/3)</f>
        <v>-0.22622488672276272</v>
      </c>
      <c r="AI71" s="11">
        <f>'OddsRatio_working_3-way'!U71/(3*'OddsRatio_working_3-way'!X71^(1/3))*SIN(('OddsRatio_working_3-way'!Y71)/3)</f>
        <v>-5.189141505067419E-2</v>
      </c>
      <c r="AJ71" s="11">
        <f>'OddsRatio_working_3-way'!U71/(3*'OddsRatio_working_3-way'!X71^(1/3))*SIN(('OddsRatio_working_3-way'!Y71+2*PI())/3)</f>
        <v>-0.44372441279101288</v>
      </c>
      <c r="AK71" s="11">
        <f>'OddsRatio_working_3-way'!U71/(3*'OddsRatio_working_3-way'!X71^(1/3))*SIN(('OddsRatio_working_3-way'!Y71+4*PI())/3)</f>
        <v>0.4956158278416869</v>
      </c>
      <c r="AL71" s="11">
        <f>'OddsRatio_working_3-way'!Z71+'OddsRatio_working_3-way'!AF71</f>
        <v>1.0846566815798742</v>
      </c>
      <c r="AM71" s="11">
        <f>'OddsRatio_working_3-way'!AA71+'OddsRatio_working_3-way'!AG71</f>
        <v>-0.6322069081343491</v>
      </c>
      <c r="AN71" s="11">
        <f>'OddsRatio_working_3-way'!AB71+'OddsRatio_working_3-way'!AH71</f>
        <v>-0.4524497734455255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1.0846566815798742</v>
      </c>
      <c r="AS71" s="11">
        <f>IF(('OddsRatio_working_3-way'!X71=0),IF(Q71&gt;0,-Q71^(1/3),(-Q71)^(1/3)),'OddsRatio_working_3-way'!AM71-'OddsRatio_working_3-way'!R71/3)</f>
        <v>-0.6322069081343491</v>
      </c>
      <c r="AT71" s="11">
        <f>IF(('OddsRatio_working_3-way'!X71=0),IF(Q71&gt;0,-Q71^(1/3),(-Q71)^(1/3)),'OddsRatio_working_3-way'!AN71-'OddsRatio_working_3-way'!R71/3)</f>
        <v>-0.4524497734455255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9">
        <f t="shared" si="26"/>
        <v>0.43417840827266163</v>
      </c>
      <c r="E72" s="9">
        <f t="shared" si="27"/>
        <v>0.30652690562128554</v>
      </c>
      <c r="F72" s="9">
        <f t="shared" si="28"/>
        <v>0.25929468610605266</v>
      </c>
      <c r="G72" s="9">
        <f t="shared" si="29"/>
        <v>1.0425605344649114</v>
      </c>
      <c r="H72" s="9">
        <f t="shared" si="30"/>
        <v>2.3032006680811397</v>
      </c>
      <c r="I72" s="9">
        <f t="shared" si="31"/>
        <v>3.2623563597888583</v>
      </c>
      <c r="J72" s="9">
        <f t="shared" si="32"/>
        <v>3.8566158644338575</v>
      </c>
      <c r="K72" s="11">
        <f t="shared" si="33"/>
        <v>0.44444444444444442</v>
      </c>
      <c r="L72" s="11">
        <f t="shared" si="34"/>
        <v>0.31545741324921134</v>
      </c>
      <c r="M72" s="11">
        <f t="shared" si="35"/>
        <v>0.26737967914438499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-0.278616560858164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0.23092307375105664</v>
      </c>
      <c r="Q72" s="11">
        <f>2*'OddsRatio_working_3-way'!K72*'OddsRatio_working_3-way'!L72*'OddsRatio_working_3-way'!M72</f>
        <v>7.4975023945148239E-2</v>
      </c>
      <c r="R72" s="11">
        <f t="shared" si="36"/>
        <v>0</v>
      </c>
      <c r="S72" s="11">
        <f t="shared" si="37"/>
        <v>-0.8288203437720747</v>
      </c>
      <c r="T72" s="11">
        <f t="shared" si="38"/>
        <v>-0.26909751421171246</v>
      </c>
      <c r="U72" s="11">
        <f>'OddsRatio_working_3-way'!S72-'OddsRatio_working_3-way'!R72^2/3</f>
        <v>-0.8288203437720747</v>
      </c>
      <c r="V72" s="11">
        <f>'OddsRatio_working_3-way'!S72*'OddsRatio_working_3-way'!R72/3-2*'OddsRatio_working_3-way'!R72^3/27-'OddsRatio_working_3-way'!T72</f>
        <v>0.26909751421171246</v>
      </c>
      <c r="W72" s="11">
        <f>'OddsRatio_working_3-way'!V72^2+4*'OddsRatio_working_3-way'!U72^3/27</f>
        <v>-1.1935041606307192E-2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0.1452140779687269</v>
      </c>
      <c r="Y72" s="11">
        <f>IF('OddsRatio_working_3-way'!W72&gt;=0,IF('OddsRatio_working_3-way'!V72+SQRT('OddsRatio_working_3-way'!W72)&gt;0,0,PI()),ACOS('OddsRatio_working_3-way'!V72/(2*'OddsRatio_working_3-way'!X72)))</f>
        <v>0.38564900448811223</v>
      </c>
      <c r="Z72" s="11">
        <f>'OddsRatio_working_3-way'!X72^(1/3)*COS('OddsRatio_working_3-way'!Y72/3)</f>
        <v>0.52128026723245569</v>
      </c>
      <c r="AA72" s="11">
        <f>'OddsRatio_working_3-way'!X72^(1/3)*COS(('OddsRatio_working_3-way'!Y72+2*PI())/3)</f>
        <v>-0.31899463805730199</v>
      </c>
      <c r="AB72" s="11">
        <f>'OddsRatio_working_3-way'!X72^(1/3)*COS(('OddsRatio_working_3-way'!Y72+4*PI())/3)</f>
        <v>-0.20228562917515375</v>
      </c>
      <c r="AC72" s="11">
        <f>'OddsRatio_working_3-way'!X72^(1/3)*SIN('OddsRatio_working_3-way'!Y72/3)</f>
        <v>6.7381977694962777E-2</v>
      </c>
      <c r="AD72" s="11">
        <f>'OddsRatio_working_3-way'!X72^(1/3)*SIN(('OddsRatio_working_3-way'!Y72+2*PI())/3)</f>
        <v>0.41775096506736609</v>
      </c>
      <c r="AE72" s="11">
        <f>'OddsRatio_working_3-way'!X72^(1/3)*SIN(('OddsRatio_working_3-way'!Y72+4*PI())/3)</f>
        <v>-0.48513294276232882</v>
      </c>
      <c r="AF72" s="11">
        <f>-'OddsRatio_working_3-way'!U72/(3*'OddsRatio_working_3-way'!X72^(1/3))*COS(('OddsRatio_working_3-way'!Y72)/3)</f>
        <v>0.5212802672324558</v>
      </c>
      <c r="AG72" s="11">
        <f>-'OddsRatio_working_3-way'!U72/(3*'OddsRatio_working_3-way'!X72^(1/3))*COS(('OddsRatio_working_3-way'!Y72+2*PI())/3)</f>
        <v>-0.31899463805730205</v>
      </c>
      <c r="AH72" s="11">
        <f>-'OddsRatio_working_3-way'!U72/(3*'OddsRatio_working_3-way'!X72^(1/3))*COS(('OddsRatio_working_3-way'!Y72+4*PI())/3)</f>
        <v>-0.2022856291751538</v>
      </c>
      <c r="AI72" s="11">
        <f>'OddsRatio_working_3-way'!U72/(3*'OddsRatio_working_3-way'!X72^(1/3))*SIN(('OddsRatio_working_3-way'!Y72)/3)</f>
        <v>-6.7381977694962805E-2</v>
      </c>
      <c r="AJ72" s="11">
        <f>'OddsRatio_working_3-way'!U72/(3*'OddsRatio_working_3-way'!X72^(1/3))*SIN(('OddsRatio_working_3-way'!Y72+2*PI())/3)</f>
        <v>-0.4177509650673662</v>
      </c>
      <c r="AK72" s="11">
        <f>'OddsRatio_working_3-way'!U72/(3*'OddsRatio_working_3-way'!X72^(1/3))*SIN(('OddsRatio_working_3-way'!Y72+4*PI())/3)</f>
        <v>0.48513294276232893</v>
      </c>
      <c r="AL72" s="11">
        <f>'OddsRatio_working_3-way'!Z72+'OddsRatio_working_3-way'!AF72</f>
        <v>1.0425605344649114</v>
      </c>
      <c r="AM72" s="11">
        <f>'OddsRatio_working_3-way'!AA72+'OddsRatio_working_3-way'!AG72</f>
        <v>-0.63798927611460399</v>
      </c>
      <c r="AN72" s="11">
        <f>'OddsRatio_working_3-way'!AB72+'OddsRatio_working_3-way'!AH72</f>
        <v>-0.40457125835030755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1.0425605344649114</v>
      </c>
      <c r="AS72" s="11">
        <f>IF(('OddsRatio_working_3-way'!X72=0),IF(Q72&gt;0,-Q72^(1/3),(-Q72)^(1/3)),'OddsRatio_working_3-way'!AM72-'OddsRatio_working_3-way'!R72/3)</f>
        <v>-0.63798927611460399</v>
      </c>
      <c r="AT72" s="11">
        <f>IF(('OddsRatio_working_3-way'!X72=0),IF(Q72&gt;0,-Q72^(1/3),(-Q72)^(1/3)),'OddsRatio_working_3-way'!AN72-'OddsRatio_working_3-way'!R72/3)</f>
        <v>-0.40457125835030755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9">
        <f t="shared" si="26"/>
        <v>0.49842003675118041</v>
      </c>
      <c r="E73" s="9">
        <f t="shared" si="27"/>
        <v>0.29010777045185671</v>
      </c>
      <c r="F73" s="9">
        <f t="shared" si="28"/>
        <v>0.21147219279696258</v>
      </c>
      <c r="G73" s="9">
        <f t="shared" si="29"/>
        <v>1.059305143758785</v>
      </c>
      <c r="H73" s="9">
        <f t="shared" si="30"/>
        <v>2.0063398865708457</v>
      </c>
      <c r="I73" s="9">
        <f t="shared" si="31"/>
        <v>3.4469948820827936</v>
      </c>
      <c r="J73" s="9">
        <f t="shared" si="32"/>
        <v>4.7287541060309239</v>
      </c>
      <c r="K73" s="11">
        <f t="shared" si="33"/>
        <v>0.51282051282051289</v>
      </c>
      <c r="L73" s="11">
        <f t="shared" si="34"/>
        <v>0.30211480362537763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-0.26477514144278824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0.23239600278875203</v>
      </c>
      <c r="Q73" s="11">
        <f>2*'OddsRatio_working_3-way'!K73*'OddsRatio_working_3-way'!L73*'OddsRatio_working_3-way'!M73</f>
        <v>6.8553393153024209E-2</v>
      </c>
      <c r="R73" s="11">
        <f t="shared" si="36"/>
        <v>0</v>
      </c>
      <c r="S73" s="11">
        <f t="shared" si="37"/>
        <v>-0.87771080594047157</v>
      </c>
      <c r="T73" s="11">
        <f t="shared" si="38"/>
        <v>-0.25891174216533092</v>
      </c>
      <c r="U73" s="11">
        <f>'OddsRatio_working_3-way'!S73-'OddsRatio_working_3-way'!R73^2/3</f>
        <v>-0.87771080594047157</v>
      </c>
      <c r="V73" s="11">
        <f>'OddsRatio_working_3-way'!S73*'OddsRatio_working_3-way'!R73/3-2*'OddsRatio_working_3-way'!R73^3/27-'OddsRatio_working_3-way'!T73</f>
        <v>0.25891174216533092</v>
      </c>
      <c r="W73" s="11">
        <f>'OddsRatio_working_3-way'!V73^2+4*'OddsRatio_working_3-way'!U73^3/27</f>
        <v>-3.3137682664545309E-2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0.15825057100657813</v>
      </c>
      <c r="Y73" s="11">
        <f>IF('OddsRatio_working_3-way'!W73&gt;=0,IF('OddsRatio_working_3-way'!V73+SQRT('OddsRatio_working_3-way'!W73)&gt;0,0,PI()),ACOS('OddsRatio_working_3-way'!V73/(2*'OddsRatio_working_3-way'!X73)))</f>
        <v>0.61279504662324136</v>
      </c>
      <c r="Z73" s="11">
        <f>'OddsRatio_working_3-way'!X73^(1/3)*COS('OddsRatio_working_3-way'!Y73/3)</f>
        <v>0.52965257187939241</v>
      </c>
      <c r="AA73" s="11">
        <f>'OddsRatio_working_3-way'!X73^(1/3)*COS(('OddsRatio_working_3-way'!Y73+2*PI())/3)</f>
        <v>-0.35984636966559425</v>
      </c>
      <c r="AB73" s="11">
        <f>'OddsRatio_working_3-way'!X73^(1/3)*COS(('OddsRatio_working_3-way'!Y73+4*PI())/3)</f>
        <v>-0.1698062022137983</v>
      </c>
      <c r="AC73" s="11">
        <f>'OddsRatio_working_3-way'!X73^(1/3)*SIN('OddsRatio_working_3-way'!Y73/3)</f>
        <v>0.10971974183513594</v>
      </c>
      <c r="AD73" s="11">
        <f>'OddsRatio_working_3-way'!X73^(1/3)*SIN(('OddsRatio_working_3-way'!Y73+2*PI())/3)</f>
        <v>0.4038327115097492</v>
      </c>
      <c r="AE73" s="11">
        <f>'OddsRatio_working_3-way'!X73^(1/3)*SIN(('OddsRatio_working_3-way'!Y73+4*PI())/3)</f>
        <v>-0.5135524533448852</v>
      </c>
      <c r="AF73" s="11">
        <f>-'OddsRatio_working_3-way'!U73/(3*'OddsRatio_working_3-way'!X73^(1/3))*COS(('OddsRatio_working_3-way'!Y73)/3)</f>
        <v>0.52965257187939252</v>
      </c>
      <c r="AG73" s="11">
        <f>-'OddsRatio_working_3-way'!U73/(3*'OddsRatio_working_3-way'!X73^(1/3))*COS(('OddsRatio_working_3-way'!Y73+2*PI())/3)</f>
        <v>-0.3598463696655943</v>
      </c>
      <c r="AH73" s="11">
        <f>-'OddsRatio_working_3-way'!U73/(3*'OddsRatio_working_3-way'!X73^(1/3))*COS(('OddsRatio_working_3-way'!Y73+4*PI())/3)</f>
        <v>-0.16980620221379833</v>
      </c>
      <c r="AI73" s="11">
        <f>'OddsRatio_working_3-way'!U73/(3*'OddsRatio_working_3-way'!X73^(1/3))*SIN(('OddsRatio_working_3-way'!Y73)/3)</f>
        <v>-0.10971974183513597</v>
      </c>
      <c r="AJ73" s="11">
        <f>'OddsRatio_working_3-way'!U73/(3*'OddsRatio_working_3-way'!X73^(1/3))*SIN(('OddsRatio_working_3-way'!Y73+2*PI())/3)</f>
        <v>-0.40383271150974931</v>
      </c>
      <c r="AK73" s="11">
        <f>'OddsRatio_working_3-way'!U73/(3*'OddsRatio_working_3-way'!X73^(1/3))*SIN(('OddsRatio_working_3-way'!Y73+4*PI())/3)</f>
        <v>0.51355245334488531</v>
      </c>
      <c r="AL73" s="11">
        <f>'OddsRatio_working_3-way'!Z73+'OddsRatio_working_3-way'!AF73</f>
        <v>1.059305143758785</v>
      </c>
      <c r="AM73" s="11">
        <f>'OddsRatio_working_3-way'!AA73+'OddsRatio_working_3-way'!AG73</f>
        <v>-0.71969273933118849</v>
      </c>
      <c r="AN73" s="11">
        <f>'OddsRatio_working_3-way'!AB73+'OddsRatio_working_3-way'!AH73</f>
        <v>-0.33961240442759666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1.059305143758785</v>
      </c>
      <c r="AS73" s="11">
        <f>IF(('OddsRatio_working_3-way'!X73=0),IF(Q73&gt;0,-Q73^(1/3),(-Q73)^(1/3)),'OddsRatio_working_3-way'!AM73-'OddsRatio_working_3-way'!R73/3)</f>
        <v>-0.71969273933118849</v>
      </c>
      <c r="AT73" s="11">
        <f>IF(('OddsRatio_working_3-way'!X73=0),IF(Q73&gt;0,-Q73^(1/3),(-Q73)^(1/3)),'OddsRatio_working_3-way'!AN73-'OddsRatio_working_3-way'!R73/3)</f>
        <v>-0.33961240442759666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9">
        <f t="shared" si="26"/>
        <v>0.48574288339018096</v>
      </c>
      <c r="E74" s="9">
        <f t="shared" si="27"/>
        <v>0.28786923568017547</v>
      </c>
      <c r="F74" s="9">
        <f t="shared" si="28"/>
        <v>0.2263878809296436</v>
      </c>
      <c r="G74" s="9">
        <f t="shared" si="29"/>
        <v>1.0482201168574292</v>
      </c>
      <c r="H74" s="9">
        <f t="shared" si="30"/>
        <v>2.0587023180260031</v>
      </c>
      <c r="I74" s="9">
        <f t="shared" si="31"/>
        <v>3.4737994757835335</v>
      </c>
      <c r="J74" s="9">
        <f t="shared" si="32"/>
        <v>4.4171975809552197</v>
      </c>
      <c r="K74" s="11">
        <f t="shared" si="33"/>
        <v>0.49751243781094534</v>
      </c>
      <c r="L74" s="11">
        <f t="shared" si="34"/>
        <v>0.29761904761904762</v>
      </c>
      <c r="M74" s="11">
        <f t="shared" si="35"/>
        <v>0.23474178403755869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-0.27008846890074545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0.23044569239650173</v>
      </c>
      <c r="Q74" s="11">
        <f>2*'OddsRatio_working_3-way'!K74*'OddsRatio_working_3-way'!L74*'OddsRatio_working_3-way'!M74</f>
        <v>6.9516045971795407E-2</v>
      </c>
      <c r="R74" s="11">
        <f t="shared" si="36"/>
        <v>0</v>
      </c>
      <c r="S74" s="11">
        <f t="shared" si="37"/>
        <v>-0.85322299517047506</v>
      </c>
      <c r="T74" s="11">
        <f t="shared" si="38"/>
        <v>-0.25738250231386883</v>
      </c>
      <c r="U74" s="11">
        <f>'OddsRatio_working_3-way'!S74-'OddsRatio_working_3-way'!R74^2/3</f>
        <v>-0.85322299517047506</v>
      </c>
      <c r="V74" s="11">
        <f>'OddsRatio_working_3-way'!S74*'OddsRatio_working_3-way'!R74/3-2*'OddsRatio_working_3-way'!R74^3/27-'OddsRatio_working_3-way'!T74</f>
        <v>0.25738250231386883</v>
      </c>
      <c r="W74" s="11">
        <f>'OddsRatio_working_3-way'!V74^2+4*'OddsRatio_working_3-way'!U74^3/27</f>
        <v>-2.5774597745772856E-2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0.15167428114476228</v>
      </c>
      <c r="Y74" s="11">
        <f>IF('OddsRatio_working_3-way'!W74&gt;=0,IF('OddsRatio_working_3-way'!V74+SQRT('OddsRatio_working_3-way'!W74)&gt;0,0,PI()),ACOS('OddsRatio_working_3-way'!V74/(2*'OddsRatio_working_3-way'!X74)))</f>
        <v>0.55770652087726846</v>
      </c>
      <c r="Z74" s="11">
        <f>'OddsRatio_working_3-way'!X74^(1/3)*COS('OddsRatio_working_3-way'!Y74/3)</f>
        <v>0.52411005842871461</v>
      </c>
      <c r="AA74" s="11">
        <f>'OddsRatio_working_3-way'!X74^(1/3)*COS(('OddsRatio_working_3-way'!Y74+2*PI())/3)</f>
        <v>-0.34742032534226697</v>
      </c>
      <c r="AB74" s="11">
        <f>'OddsRatio_working_3-way'!X74^(1/3)*COS(('OddsRatio_working_3-way'!Y74+4*PI())/3)</f>
        <v>-0.17668973308644784</v>
      </c>
      <c r="AC74" s="11">
        <f>'OddsRatio_working_3-way'!X74^(1/3)*SIN('OddsRatio_working_3-way'!Y74/3)</f>
        <v>9.8571353397801681E-2</v>
      </c>
      <c r="AD74" s="11">
        <f>'OddsRatio_working_3-way'!X74^(1/3)*SIN(('OddsRatio_working_3-way'!Y74+2*PI())/3)</f>
        <v>0.40460694827931265</v>
      </c>
      <c r="AE74" s="11">
        <f>'OddsRatio_working_3-way'!X74^(1/3)*SIN(('OddsRatio_working_3-way'!Y74+4*PI())/3)</f>
        <v>-0.50317830167711408</v>
      </c>
      <c r="AF74" s="11">
        <f>-'OddsRatio_working_3-way'!U74/(3*'OddsRatio_working_3-way'!X74^(1/3))*COS(('OddsRatio_working_3-way'!Y74)/3)</f>
        <v>0.52411005842871461</v>
      </c>
      <c r="AG74" s="11">
        <f>-'OddsRatio_working_3-way'!U74/(3*'OddsRatio_working_3-way'!X74^(1/3))*COS(('OddsRatio_working_3-way'!Y74+2*PI())/3)</f>
        <v>-0.34742032534226697</v>
      </c>
      <c r="AH74" s="11">
        <f>-'OddsRatio_working_3-way'!U74/(3*'OddsRatio_working_3-way'!X74^(1/3))*COS(('OddsRatio_working_3-way'!Y74+4*PI())/3)</f>
        <v>-0.17668973308644784</v>
      </c>
      <c r="AI74" s="11">
        <f>'OddsRatio_working_3-way'!U74/(3*'OddsRatio_working_3-way'!X74^(1/3))*SIN(('OddsRatio_working_3-way'!Y74)/3)</f>
        <v>-9.8571353397801681E-2</v>
      </c>
      <c r="AJ74" s="11">
        <f>'OddsRatio_working_3-way'!U74/(3*'OddsRatio_working_3-way'!X74^(1/3))*SIN(('OddsRatio_working_3-way'!Y74+2*PI())/3)</f>
        <v>-0.40460694827931265</v>
      </c>
      <c r="AK74" s="11">
        <f>'OddsRatio_working_3-way'!U74/(3*'OddsRatio_working_3-way'!X74^(1/3))*SIN(('OddsRatio_working_3-way'!Y74+4*PI())/3)</f>
        <v>0.50317830167711408</v>
      </c>
      <c r="AL74" s="11">
        <f>'OddsRatio_working_3-way'!Z74+'OddsRatio_working_3-way'!AF74</f>
        <v>1.0482201168574292</v>
      </c>
      <c r="AM74" s="11">
        <f>'OddsRatio_working_3-way'!AA74+'OddsRatio_working_3-way'!AG74</f>
        <v>-0.69484065068453393</v>
      </c>
      <c r="AN74" s="11">
        <f>'OddsRatio_working_3-way'!AB74+'OddsRatio_working_3-way'!AH74</f>
        <v>-0.35337946617289567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1.0482201168574292</v>
      </c>
      <c r="AS74" s="11">
        <f>IF(('OddsRatio_working_3-way'!X74=0),IF(Q74&gt;0,-Q74^(1/3),(-Q74)^(1/3)),'OddsRatio_working_3-way'!AM74-'OddsRatio_working_3-way'!R74/3)</f>
        <v>-0.69484065068453393</v>
      </c>
      <c r="AT74" s="11">
        <f>IF(('OddsRatio_working_3-way'!X74=0),IF(Q74&gt;0,-Q74^(1/3),(-Q74)^(1/3)),'OddsRatio_working_3-way'!AN74-'OddsRatio_working_3-way'!R74/3)</f>
        <v>-0.35337946617289567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9">
        <f t="shared" si="26"/>
        <v>0.33127384794812853</v>
      </c>
      <c r="E75" s="9">
        <f t="shared" si="27"/>
        <v>0.318115171581073</v>
      </c>
      <c r="F75" s="9">
        <f t="shared" si="28"/>
        <v>0.35061098047079836</v>
      </c>
      <c r="G75" s="9">
        <f t="shared" si="29"/>
        <v>1.0405415465894789</v>
      </c>
      <c r="H75" s="9">
        <f t="shared" si="30"/>
        <v>3.0186506003835891</v>
      </c>
      <c r="I75" s="9">
        <f t="shared" si="31"/>
        <v>3.1435155859743262</v>
      </c>
      <c r="J75" s="9">
        <f t="shared" si="32"/>
        <v>2.8521639529292719</v>
      </c>
      <c r="K75" s="11">
        <f t="shared" si="33"/>
        <v>0.3401360544217687</v>
      </c>
      <c r="L75" s="11">
        <f t="shared" si="34"/>
        <v>0.32679738562091504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-0.28442999901799226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0.23110763090208103</v>
      </c>
      <c r="Q75" s="11">
        <f>2*'OddsRatio_working_3-way'!K75*'OddsRatio_working_3-way'!L75*'OddsRatio_working_3-way'!M75</f>
        <v>7.9968038374422512E-2</v>
      </c>
      <c r="R75" s="11">
        <f t="shared" si="36"/>
        <v>0</v>
      </c>
      <c r="S75" s="11">
        <f t="shared" si="37"/>
        <v>-0.81252902893503087</v>
      </c>
      <c r="T75" s="11">
        <f t="shared" si="38"/>
        <v>-0.28115191312630827</v>
      </c>
      <c r="U75" s="11">
        <f>'OddsRatio_working_3-way'!S75-'OddsRatio_working_3-way'!R75^2/3</f>
        <v>-0.81252902893503087</v>
      </c>
      <c r="V75" s="11">
        <f>'OddsRatio_working_3-way'!S75*'OddsRatio_working_3-way'!R75/3-2*'OddsRatio_working_3-way'!R75^3/27-'OddsRatio_working_3-way'!T75</f>
        <v>0.28115191312630827</v>
      </c>
      <c r="W75" s="11">
        <f>'OddsRatio_working_3-way'!V75^2+4*'OddsRatio_working_3-way'!U75^3/27</f>
        <v>-4.2537153471000622E-4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0.14095368901636912</v>
      </c>
      <c r="Y75" s="11">
        <f>IF('OddsRatio_working_3-way'!W75&gt;=0,IF('OddsRatio_working_3-way'!V75+SQRT('OddsRatio_working_3-way'!W75)&gt;0,0,PI()),ACOS('OddsRatio_working_3-way'!V75/(2*'OddsRatio_working_3-way'!X75)))</f>
        <v>7.3226109082351831E-2</v>
      </c>
      <c r="Z75" s="11">
        <f>'OddsRatio_working_3-way'!X75^(1/3)*COS('OddsRatio_working_3-way'!Y75/3)</f>
        <v>0.52027077329473947</v>
      </c>
      <c r="AA75" s="11">
        <f>'OddsRatio_working_3-way'!X75^(1/3)*COS(('OddsRatio_working_3-way'!Y75+2*PI())/3)</f>
        <v>-0.27113534461220201</v>
      </c>
      <c r="AB75" s="11">
        <f>'OddsRatio_working_3-way'!X75^(1/3)*COS(('OddsRatio_working_3-way'!Y75+4*PI())/3)</f>
        <v>-0.24913542868253752</v>
      </c>
      <c r="AC75" s="11">
        <f>'OddsRatio_working_3-way'!X75^(1/3)*SIN('OddsRatio_working_3-way'!Y75/3)</f>
        <v>1.270165738414109E-2</v>
      </c>
      <c r="AD75" s="11">
        <f>'OddsRatio_working_3-way'!X75^(1/3)*SIN(('OddsRatio_working_3-way'!Y75+2*PI())/3)</f>
        <v>0.44421687782774838</v>
      </c>
      <c r="AE75" s="11">
        <f>'OddsRatio_working_3-way'!X75^(1/3)*SIN(('OddsRatio_working_3-way'!Y75+4*PI())/3)</f>
        <v>-0.4569185352118893</v>
      </c>
      <c r="AF75" s="11">
        <f>-'OddsRatio_working_3-way'!U75/(3*'OddsRatio_working_3-way'!X75^(1/3))*COS(('OddsRatio_working_3-way'!Y75)/3)</f>
        <v>0.52027077329473947</v>
      </c>
      <c r="AG75" s="11">
        <f>-'OddsRatio_working_3-way'!U75/(3*'OddsRatio_working_3-way'!X75^(1/3))*COS(('OddsRatio_working_3-way'!Y75+2*PI())/3)</f>
        <v>-0.27113534461220201</v>
      </c>
      <c r="AH75" s="11">
        <f>-'OddsRatio_working_3-way'!U75/(3*'OddsRatio_working_3-way'!X75^(1/3))*COS(('OddsRatio_working_3-way'!Y75+4*PI())/3)</f>
        <v>-0.24913542868253752</v>
      </c>
      <c r="AI75" s="11">
        <f>'OddsRatio_working_3-way'!U75/(3*'OddsRatio_working_3-way'!X75^(1/3))*SIN(('OddsRatio_working_3-way'!Y75)/3)</f>
        <v>-1.270165738414109E-2</v>
      </c>
      <c r="AJ75" s="11">
        <f>'OddsRatio_working_3-way'!U75/(3*'OddsRatio_working_3-way'!X75^(1/3))*SIN(('OddsRatio_working_3-way'!Y75+2*PI())/3)</f>
        <v>-0.44421687782774838</v>
      </c>
      <c r="AK75" s="11">
        <f>'OddsRatio_working_3-way'!U75/(3*'OddsRatio_working_3-way'!X75^(1/3))*SIN(('OddsRatio_working_3-way'!Y75+4*PI())/3)</f>
        <v>0.4569185352118893</v>
      </c>
      <c r="AL75" s="11">
        <f>'OddsRatio_working_3-way'!Z75+'OddsRatio_working_3-way'!AF75</f>
        <v>1.0405415465894789</v>
      </c>
      <c r="AM75" s="11">
        <f>'OddsRatio_working_3-way'!AA75+'OddsRatio_working_3-way'!AG75</f>
        <v>-0.54227068922440402</v>
      </c>
      <c r="AN75" s="11">
        <f>'OddsRatio_working_3-way'!AB75+'OddsRatio_working_3-way'!AH75</f>
        <v>-0.49827085736507504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1.0405415465894789</v>
      </c>
      <c r="AS75" s="11">
        <f>IF(('OddsRatio_working_3-way'!X75=0),IF(Q75&gt;0,-Q75^(1/3),(-Q75)^(1/3)),'OddsRatio_working_3-way'!AM75-'OddsRatio_working_3-way'!R75/3)</f>
        <v>-0.54227068922440402</v>
      </c>
      <c r="AT75" s="11">
        <f>IF(('OddsRatio_working_3-way'!X75=0),IF(Q75&gt;0,-Q75^(1/3),(-Q75)^(1/3)),'OddsRatio_working_3-way'!AN75-'OddsRatio_working_3-way'!R75/3)</f>
        <v>-0.49827085736507504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9">
        <f t="shared" si="26"/>
        <v>0.80965800956306888</v>
      </c>
      <c r="E76" s="9">
        <f t="shared" si="27"/>
        <v>0.14646131044588478</v>
      </c>
      <c r="F76" s="9">
        <f t="shared" si="28"/>
        <v>4.3880679991046591E-2</v>
      </c>
      <c r="G76" s="9">
        <f t="shared" si="29"/>
        <v>1.2373124675301852</v>
      </c>
      <c r="H76" s="9">
        <f t="shared" si="30"/>
        <v>1.2350893688307352</v>
      </c>
      <c r="I76" s="9">
        <f t="shared" si="31"/>
        <v>6.8277417220671719</v>
      </c>
      <c r="J76" s="9">
        <f t="shared" si="32"/>
        <v>22.789072553206555</v>
      </c>
      <c r="K76" s="11">
        <f t="shared" si="33"/>
        <v>0.84033613445378152</v>
      </c>
      <c r="L76" s="11">
        <f t="shared" si="34"/>
        <v>0.17513134851138354</v>
      </c>
      <c r="M76" s="11">
        <f t="shared" si="35"/>
        <v>5.3734551316496508E-2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-0.12462478476899852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0.17801067714526136</v>
      </c>
      <c r="Q76" s="11">
        <f>2*'OddsRatio_working_3-way'!K76*'OddsRatio_working_3-way'!L76*'OddsRatio_working_3-way'!M76</f>
        <v>1.5816141905398613E-2</v>
      </c>
      <c r="R76" s="11">
        <f t="shared" si="36"/>
        <v>0</v>
      </c>
      <c r="S76" s="11">
        <f t="shared" si="37"/>
        <v>-1.4283729955900637</v>
      </c>
      <c r="T76" s="11">
        <f t="shared" si="38"/>
        <v>-0.12691008401511009</v>
      </c>
      <c r="U76" s="11">
        <f>'OddsRatio_working_3-way'!S76-'OddsRatio_working_3-way'!R76^2/3</f>
        <v>-1.4283729955900637</v>
      </c>
      <c r="V76" s="11">
        <f>'OddsRatio_working_3-way'!S76*'OddsRatio_working_3-way'!R76/3-2*'OddsRatio_working_3-way'!R76^3/27-'OddsRatio_working_3-way'!T76</f>
        <v>0.12691008401511009</v>
      </c>
      <c r="W76" s="11">
        <f>'OddsRatio_working_3-way'!V76^2+4*'OddsRatio_working_3-way'!U76^3/27</f>
        <v>-0.41563267027667339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0.32853418380032984</v>
      </c>
      <c r="Y76" s="11">
        <f>IF('OddsRatio_working_3-way'!W76&gt;=0,IF('OddsRatio_working_3-way'!V76+SQRT('OddsRatio_working_3-way'!W76)&gt;0,0,PI()),ACOS('OddsRatio_working_3-way'!V76/(2*'OddsRatio_working_3-way'!X76)))</f>
        <v>1.3764288766380262</v>
      </c>
      <c r="Z76" s="11">
        <f>'OddsRatio_working_3-way'!X76^(1/3)*COS('OddsRatio_working_3-way'!Y76/3)</f>
        <v>0.6186562337650926</v>
      </c>
      <c r="AA76" s="11">
        <f>'OddsRatio_working_3-way'!X76^(1/3)*COS(('OddsRatio_working_3-way'!Y76+2*PI())/3)</f>
        <v>-0.57398184766148164</v>
      </c>
      <c r="AB76" s="11">
        <f>'OddsRatio_working_3-way'!X76^(1/3)*COS(('OddsRatio_working_3-way'!Y76+4*PI())/3)</f>
        <v>-4.4674386103610901E-2</v>
      </c>
      <c r="AC76" s="11">
        <f>'OddsRatio_working_3-way'!X76^(1/3)*SIN('OddsRatio_working_3-way'!Y76/3)</f>
        <v>0.3055958054145142</v>
      </c>
      <c r="AD76" s="11">
        <f>'OddsRatio_working_3-way'!X76^(1/3)*SIN(('OddsRatio_working_3-way'!Y76+2*PI())/3)</f>
        <v>0.38297411194291736</v>
      </c>
      <c r="AE76" s="11">
        <f>'OddsRatio_working_3-way'!X76^(1/3)*SIN(('OddsRatio_working_3-way'!Y76+4*PI())/3)</f>
        <v>-0.68856991735743145</v>
      </c>
      <c r="AF76" s="11">
        <f>-'OddsRatio_working_3-way'!U76/(3*'OddsRatio_working_3-way'!X76^(1/3))*COS(('OddsRatio_working_3-way'!Y76)/3)</f>
        <v>0.6186562337650926</v>
      </c>
      <c r="AG76" s="11">
        <f>-'OddsRatio_working_3-way'!U76/(3*'OddsRatio_working_3-way'!X76^(1/3))*COS(('OddsRatio_working_3-way'!Y76+2*PI())/3)</f>
        <v>-0.57398184766148164</v>
      </c>
      <c r="AH76" s="11">
        <f>-'OddsRatio_working_3-way'!U76/(3*'OddsRatio_working_3-way'!X76^(1/3))*COS(('OddsRatio_working_3-way'!Y76+4*PI())/3)</f>
        <v>-4.4674386103610901E-2</v>
      </c>
      <c r="AI76" s="11">
        <f>'OddsRatio_working_3-way'!U76/(3*'OddsRatio_working_3-way'!X76^(1/3))*SIN(('OddsRatio_working_3-way'!Y76)/3)</f>
        <v>-0.3055958054145142</v>
      </c>
      <c r="AJ76" s="11">
        <f>'OddsRatio_working_3-way'!U76/(3*'OddsRatio_working_3-way'!X76^(1/3))*SIN(('OddsRatio_working_3-way'!Y76+2*PI())/3)</f>
        <v>-0.38297411194291736</v>
      </c>
      <c r="AK76" s="11">
        <f>'OddsRatio_working_3-way'!U76/(3*'OddsRatio_working_3-way'!X76^(1/3))*SIN(('OddsRatio_working_3-way'!Y76+4*PI())/3)</f>
        <v>0.68856991735743145</v>
      </c>
      <c r="AL76" s="11">
        <f>'OddsRatio_working_3-way'!Z76+'OddsRatio_working_3-way'!AF76</f>
        <v>1.2373124675301852</v>
      </c>
      <c r="AM76" s="11">
        <f>'OddsRatio_working_3-way'!AA76+'OddsRatio_working_3-way'!AG76</f>
        <v>-1.1479636953229633</v>
      </c>
      <c r="AN76" s="11">
        <f>'OddsRatio_working_3-way'!AB76+'OddsRatio_working_3-way'!AH76</f>
        <v>-8.9348772207221802E-2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1.2373124675301852</v>
      </c>
      <c r="AS76" s="11">
        <f>IF(('OddsRatio_working_3-way'!X76=0),IF(Q76&gt;0,-Q76^(1/3),(-Q76)^(1/3)),'OddsRatio_working_3-way'!AM76-'OddsRatio_working_3-way'!R76/3)</f>
        <v>-1.1479636953229633</v>
      </c>
      <c r="AT76" s="11">
        <f>IF(('OddsRatio_working_3-way'!X76=0),IF(Q76&gt;0,-Q76^(1/3),(-Q76)^(1/3)),'OddsRatio_working_3-way'!AN76-'OddsRatio_working_3-way'!R76/3)</f>
        <v>-8.9348772207221802E-2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9">
        <f t="shared" si="26"/>
        <v>0.5807888597741464</v>
      </c>
      <c r="E77" s="9">
        <f t="shared" si="27"/>
        <v>0.26285662081811784</v>
      </c>
      <c r="F77" s="9">
        <f t="shared" si="28"/>
        <v>0.15635451940773598</v>
      </c>
      <c r="G77" s="9">
        <f t="shared" si="29"/>
        <v>1.183272312913644</v>
      </c>
      <c r="H77" s="9">
        <f t="shared" si="30"/>
        <v>1.7217961108773228</v>
      </c>
      <c r="I77" s="9">
        <f t="shared" si="31"/>
        <v>3.8043553816053368</v>
      </c>
      <c r="J77" s="9">
        <f t="shared" si="32"/>
        <v>6.3957217468862169</v>
      </c>
      <c r="K77" s="11">
        <f t="shared" si="33"/>
        <v>0.6211180124223602</v>
      </c>
      <c r="L77" s="11">
        <f t="shared" si="34"/>
        <v>0.29673590504451036</v>
      </c>
      <c r="M77" s="11">
        <f t="shared" si="35"/>
        <v>0.17985611510791369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-0.21853069915190482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0.24994288440453191</v>
      </c>
      <c r="Q77" s="11">
        <f>2*'OddsRatio_working_3-way'!K77*'OddsRatio_working_3-way'!L77*'OddsRatio_working_3-way'!M77</f>
        <v>6.6297847322157016E-2</v>
      </c>
      <c r="R77" s="11">
        <f t="shared" si="36"/>
        <v>0</v>
      </c>
      <c r="S77" s="11">
        <f t="shared" si="37"/>
        <v>-1.1437426657880772</v>
      </c>
      <c r="T77" s="11">
        <f t="shared" si="38"/>
        <v>-0.30338001745041837</v>
      </c>
      <c r="U77" s="11">
        <f>'OddsRatio_working_3-way'!S77-'OddsRatio_working_3-way'!R77^2/3</f>
        <v>-1.1437426657880772</v>
      </c>
      <c r="V77" s="11">
        <f>'OddsRatio_working_3-way'!S77*'OddsRatio_working_3-way'!R77/3-2*'OddsRatio_working_3-way'!R77^3/27-'OddsRatio_working_3-way'!T77</f>
        <v>0.30338001745041837</v>
      </c>
      <c r="W77" s="11">
        <f>'OddsRatio_working_3-way'!V77^2+4*'OddsRatio_working_3-way'!U77^3/27</f>
        <v>-0.12961743369497658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0.23540224546677158</v>
      </c>
      <c r="Y77" s="11">
        <f>IF('OddsRatio_working_3-way'!W77&gt;=0,IF('OddsRatio_working_3-way'!V77+SQRT('OddsRatio_working_3-way'!W77)&gt;0,0,PI()),ACOS('OddsRatio_working_3-way'!V77/(2*'OddsRatio_working_3-way'!X77)))</f>
        <v>0.87057570336324797</v>
      </c>
      <c r="Z77" s="11">
        <f>'OddsRatio_working_3-way'!X77^(1/3)*COS('OddsRatio_working_3-way'!Y77/3)</f>
        <v>0.59163615645682199</v>
      </c>
      <c r="AA77" s="11">
        <f>'OddsRatio_working_3-way'!X77^(1/3)*COS(('OddsRatio_working_3-way'!Y77+2*PI())/3)</f>
        <v>-0.44882350370988994</v>
      </c>
      <c r="AB77" s="11">
        <f>'OddsRatio_working_3-way'!X77^(1/3)*COS(('OddsRatio_working_3-way'!Y77+4*PI())/3)</f>
        <v>-0.14281265274693222</v>
      </c>
      <c r="AC77" s="11">
        <f>'OddsRatio_working_3-way'!X77^(1/3)*SIN('OddsRatio_working_3-way'!Y77/3)</f>
        <v>0.1766754471784103</v>
      </c>
      <c r="AD77" s="11">
        <f>'OddsRatio_working_3-way'!X77^(1/3)*SIN(('OddsRatio_working_3-way'!Y77+2*PI())/3)</f>
        <v>0.42403421769978755</v>
      </c>
      <c r="AE77" s="11">
        <f>'OddsRatio_working_3-way'!X77^(1/3)*SIN(('OddsRatio_working_3-way'!Y77+4*PI())/3)</f>
        <v>-0.60070966487819766</v>
      </c>
      <c r="AF77" s="11">
        <f>-'OddsRatio_working_3-way'!U77/(3*'OddsRatio_working_3-way'!X77^(1/3))*COS(('OddsRatio_working_3-way'!Y77)/3)</f>
        <v>0.59163615645682188</v>
      </c>
      <c r="AG77" s="11">
        <f>-'OddsRatio_working_3-way'!U77/(3*'OddsRatio_working_3-way'!X77^(1/3))*COS(('OddsRatio_working_3-way'!Y77+2*PI())/3)</f>
        <v>-0.44882350370988988</v>
      </c>
      <c r="AH77" s="11">
        <f>-'OddsRatio_working_3-way'!U77/(3*'OddsRatio_working_3-way'!X77^(1/3))*COS(('OddsRatio_working_3-way'!Y77+4*PI())/3)</f>
        <v>-0.14281265274693219</v>
      </c>
      <c r="AI77" s="11">
        <f>'OddsRatio_working_3-way'!U77/(3*'OddsRatio_working_3-way'!X77^(1/3))*SIN(('OddsRatio_working_3-way'!Y77)/3)</f>
        <v>-0.17667544717841024</v>
      </c>
      <c r="AJ77" s="11">
        <f>'OddsRatio_working_3-way'!U77/(3*'OddsRatio_working_3-way'!X77^(1/3))*SIN(('OddsRatio_working_3-way'!Y77+2*PI())/3)</f>
        <v>-0.42403421769978744</v>
      </c>
      <c r="AK77" s="11">
        <f>'OddsRatio_working_3-way'!U77/(3*'OddsRatio_working_3-way'!X77^(1/3))*SIN(('OddsRatio_working_3-way'!Y77+4*PI())/3)</f>
        <v>0.60070966487819755</v>
      </c>
      <c r="AL77" s="11">
        <f>'OddsRatio_working_3-way'!Z77+'OddsRatio_working_3-way'!AF77</f>
        <v>1.183272312913644</v>
      </c>
      <c r="AM77" s="11">
        <f>'OddsRatio_working_3-way'!AA77+'OddsRatio_working_3-way'!AG77</f>
        <v>-0.89764700741977976</v>
      </c>
      <c r="AN77" s="11">
        <f>'OddsRatio_working_3-way'!AB77+'OddsRatio_working_3-way'!AH77</f>
        <v>-0.28562530549386445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1.183272312913644</v>
      </c>
      <c r="AS77" s="11">
        <f>IF(('OddsRatio_working_3-way'!X77=0),IF(Q77&gt;0,-Q77^(1/3),(-Q77)^(1/3)),'OddsRatio_working_3-way'!AM77-'OddsRatio_working_3-way'!R77/3)</f>
        <v>-0.89764700741977976</v>
      </c>
      <c r="AT77" s="11">
        <f>IF(('OddsRatio_working_3-way'!X77=0),IF(Q77&gt;0,-Q77^(1/3),(-Q77)^(1/3)),'OddsRatio_working_3-way'!AN77-'OddsRatio_working_3-way'!R77/3)</f>
        <v>-0.28562530549386445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9">
        <f t="shared" si="26"/>
        <v>0.36438333094593262</v>
      </c>
      <c r="E78" s="9">
        <f t="shared" si="27"/>
        <v>0.32928363798308774</v>
      </c>
      <c r="F78" s="9">
        <f t="shared" si="28"/>
        <v>0.30633303107097948</v>
      </c>
      <c r="G78" s="9">
        <f t="shared" si="29"/>
        <v>1.0834550557527094</v>
      </c>
      <c r="H78" s="9">
        <f t="shared" si="30"/>
        <v>2.7443626397618623</v>
      </c>
      <c r="I78" s="9">
        <f t="shared" si="31"/>
        <v>3.0368955048150941</v>
      </c>
      <c r="J78" s="9">
        <f t="shared" si="32"/>
        <v>3.264421066523163</v>
      </c>
      <c r="K78" s="11">
        <f t="shared" si="33"/>
        <v>0.38314176245210729</v>
      </c>
      <c r="L78" s="11">
        <f t="shared" si="34"/>
        <v>0.34722222222222221</v>
      </c>
      <c r="M78" s="11">
        <f t="shared" si="35"/>
        <v>0.3236245954692557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-0.27235699691805781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0.24023856464432294</v>
      </c>
      <c r="Q78" s="11">
        <f>2*'OddsRatio_working_3-way'!K78*'OddsRatio_working_3-way'!L78*'OddsRatio_working_3-way'!M78</f>
        <v>8.610701241732005E-2</v>
      </c>
      <c r="R78" s="11">
        <f t="shared" si="36"/>
        <v>0</v>
      </c>
      <c r="S78" s="11">
        <f t="shared" si="37"/>
        <v>-0.88207230716603136</v>
      </c>
      <c r="T78" s="11">
        <f t="shared" si="38"/>
        <v>-0.31615494880502915</v>
      </c>
      <c r="U78" s="11">
        <f>'OddsRatio_working_3-way'!S78-'OddsRatio_working_3-way'!R78^2/3</f>
        <v>-0.88207230716603136</v>
      </c>
      <c r="V78" s="11">
        <f>'OddsRatio_working_3-way'!S78*'OddsRatio_working_3-way'!R78/3-2*'OddsRatio_working_3-way'!R78^3/27-'OddsRatio_working_3-way'!T78</f>
        <v>0.31615494880502915</v>
      </c>
      <c r="W78" s="11">
        <f>'OddsRatio_working_3-way'!V78^2+4*'OddsRatio_working_3-way'!U78^3/27</f>
        <v>-1.7197861644616397E-3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0.1594315980431516</v>
      </c>
      <c r="Y78" s="11">
        <f>IF('OddsRatio_working_3-way'!W78&gt;=0,IF('OddsRatio_working_3-way'!V78+SQRT('OddsRatio_working_3-way'!W78)&gt;0,0,PI()),ACOS('OddsRatio_working_3-way'!V78/(2*'OddsRatio_working_3-way'!X78)))</f>
        <v>0.13042619548030054</v>
      </c>
      <c r="Z78" s="11">
        <f>'OddsRatio_working_3-way'!X78^(1/3)*COS('OddsRatio_working_3-way'!Y78/3)</f>
        <v>0.5417275278763547</v>
      </c>
      <c r="AA78" s="11">
        <f>'OddsRatio_working_3-way'!X78^(1/3)*COS(('OddsRatio_working_3-way'!Y78+2*PI())/3)</f>
        <v>-0.29127309874453144</v>
      </c>
      <c r="AB78" s="11">
        <f>'OddsRatio_working_3-way'!X78^(1/3)*COS(('OddsRatio_working_3-way'!Y78+4*PI())/3)</f>
        <v>-0.25045442913182342</v>
      </c>
      <c r="AC78" s="11">
        <f>'OddsRatio_working_3-way'!X78^(1/3)*SIN('OddsRatio_working_3-way'!Y78/3)</f>
        <v>2.3566669888859464E-2</v>
      </c>
      <c r="AD78" s="11">
        <f>'OddsRatio_working_3-way'!X78^(1/3)*SIN(('OddsRatio_working_3-way'!Y78+2*PI())/3)</f>
        <v>0.45736646612583615</v>
      </c>
      <c r="AE78" s="11">
        <f>'OddsRatio_working_3-way'!X78^(1/3)*SIN(('OddsRatio_working_3-way'!Y78+4*PI())/3)</f>
        <v>-0.48093313601469556</v>
      </c>
      <c r="AF78" s="11">
        <f>-'OddsRatio_working_3-way'!U78/(3*'OddsRatio_working_3-way'!X78^(1/3))*COS(('OddsRatio_working_3-way'!Y78)/3)</f>
        <v>0.54172752787635459</v>
      </c>
      <c r="AG78" s="11">
        <f>-'OddsRatio_working_3-way'!U78/(3*'OddsRatio_working_3-way'!X78^(1/3))*COS(('OddsRatio_working_3-way'!Y78+2*PI())/3)</f>
        <v>-0.29127309874453139</v>
      </c>
      <c r="AH78" s="11">
        <f>-'OddsRatio_working_3-way'!U78/(3*'OddsRatio_working_3-way'!X78^(1/3))*COS(('OddsRatio_working_3-way'!Y78+4*PI())/3)</f>
        <v>-0.25045442913182336</v>
      </c>
      <c r="AI78" s="11">
        <f>'OddsRatio_working_3-way'!U78/(3*'OddsRatio_working_3-way'!X78^(1/3))*SIN(('OddsRatio_working_3-way'!Y78)/3)</f>
        <v>-2.3566669888859457E-2</v>
      </c>
      <c r="AJ78" s="11">
        <f>'OddsRatio_working_3-way'!U78/(3*'OddsRatio_working_3-way'!X78^(1/3))*SIN(('OddsRatio_working_3-way'!Y78+2*PI())/3)</f>
        <v>-0.45736646612583604</v>
      </c>
      <c r="AK78" s="11">
        <f>'OddsRatio_working_3-way'!U78/(3*'OddsRatio_working_3-way'!X78^(1/3))*SIN(('OddsRatio_working_3-way'!Y78+4*PI())/3)</f>
        <v>0.48093313601469545</v>
      </c>
      <c r="AL78" s="11">
        <f>'OddsRatio_working_3-way'!Z78+'OddsRatio_working_3-way'!AF78</f>
        <v>1.0834550557527094</v>
      </c>
      <c r="AM78" s="11">
        <f>'OddsRatio_working_3-way'!AA78+'OddsRatio_working_3-way'!AG78</f>
        <v>-0.58254619748906289</v>
      </c>
      <c r="AN78" s="11">
        <f>'OddsRatio_working_3-way'!AB78+'OddsRatio_working_3-way'!AH78</f>
        <v>-0.50090885826364673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1.0834550557527094</v>
      </c>
      <c r="AS78" s="11">
        <f>IF(('OddsRatio_working_3-way'!X78=0),IF(Q78&gt;0,-Q78^(1/3),(-Q78)^(1/3)),'OddsRatio_working_3-way'!AM78-'OddsRatio_working_3-way'!R78/3)</f>
        <v>-0.58254619748906289</v>
      </c>
      <c r="AT78" s="11">
        <f>IF(('OddsRatio_working_3-way'!X78=0),IF(Q78&gt;0,-Q78^(1/3),(-Q78)^(1/3)),'OddsRatio_working_3-way'!AN78-'OddsRatio_working_3-way'!R78/3)</f>
        <v>-0.50090885826364673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9">
        <f t="shared" si="26"/>
        <v>0.51762397607470712</v>
      </c>
      <c r="E79" s="9">
        <f t="shared" si="27"/>
        <v>0.27179637422881736</v>
      </c>
      <c r="F79" s="9">
        <f t="shared" si="28"/>
        <v>0.2105796496964755</v>
      </c>
      <c r="G79" s="9">
        <f t="shared" si="29"/>
        <v>1.0589821916658373</v>
      </c>
      <c r="H79" s="9">
        <f t="shared" si="30"/>
        <v>1.9319043286659368</v>
      </c>
      <c r="I79" s="9">
        <f t="shared" si="31"/>
        <v>3.6792249449145684</v>
      </c>
      <c r="J79" s="9">
        <f t="shared" si="32"/>
        <v>4.7487969584970635</v>
      </c>
      <c r="K79" s="11">
        <f t="shared" si="33"/>
        <v>0.53191489361702127</v>
      </c>
      <c r="L79" s="11">
        <f t="shared" si="34"/>
        <v>0.28328611898016998</v>
      </c>
      <c r="M79" s="11">
        <f t="shared" si="35"/>
        <v>0.22026431718061673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-0.26158813878444254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0.23067280519638456</v>
      </c>
      <c r="Q79" s="11">
        <f>2*'OddsRatio_working_3-way'!K79*'OddsRatio_working_3-way'!L79*'OddsRatio_working_3-way'!M79</f>
        <v>6.6380663365866052E-2</v>
      </c>
      <c r="R79" s="11">
        <f t="shared" si="36"/>
        <v>0</v>
      </c>
      <c r="S79" s="11">
        <f t="shared" si="37"/>
        <v>-0.88181676076095616</v>
      </c>
      <c r="T79" s="11">
        <f t="shared" si="38"/>
        <v>-0.25376021892401612</v>
      </c>
      <c r="U79" s="11">
        <f>'OddsRatio_working_3-way'!S79-'OddsRatio_working_3-way'!R79^2/3</f>
        <v>-0.88181676076095616</v>
      </c>
      <c r="V79" s="11">
        <f>'OddsRatio_working_3-way'!S79*'OddsRatio_working_3-way'!R79/3-2*'OddsRatio_working_3-way'!R79^3/27-'OddsRatio_working_3-way'!T79</f>
        <v>0.25376021892401612</v>
      </c>
      <c r="W79" s="11">
        <f>'OddsRatio_working_3-way'!V79^2+4*'OddsRatio_working_3-way'!U79^3/27</f>
        <v>-3.7191146585294488E-2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0.1593623193336956</v>
      </c>
      <c r="Y79" s="11">
        <f>IF('OddsRatio_working_3-way'!W79&gt;=0,IF('OddsRatio_working_3-way'!V79+SQRT('OddsRatio_working_3-way'!W79)&gt;0,0,PI()),ACOS('OddsRatio_working_3-way'!V79/(2*'OddsRatio_working_3-way'!X79)))</f>
        <v>0.64985120526725992</v>
      </c>
      <c r="Z79" s="11">
        <f>'OddsRatio_working_3-way'!X79^(1/3)*COS('OddsRatio_working_3-way'!Y79/3)</f>
        <v>0.52949109583291876</v>
      </c>
      <c r="AA79" s="11">
        <f>'OddsRatio_working_3-way'!X79^(1/3)*COS(('OddsRatio_working_3-way'!Y79+2*PI())/3)</f>
        <v>-0.36565924750913215</v>
      </c>
      <c r="AB79" s="11">
        <f>'OddsRatio_working_3-way'!X79^(1/3)*COS(('OddsRatio_working_3-way'!Y79+4*PI())/3)</f>
        <v>-0.16383184832378678</v>
      </c>
      <c r="AC79" s="11">
        <f>'OddsRatio_working_3-way'!X79^(1/3)*SIN('OddsRatio_working_3-way'!Y79/3)</f>
        <v>0.11652510324950136</v>
      </c>
      <c r="AD79" s="11">
        <f>'OddsRatio_working_3-way'!X79^(1/3)*SIN(('OddsRatio_working_3-way'!Y79+2*PI())/3)</f>
        <v>0.40029018844421776</v>
      </c>
      <c r="AE79" s="11">
        <f>'OddsRatio_working_3-way'!X79^(1/3)*SIN(('OddsRatio_working_3-way'!Y79+4*PI())/3)</f>
        <v>-0.51681529169371898</v>
      </c>
      <c r="AF79" s="11">
        <f>-'OddsRatio_working_3-way'!U79/(3*'OddsRatio_working_3-way'!X79^(1/3))*COS(('OddsRatio_working_3-way'!Y79)/3)</f>
        <v>0.52949109583291865</v>
      </c>
      <c r="AG79" s="11">
        <f>-'OddsRatio_working_3-way'!U79/(3*'OddsRatio_working_3-way'!X79^(1/3))*COS(('OddsRatio_working_3-way'!Y79+2*PI())/3)</f>
        <v>-0.36565924750913203</v>
      </c>
      <c r="AH79" s="11">
        <f>-'OddsRatio_working_3-way'!U79/(3*'OddsRatio_working_3-way'!X79^(1/3))*COS(('OddsRatio_working_3-way'!Y79+4*PI())/3)</f>
        <v>-0.16383184832378675</v>
      </c>
      <c r="AI79" s="11">
        <f>'OddsRatio_working_3-way'!U79/(3*'OddsRatio_working_3-way'!X79^(1/3))*SIN(('OddsRatio_working_3-way'!Y79)/3)</f>
        <v>-0.11652510324950133</v>
      </c>
      <c r="AJ79" s="11">
        <f>'OddsRatio_working_3-way'!U79/(3*'OddsRatio_working_3-way'!X79^(1/3))*SIN(('OddsRatio_working_3-way'!Y79+2*PI())/3)</f>
        <v>-0.40029018844421765</v>
      </c>
      <c r="AK79" s="11">
        <f>'OddsRatio_working_3-way'!U79/(3*'OddsRatio_working_3-way'!X79^(1/3))*SIN(('OddsRatio_working_3-way'!Y79+4*PI())/3)</f>
        <v>0.51681529169371887</v>
      </c>
      <c r="AL79" s="11">
        <f>'OddsRatio_working_3-way'!Z79+'OddsRatio_working_3-way'!AF79</f>
        <v>1.0589821916658373</v>
      </c>
      <c r="AM79" s="11">
        <f>'OddsRatio_working_3-way'!AA79+'OddsRatio_working_3-way'!AG79</f>
        <v>-0.73131849501826418</v>
      </c>
      <c r="AN79" s="11">
        <f>'OddsRatio_working_3-way'!AB79+'OddsRatio_working_3-way'!AH79</f>
        <v>-0.32766369664757355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1.0589821916658373</v>
      </c>
      <c r="AS79" s="11">
        <f>IF(('OddsRatio_working_3-way'!X79=0),IF(Q79&gt;0,-Q79^(1/3),(-Q79)^(1/3)),'OddsRatio_working_3-way'!AM79-'OddsRatio_working_3-way'!R79/3)</f>
        <v>-0.73131849501826418</v>
      </c>
      <c r="AT79" s="11">
        <f>IF(('OddsRatio_working_3-way'!X79=0),IF(Q79&gt;0,-Q79^(1/3),(-Q79)^(1/3)),'OddsRatio_working_3-way'!AN79-'OddsRatio_working_3-way'!R79/3)</f>
        <v>-0.32766369664757355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9">
        <f t="shared" si="26"/>
        <v>0.34219246529266578</v>
      </c>
      <c r="E80" s="9">
        <f t="shared" si="27"/>
        <v>0.32185773355260688</v>
      </c>
      <c r="F80" s="9">
        <f t="shared" si="28"/>
        <v>0.3359498011547275</v>
      </c>
      <c r="G80" s="9">
        <f t="shared" si="29"/>
        <v>1.0860632908969565</v>
      </c>
      <c r="H80" s="9">
        <f t="shared" si="30"/>
        <v>2.9223320248876123</v>
      </c>
      <c r="I80" s="9">
        <f t="shared" si="31"/>
        <v>3.1069627843400953</v>
      </c>
      <c r="J80" s="9">
        <f t="shared" si="32"/>
        <v>2.9766351894324612</v>
      </c>
      <c r="K80" s="11">
        <f t="shared" si="33"/>
        <v>0.36101083032490977</v>
      </c>
      <c r="L80" s="11">
        <f t="shared" si="34"/>
        <v>0.3401360544217687</v>
      </c>
      <c r="M80" s="11">
        <f t="shared" si="35"/>
        <v>0.3546099290780142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-0.27212608678159034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0.24079580881178544</v>
      </c>
      <c r="Q80" s="11">
        <f>2*'OddsRatio_working_3-way'!K80*'OddsRatio_working_3-way'!L80*'OddsRatio_working_3-way'!M80</f>
        <v>8.7087091794497459E-2</v>
      </c>
      <c r="R80" s="11">
        <f t="shared" si="36"/>
        <v>0</v>
      </c>
      <c r="S80" s="11">
        <f t="shared" si="37"/>
        <v>-0.88486852421851525</v>
      </c>
      <c r="T80" s="11">
        <f t="shared" si="38"/>
        <v>-0.32002478271917373</v>
      </c>
      <c r="U80" s="11">
        <f>'OddsRatio_working_3-way'!S80-'OddsRatio_working_3-way'!R80^2/3</f>
        <v>-0.88486852421851525</v>
      </c>
      <c r="V80" s="11">
        <f>'OddsRatio_working_3-way'!S80*'OddsRatio_working_3-way'!R80/3-2*'OddsRatio_working_3-way'!R80^3/27-'OddsRatio_working_3-way'!T80</f>
        <v>0.32002478271917373</v>
      </c>
      <c r="W80" s="11">
        <f>'OddsRatio_working_3-way'!V80^2+4*'OddsRatio_working_3-way'!U80^3/27</f>
        <v>-2.2787852478733939E-4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0.16019030875746018</v>
      </c>
      <c r="Y80" s="11">
        <f>IF('OddsRatio_working_3-way'!W80&gt;=0,IF('OddsRatio_working_3-way'!V80+SQRT('OddsRatio_working_3-way'!W80)&gt;0,0,PI()),ACOS('OddsRatio_working_3-way'!V80/(2*'OddsRatio_working_3-way'!X80)))</f>
        <v>4.7135301795361517E-2</v>
      </c>
      <c r="Z80" s="11">
        <f>'OddsRatio_working_3-way'!X80^(1/3)*COS('OddsRatio_working_3-way'!Y80/3)</f>
        <v>0.54303164544847826</v>
      </c>
      <c r="AA80" s="11">
        <f>'OddsRatio_working_3-way'!X80^(1/3)*COS(('OddsRatio_working_3-way'!Y80+2*PI())/3)</f>
        <v>-0.27890534813304846</v>
      </c>
      <c r="AB80" s="11">
        <f>'OddsRatio_working_3-way'!X80^(1/3)*COS(('OddsRatio_working_3-way'!Y80+4*PI())/3)</f>
        <v>-0.26412629731542991</v>
      </c>
      <c r="AC80" s="11">
        <f>'OddsRatio_working_3-way'!X80^(1/3)*SIN('OddsRatio_working_3-way'!Y80/3)</f>
        <v>8.5326889679194894E-3</v>
      </c>
      <c r="AD80" s="11">
        <f>'OddsRatio_working_3-way'!X80^(1/3)*SIN(('OddsRatio_working_3-way'!Y80+2*PI())/3)</f>
        <v>0.46601285553328686</v>
      </c>
      <c r="AE80" s="11">
        <f>'OddsRatio_working_3-way'!X80^(1/3)*SIN(('OddsRatio_working_3-way'!Y80+4*PI())/3)</f>
        <v>-0.47454554450120612</v>
      </c>
      <c r="AF80" s="11">
        <f>-'OddsRatio_working_3-way'!U80/(3*'OddsRatio_working_3-way'!X80^(1/3))*COS(('OddsRatio_working_3-way'!Y80)/3)</f>
        <v>0.54303164544847837</v>
      </c>
      <c r="AG80" s="11">
        <f>-'OddsRatio_working_3-way'!U80/(3*'OddsRatio_working_3-way'!X80^(1/3))*COS(('OddsRatio_working_3-way'!Y80+2*PI())/3)</f>
        <v>-0.27890534813304851</v>
      </c>
      <c r="AH80" s="11">
        <f>-'OddsRatio_working_3-way'!U80/(3*'OddsRatio_working_3-way'!X80^(1/3))*COS(('OddsRatio_working_3-way'!Y80+4*PI())/3)</f>
        <v>-0.26412629731542997</v>
      </c>
      <c r="AI80" s="11">
        <f>'OddsRatio_working_3-way'!U80/(3*'OddsRatio_working_3-way'!X80^(1/3))*SIN(('OddsRatio_working_3-way'!Y80)/3)</f>
        <v>-8.5326889679194912E-3</v>
      </c>
      <c r="AJ80" s="11">
        <f>'OddsRatio_working_3-way'!U80/(3*'OddsRatio_working_3-way'!X80^(1/3))*SIN(('OddsRatio_working_3-way'!Y80+2*PI())/3)</f>
        <v>-0.46601285553328692</v>
      </c>
      <c r="AK80" s="11">
        <f>'OddsRatio_working_3-way'!U80/(3*'OddsRatio_working_3-way'!X80^(1/3))*SIN(('OddsRatio_working_3-way'!Y80+4*PI())/3)</f>
        <v>0.47454554450120623</v>
      </c>
      <c r="AL80" s="11">
        <f>'OddsRatio_working_3-way'!Z80+'OddsRatio_working_3-way'!AF80</f>
        <v>1.0860632908969565</v>
      </c>
      <c r="AM80" s="11">
        <f>'OddsRatio_working_3-way'!AA80+'OddsRatio_working_3-way'!AG80</f>
        <v>-0.55781069626609692</v>
      </c>
      <c r="AN80" s="11">
        <f>'OddsRatio_working_3-way'!AB80+'OddsRatio_working_3-way'!AH80</f>
        <v>-0.52825259463085983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1.0860632908969565</v>
      </c>
      <c r="AS80" s="11">
        <f>IF(('OddsRatio_working_3-way'!X80=0),IF(Q80&gt;0,-Q80^(1/3),(-Q80)^(1/3)),'OddsRatio_working_3-way'!AM80-'OddsRatio_working_3-way'!R80/3)</f>
        <v>-0.55781069626609692</v>
      </c>
      <c r="AT80" s="11">
        <f>IF(('OddsRatio_working_3-way'!X80=0),IF(Q80&gt;0,-Q80^(1/3),(-Q80)^(1/3)),'OddsRatio_working_3-way'!AN80-'OddsRatio_working_3-way'!R80/3)</f>
        <v>-0.52825259463085983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9">
        <f t="shared" si="26"/>
        <v>0.61503449575216396</v>
      </c>
      <c r="E81" s="9">
        <f t="shared" si="27"/>
        <v>0.24215271996575558</v>
      </c>
      <c r="F81" s="9">
        <f t="shared" si="28"/>
        <v>0.14281278428208047</v>
      </c>
      <c r="G81" s="9">
        <f t="shared" si="29"/>
        <v>1.1177233231476764</v>
      </c>
      <c r="H81" s="9">
        <f t="shared" si="30"/>
        <v>1.625925060962699</v>
      </c>
      <c r="I81" s="9">
        <f t="shared" si="31"/>
        <v>4.1296253048134943</v>
      </c>
      <c r="J81" s="9">
        <f t="shared" si="32"/>
        <v>7.0021742453030216</v>
      </c>
      <c r="K81" s="11">
        <f t="shared" si="33"/>
        <v>0.64102564102564097</v>
      </c>
      <c r="L81" s="11">
        <f t="shared" si="34"/>
        <v>0.26315789473684209</v>
      </c>
      <c r="M81" s="11">
        <f t="shared" si="35"/>
        <v>0.15698587127158556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-0.22298349423855501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0.2311887071863937</v>
      </c>
      <c r="Q81" s="11">
        <f>2*'OddsRatio_working_3-way'!K81*'OddsRatio_working_3-way'!L81*'OddsRatio_working_3-way'!M81</f>
        <v>5.2964194086229939E-2</v>
      </c>
      <c r="R81" s="11">
        <f t="shared" si="36"/>
        <v>0</v>
      </c>
      <c r="S81" s="11">
        <f t="shared" si="37"/>
        <v>-1.0367974005244553</v>
      </c>
      <c r="T81" s="11">
        <f t="shared" si="38"/>
        <v>-0.23752517766883283</v>
      </c>
      <c r="U81" s="11">
        <f>'OddsRatio_working_3-way'!S81-'OddsRatio_working_3-way'!R81^2/3</f>
        <v>-1.0367974005244553</v>
      </c>
      <c r="V81" s="11">
        <f>'OddsRatio_working_3-way'!S81*'OddsRatio_working_3-way'!R81/3-2*'OddsRatio_working_3-way'!R81^3/27-'OddsRatio_working_3-way'!T81</f>
        <v>0.23752517766883283</v>
      </c>
      <c r="W81" s="11">
        <f>'OddsRatio_working_3-way'!V81^2+4*'OddsRatio_working_3-way'!U81^3/27</f>
        <v>-0.10869351932172158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0.20316971313924487</v>
      </c>
      <c r="Y81" s="11">
        <f>IF('OddsRatio_working_3-way'!W81&gt;=0,IF('OddsRatio_working_3-way'!V81+SQRT('OddsRatio_working_3-way'!W81)&gt;0,0,PI()),ACOS('OddsRatio_working_3-way'!V81/(2*'OddsRatio_working_3-way'!X81)))</f>
        <v>0.94647262543611088</v>
      </c>
      <c r="Z81" s="11">
        <f>'OddsRatio_working_3-way'!X81^(1/3)*COS('OddsRatio_working_3-way'!Y81/3)</f>
        <v>0.55886166157383832</v>
      </c>
      <c r="AA81" s="11">
        <f>'OddsRatio_working_3-way'!X81^(1/3)*COS(('OddsRatio_working_3-way'!Y81+2*PI())/3)</f>
        <v>-0.43740102591343782</v>
      </c>
      <c r="AB81" s="11">
        <f>'OddsRatio_working_3-way'!X81^(1/3)*COS(('OddsRatio_working_3-way'!Y81+4*PI())/3)</f>
        <v>-0.12146063566040033</v>
      </c>
      <c r="AC81" s="11">
        <f>'OddsRatio_working_3-way'!X81^(1/3)*SIN('OddsRatio_working_3-way'!Y81/3)</f>
        <v>0.18240826936046659</v>
      </c>
      <c r="AD81" s="11">
        <f>'OddsRatio_working_3-way'!X81^(1/3)*SIN(('OddsRatio_working_3-way'!Y81+2*PI())/3)</f>
        <v>0.39278426144389234</v>
      </c>
      <c r="AE81" s="11">
        <f>'OddsRatio_working_3-way'!X81^(1/3)*SIN(('OddsRatio_working_3-way'!Y81+4*PI())/3)</f>
        <v>-0.57519253080435895</v>
      </c>
      <c r="AF81" s="11">
        <f>-'OddsRatio_working_3-way'!U81/(3*'OddsRatio_working_3-way'!X81^(1/3))*COS(('OddsRatio_working_3-way'!Y81)/3)</f>
        <v>0.55886166157383821</v>
      </c>
      <c r="AG81" s="11">
        <f>-'OddsRatio_working_3-way'!U81/(3*'OddsRatio_working_3-way'!X81^(1/3))*COS(('OddsRatio_working_3-way'!Y81+2*PI())/3)</f>
        <v>-0.43740102591343777</v>
      </c>
      <c r="AH81" s="11">
        <f>-'OddsRatio_working_3-way'!U81/(3*'OddsRatio_working_3-way'!X81^(1/3))*COS(('OddsRatio_working_3-way'!Y81+4*PI())/3)</f>
        <v>-0.12146063566040032</v>
      </c>
      <c r="AI81" s="11">
        <f>'OddsRatio_working_3-way'!U81/(3*'OddsRatio_working_3-way'!X81^(1/3))*SIN(('OddsRatio_working_3-way'!Y81)/3)</f>
        <v>-0.18240826936046656</v>
      </c>
      <c r="AJ81" s="11">
        <f>'OddsRatio_working_3-way'!U81/(3*'OddsRatio_working_3-way'!X81^(1/3))*SIN(('OddsRatio_working_3-way'!Y81+2*PI())/3)</f>
        <v>-0.39278426144389228</v>
      </c>
      <c r="AK81" s="11">
        <f>'OddsRatio_working_3-way'!U81/(3*'OddsRatio_working_3-way'!X81^(1/3))*SIN(('OddsRatio_working_3-way'!Y81+4*PI())/3)</f>
        <v>0.57519253080435884</v>
      </c>
      <c r="AL81" s="11">
        <f>'OddsRatio_working_3-way'!Z81+'OddsRatio_working_3-way'!AF81</f>
        <v>1.1177233231476764</v>
      </c>
      <c r="AM81" s="11">
        <f>'OddsRatio_working_3-way'!AA81+'OddsRatio_working_3-way'!AG81</f>
        <v>-0.87480205182687554</v>
      </c>
      <c r="AN81" s="11">
        <f>'OddsRatio_working_3-way'!AB81+'OddsRatio_working_3-way'!AH81</f>
        <v>-0.24292127132080066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1.1177233231476764</v>
      </c>
      <c r="AS81" s="11">
        <f>IF(('OddsRatio_working_3-way'!X81=0),IF(Q81&gt;0,-Q81^(1/3),(-Q81)^(1/3)),'OddsRatio_working_3-way'!AM81-'OddsRatio_working_3-way'!R81/3)</f>
        <v>-0.87480205182687554</v>
      </c>
      <c r="AT81" s="11">
        <f>IF(('OddsRatio_working_3-way'!X81=0),IF(Q81&gt;0,-Q81^(1/3),(-Q81)^(1/3)),'OddsRatio_working_3-way'!AN81-'OddsRatio_working_3-way'!R81/3)</f>
        <v>-0.24292127132080066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4">
        <f t="shared" si="0"/>
        <v>2.975762931379955E-2</v>
      </c>
      <c r="E66" s="4">
        <f t="shared" si="1"/>
        <v>2.2177360707884985</v>
      </c>
      <c r="F66" s="4">
        <f t="shared" si="2"/>
        <v>3.1557869118587618</v>
      </c>
      <c r="G66" s="4">
        <f t="shared" si="3"/>
        <v>4.3064181754627153</v>
      </c>
      <c r="I66" s="4">
        <f t="shared" si="4"/>
        <v>1.0297576293137995</v>
      </c>
    </row>
    <row r="67" spans="1: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4">
        <f t="shared" ref="D67:D130" si="5">IF(A67="","",((1/A67)+(1/B67)+(1/C67))-1)</f>
        <v>5.7359839038234606E-2</v>
      </c>
      <c r="E67" s="4">
        <f t="shared" ref="E67:E130" si="6">IF(A67="","",(3*A67)/(3-($D67*A67)))</f>
        <v>1.8963524266717302</v>
      </c>
      <c r="F67" s="4">
        <f t="shared" ref="F67:F130" si="7">IF(B67="","",(3*B67)/(3-($D67*B67)))</f>
        <v>3.613525605026402</v>
      </c>
      <c r="G67" s="4">
        <f t="shared" ref="G67:G130" si="8">IF(C67="","",(3*C67)/(3-($D67*C67)))</f>
        <v>5.1037641935810143</v>
      </c>
      <c r="I67" s="4">
        <f t="shared" ref="I67:I130" si="9">IF(A67="","",D67+1)</f>
        <v>1.0573598390382346</v>
      </c>
    </row>
    <row r="68" spans="1: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4">
        <f t="shared" si="5"/>
        <v>2.7705520459143651E-2</v>
      </c>
      <c r="E68" s="4">
        <f t="shared" si="6"/>
        <v>2.6639656816015251</v>
      </c>
      <c r="F68" s="4">
        <f t="shared" si="7"/>
        <v>3.3399374827617909</v>
      </c>
      <c r="G68" s="4">
        <f t="shared" si="8"/>
        <v>3.0749079520927678</v>
      </c>
      <c r="I68" s="4">
        <f t="shared" si="9"/>
        <v>1.0277055204591437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4">
        <f t="shared" si="5"/>
        <v>3.6839353677806663E-2</v>
      </c>
      <c r="E69" s="4">
        <f t="shared" si="6"/>
        <v>1.8511442921021948</v>
      </c>
      <c r="F69" s="4">
        <f t="shared" si="7"/>
        <v>3.5154806945062136</v>
      </c>
      <c r="G69" s="4">
        <f t="shared" si="8"/>
        <v>5.7032872920762445</v>
      </c>
      <c r="I69" s="4">
        <f t="shared" si="9"/>
        <v>1.0368393536778067</v>
      </c>
    </row>
    <row r="70" spans="1: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4">
        <f t="shared" si="5"/>
        <v>5.4990959727340361E-2</v>
      </c>
      <c r="E70" s="4">
        <f t="shared" si="6"/>
        <v>3.5238008326058741</v>
      </c>
      <c r="F70" s="4">
        <f t="shared" si="7"/>
        <v>3.0182298389294742</v>
      </c>
      <c r="G70" s="4">
        <f t="shared" si="8"/>
        <v>2.5981078889309912</v>
      </c>
      <c r="I70" s="4">
        <f t="shared" si="9"/>
        <v>1.0549909597273404</v>
      </c>
    </row>
    <row r="71" spans="1: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4">
        <f t="shared" si="5"/>
        <v>5.4198419429213551E-2</v>
      </c>
      <c r="E71" s="4">
        <f t="shared" si="6"/>
        <v>2.4978524586641546</v>
      </c>
      <c r="F71" s="4">
        <f t="shared" si="7"/>
        <v>3.7134662410047952</v>
      </c>
      <c r="G71" s="4">
        <f t="shared" si="8"/>
        <v>3.0269466423511435</v>
      </c>
      <c r="I71" s="4">
        <f t="shared" si="9"/>
        <v>1.0541984194292136</v>
      </c>
    </row>
    <row r="72" spans="1: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4">
        <f t="shared" si="5"/>
        <v>2.7281536838040799E-2</v>
      </c>
      <c r="E72" s="4">
        <f t="shared" si="6"/>
        <v>2.2969992522886997</v>
      </c>
      <c r="F72" s="4">
        <f t="shared" si="7"/>
        <v>3.2640956877300678</v>
      </c>
      <c r="G72" s="4">
        <f t="shared" si="8"/>
        <v>3.8716796284425312</v>
      </c>
      <c r="I72" s="4">
        <f t="shared" si="9"/>
        <v>1.0272815368380408</v>
      </c>
    </row>
    <row r="73" spans="1: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4">
        <f t="shared" si="5"/>
        <v>3.6174254498988034E-2</v>
      </c>
      <c r="E73" s="4">
        <f t="shared" si="6"/>
        <v>1.9969549313410717</v>
      </c>
      <c r="F73" s="4">
        <f t="shared" si="7"/>
        <v>3.4476015731108967</v>
      </c>
      <c r="G73" s="4">
        <f t="shared" si="8"/>
        <v>4.7805522570834622</v>
      </c>
      <c r="I73" s="4">
        <f t="shared" si="9"/>
        <v>1.036174254498988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4">
        <f t="shared" si="5"/>
        <v>2.9873269467551644E-2</v>
      </c>
      <c r="E74" s="4">
        <f t="shared" si="6"/>
        <v>2.0510519913151044</v>
      </c>
      <c r="F74" s="4">
        <f t="shared" si="7"/>
        <v>3.4763106154194148</v>
      </c>
      <c r="G74" s="4">
        <f t="shared" si="8"/>
        <v>4.448714665835384</v>
      </c>
      <c r="I74" s="4">
        <f t="shared" si="9"/>
        <v>1.0298732694675516</v>
      </c>
    </row>
    <row r="75" spans="1: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4">
        <f t="shared" si="5"/>
        <v>2.6645670258511167E-2</v>
      </c>
      <c r="E75" s="4">
        <f t="shared" si="6"/>
        <v>3.0188299730683106</v>
      </c>
      <c r="F75" s="4">
        <f t="shared" si="7"/>
        <v>3.1454899620981545</v>
      </c>
      <c r="G75" s="4">
        <f t="shared" si="8"/>
        <v>2.8503806131203713</v>
      </c>
      <c r="I75" s="4">
        <f t="shared" si="9"/>
        <v>1.0266456702585112</v>
      </c>
    </row>
    <row r="76" spans="1: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4">
        <f t="shared" si="5"/>
        <v>6.9202034281661495E-2</v>
      </c>
      <c r="E76" s="4">
        <f t="shared" si="6"/>
        <v>1.2235876526930176</v>
      </c>
      <c r="F76" s="4">
        <f t="shared" si="7"/>
        <v>6.5761782889696114</v>
      </c>
      <c r="G76" s="4">
        <f t="shared" si="8"/>
        <v>32.6081215834189</v>
      </c>
      <c r="I76" s="4">
        <f t="shared" si="9"/>
        <v>1.0692020342816615</v>
      </c>
    </row>
    <row r="77" spans="1: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4">
        <f t="shared" si="5"/>
        <v>9.7710032574784167E-2</v>
      </c>
      <c r="E77" s="4">
        <f t="shared" si="6"/>
        <v>1.6990967556468541</v>
      </c>
      <c r="F77" s="4">
        <f t="shared" si="7"/>
        <v>3.7855000286106368</v>
      </c>
      <c r="G77" s="4">
        <f t="shared" si="8"/>
        <v>6.7895067568966594</v>
      </c>
      <c r="I77" s="4">
        <f t="shared" si="9"/>
        <v>1.0977100325747842</v>
      </c>
    </row>
    <row r="78" spans="1: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4">
        <f t="shared" si="5"/>
        <v>5.3988580143585096E-2</v>
      </c>
      <c r="E78" s="4">
        <f t="shared" si="6"/>
        <v>2.73863380718115</v>
      </c>
      <c r="F78" s="4">
        <f t="shared" si="7"/>
        <v>3.0374269115971639</v>
      </c>
      <c r="G78" s="4">
        <f t="shared" si="8"/>
        <v>3.2719472181511136</v>
      </c>
      <c r="I78" s="4">
        <f t="shared" si="9"/>
        <v>1.0539885801435851</v>
      </c>
    </row>
    <row r="79" spans="1: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4">
        <f t="shared" si="5"/>
        <v>3.546532977780803E-2</v>
      </c>
      <c r="E79" s="4">
        <f t="shared" si="6"/>
        <v>1.9227326170383632</v>
      </c>
      <c r="F79" s="4">
        <f t="shared" si="7"/>
        <v>3.6837250565022961</v>
      </c>
      <c r="G79" s="4">
        <f t="shared" si="8"/>
        <v>4.7974851831061516</v>
      </c>
      <c r="I79" s="4">
        <f t="shared" si="9"/>
        <v>1.035465329777808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4">
        <f t="shared" si="5"/>
        <v>5.5756813824692664E-2</v>
      </c>
      <c r="E80" s="4">
        <f t="shared" si="6"/>
        <v>2.9203455963474947</v>
      </c>
      <c r="F80" s="4">
        <f t="shared" si="7"/>
        <v>3.1099318958498881</v>
      </c>
      <c r="G80" s="4">
        <f t="shared" si="8"/>
        <v>2.9759750326941705</v>
      </c>
      <c r="I80" s="4">
        <f t="shared" si="9"/>
        <v>1.0557568138246927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4">
        <f t="shared" si="5"/>
        <v>6.1169407034068479E-2</v>
      </c>
      <c r="E81" s="4">
        <f t="shared" si="6"/>
        <v>1.6112508135613275</v>
      </c>
      <c r="F81" s="4">
        <f t="shared" si="7"/>
        <v>4.11915746483134</v>
      </c>
      <c r="G81" s="4">
        <f t="shared" si="8"/>
        <v>7.3208548961623734</v>
      </c>
      <c r="I81" s="4">
        <f t="shared" si="9"/>
        <v>1.0611694070340685</v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60" activePane="bottomLeft" state="frozen"/>
      <selection pane="bottomLeft" activeCell="AJ65" sqref="AJ65:AJ8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7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70" customFormat="1" ht="15" x14ac:dyDescent="0.25">
      <c r="A64" s="63">
        <v>1.1100000000000001</v>
      </c>
      <c r="B64" s="63">
        <v>7.78</v>
      </c>
      <c r="C64" s="63">
        <v>19.79</v>
      </c>
      <c r="D64" s="64">
        <f t="shared" si="0"/>
        <v>7.9966176266532907E-2</v>
      </c>
      <c r="E64" s="65">
        <f>IF(OR($A64="",$B64="",$C64=""),"",A64*'MPTO_working_3-way'!$I63)</f>
        <v>1.1725647756692132</v>
      </c>
      <c r="F64" s="66">
        <f>IF(OR($A64="",$B64="",$C64=""),"",B64*'MPTO_working_3-way'!$I63)</f>
        <v>8.2185170763121427</v>
      </c>
      <c r="G64" s="67">
        <f>IF(OR($A64="",$B64="",$C64=""),"",C64*'MPTO_working_3-way'!$I63)</f>
        <v>20.905456676120476</v>
      </c>
      <c r="H64" s="65"/>
      <c r="I64" s="66"/>
      <c r="J64" s="67"/>
      <c r="K64" s="65"/>
      <c r="L64" s="66"/>
      <c r="M64" s="67"/>
      <c r="N64" s="68">
        <f t="shared" si="13"/>
        <v>85.283134949135246</v>
      </c>
      <c r="O64" s="69">
        <f t="shared" si="14"/>
        <v>12.167645217678679</v>
      </c>
      <c r="P64" s="69">
        <f t="shared" si="15"/>
        <v>4.7834401108408349</v>
      </c>
      <c r="Q64" s="63" t="s">
        <v>115</v>
      </c>
      <c r="R64" s="63" t="s">
        <v>114</v>
      </c>
      <c r="S64" s="63" t="s">
        <v>152</v>
      </c>
      <c r="AD64" s="71"/>
      <c r="AE64" s="71"/>
      <c r="AH64" s="71"/>
      <c r="AI64" s="71"/>
      <c r="AJ64" s="63" t="s">
        <v>124</v>
      </c>
    </row>
    <row r="65" spans="1:36" s="36" customFormat="1" ht="15" x14ac:dyDescent="0.25">
      <c r="A65">
        <v>2.17</v>
      </c>
      <c r="B65">
        <v>3.06</v>
      </c>
      <c r="C65">
        <v>4.13</v>
      </c>
      <c r="D65" s="20">
        <f t="shared" si="0"/>
        <v>2.975762931379955E-2</v>
      </c>
      <c r="E65" s="17">
        <f>IF(OR($A65="",$B65="",$C65=""),"",A65*'MPTO_working_3-way'!$I64)</f>
        <v>2.2862869559124115</v>
      </c>
      <c r="F65" s="21">
        <f>IF(OR($A65="",$B65="",$C65=""),"",B65*'MPTO_working_3-way'!$I64)</f>
        <v>3.2239806843741841</v>
      </c>
      <c r="G65" s="22">
        <f>IF(OR($A65="",$B65="",$C65=""),"",C65*'MPTO_working_3-way'!$I64)</f>
        <v>4.3513203354462027</v>
      </c>
      <c r="H65" s="17"/>
      <c r="I65" s="21"/>
      <c r="J65" s="22"/>
      <c r="K65" s="17"/>
      <c r="L65" s="21"/>
      <c r="M65" s="22"/>
      <c r="N65" s="23">
        <f t="shared" ref="N65:N80" si="16">(1/E65)* 100</f>
        <v>43.739041480071776</v>
      </c>
      <c r="O65" s="24">
        <f t="shared" ref="O65:O80" si="17">(1/F65)* 100</f>
        <v>31.017555559397302</v>
      </c>
      <c r="P65" s="24">
        <f t="shared" ref="P65:P80" si="18">(1/G65)* 100</f>
        <v>22.981530269190255</v>
      </c>
      <c r="Q65" t="s">
        <v>153</v>
      </c>
      <c r="R65" t="s">
        <v>154</v>
      </c>
      <c r="S65" t="s">
        <v>169</v>
      </c>
      <c r="AD65" s="37"/>
      <c r="AE65" s="37"/>
      <c r="AH65" s="37"/>
      <c r="AI65" s="37"/>
      <c r="AJ65" t="s">
        <v>173</v>
      </c>
    </row>
    <row r="66" spans="1:36" s="36" customFormat="1" ht="15" x14ac:dyDescent="0.25">
      <c r="A66">
        <v>1.83</v>
      </c>
      <c r="B66">
        <v>3.38</v>
      </c>
      <c r="C66">
        <v>4.6500000000000004</v>
      </c>
      <c r="D66" s="20">
        <f t="shared" si="0"/>
        <v>5.7359839038234606E-2</v>
      </c>
      <c r="E66" s="17">
        <f>IF(OR($A66="",$B66="",$C66=""),"",A66*'MPTO_working_3-way'!$I65)</f>
        <v>1.9763381025677553</v>
      </c>
      <c r="F66" s="21">
        <f>IF(OR($A66="",$B66="",$C66=""),"",B66*'MPTO_working_3-way'!$I65)</f>
        <v>3.6502856757808813</v>
      </c>
      <c r="G66" s="22">
        <f>IF(OR($A66="",$B66="",$C66=""),"",C66*'MPTO_working_3-way'!$I65)</f>
        <v>5.0218427196393787</v>
      </c>
      <c r="H66" s="17"/>
      <c r="I66" s="21"/>
      <c r="J66" s="22"/>
      <c r="K66" s="17"/>
      <c r="L66" s="21"/>
      <c r="M66" s="22"/>
      <c r="N66" s="23">
        <f t="shared" si="16"/>
        <v>50.598629794201258</v>
      </c>
      <c r="O66" s="24">
        <f t="shared" si="17"/>
        <v>27.395116131179968</v>
      </c>
      <c r="P66" s="24">
        <f t="shared" si="18"/>
        <v>19.913009144814687</v>
      </c>
      <c r="Q66" t="s">
        <v>80</v>
      </c>
      <c r="R66" t="s">
        <v>72</v>
      </c>
      <c r="S66" t="s">
        <v>169</v>
      </c>
      <c r="AD66" s="37"/>
      <c r="AE66" s="37"/>
      <c r="AH66" s="37"/>
      <c r="AI66" s="37"/>
      <c r="AJ66" t="s">
        <v>97</v>
      </c>
    </row>
    <row r="67" spans="1:36" s="36" customFormat="1" ht="15" x14ac:dyDescent="0.25">
      <c r="A67">
        <v>2.6</v>
      </c>
      <c r="B67">
        <v>3.24</v>
      </c>
      <c r="C67">
        <v>2.99</v>
      </c>
      <c r="D67" s="20">
        <f t="shared" si="0"/>
        <v>2.7705520459143651E-2</v>
      </c>
      <c r="E67" s="17">
        <f>IF(OR($A67="",$B67="",$C67=""),"",A67*'MPTO_working_3-way'!$I66)</f>
        <v>2.6773698362158789</v>
      </c>
      <c r="F67" s="21">
        <f>IF(OR($A67="",$B67="",$C67=""),"",B67*'MPTO_working_3-way'!$I66)</f>
        <v>3.3364147189767106</v>
      </c>
      <c r="G67" s="22">
        <f>IF(OR($A67="",$B67="",$C67=""),"",C67*'MPTO_working_3-way'!$I66)</f>
        <v>3.0789753116482608</v>
      </c>
      <c r="H67" s="17"/>
      <c r="I67" s="21"/>
      <c r="J67" s="22"/>
      <c r="K67" s="17"/>
      <c r="L67" s="21"/>
      <c r="M67" s="22"/>
      <c r="N67" s="23">
        <f t="shared" si="16"/>
        <v>37.350088376784456</v>
      </c>
      <c r="O67" s="24">
        <f t="shared" si="17"/>
        <v>29.972293141864071</v>
      </c>
      <c r="P67" s="24">
        <f t="shared" si="18"/>
        <v>32.47833771894301</v>
      </c>
      <c r="Q67" t="s">
        <v>155</v>
      </c>
      <c r="R67" t="s">
        <v>156</v>
      </c>
      <c r="S67" t="s">
        <v>170</v>
      </c>
      <c r="AD67" s="37"/>
      <c r="AE67" s="37"/>
      <c r="AH67" s="37"/>
      <c r="AI67" s="37"/>
      <c r="AJ67" t="s">
        <v>173</v>
      </c>
    </row>
    <row r="68" spans="1:36" s="36" customFormat="1" ht="15" x14ac:dyDescent="0.25">
      <c r="A68">
        <v>1.81</v>
      </c>
      <c r="B68">
        <v>3.37</v>
      </c>
      <c r="C68">
        <v>5.33</v>
      </c>
      <c r="D68" s="20">
        <f t="shared" ref="D68:D80" si="19">IF(OR($A68="",$B68="",$C68=""),"",(1/A68)+(1/B68)+(1/C68)-1)</f>
        <v>3.6839353677806663E-2</v>
      </c>
      <c r="E68" s="17">
        <f>IF(OR($A68="",$B68="",$C68=""),"",A68*'MPTO_working_3-way'!$I67)</f>
        <v>1.9138213086592046</v>
      </c>
      <c r="F68" s="21">
        <f>IF(OR($A68="",$B68="",$C68=""),"",B68*'MPTO_working_3-way'!$I67)</f>
        <v>3.5633026575588507</v>
      </c>
      <c r="G68" s="22">
        <f>IF(OR($A68="",$B68="",$C68=""),"",C68*'MPTO_working_3-way'!$I67)</f>
        <v>5.6357279420737907</v>
      </c>
      <c r="H68" s="17"/>
      <c r="I68" s="21"/>
      <c r="J68" s="22"/>
      <c r="K68" s="17"/>
      <c r="L68" s="21"/>
      <c r="M68" s="22"/>
      <c r="N68" s="23">
        <f t="shared" si="16"/>
        <v>52.251482177329578</v>
      </c>
      <c r="O68" s="24">
        <f t="shared" si="17"/>
        <v>28.063852445390662</v>
      </c>
      <c r="P68" s="24">
        <f t="shared" si="18"/>
        <v>17.743936724383964</v>
      </c>
      <c r="Q68" t="s">
        <v>157</v>
      </c>
      <c r="R68" t="s">
        <v>158</v>
      </c>
      <c r="S68" t="s">
        <v>170</v>
      </c>
      <c r="AD68" s="37"/>
      <c r="AE68" s="37"/>
      <c r="AH68" s="37"/>
      <c r="AI68" s="37"/>
      <c r="AJ68" t="s">
        <v>173</v>
      </c>
    </row>
    <row r="69" spans="1:36" s="36" customFormat="1" ht="15" x14ac:dyDescent="0.25">
      <c r="A69">
        <v>3.31</v>
      </c>
      <c r="B69">
        <v>2.86</v>
      </c>
      <c r="C69">
        <v>2.48</v>
      </c>
      <c r="D69" s="20">
        <f t="shared" si="19"/>
        <v>5.4990959727340361E-2</v>
      </c>
      <c r="E69" s="17">
        <f>IF(OR($A69="",$B69="",$C69=""),"",A69*'MPTO_working_3-way'!$I68)</f>
        <v>3.4017052727197656</v>
      </c>
      <c r="F69" s="21">
        <f>IF(OR($A69="",$B69="",$C69=""),"",B69*'MPTO_working_3-way'!$I68)</f>
        <v>2.9392377885131507</v>
      </c>
      <c r="G69" s="22">
        <f>IF(OR($A69="",$B69="",$C69=""),"",C69*'MPTO_working_3-way'!$I68)</f>
        <v>2.5487096907386761</v>
      </c>
      <c r="H69" s="17"/>
      <c r="I69" s="21"/>
      <c r="J69" s="22"/>
      <c r="K69" s="17"/>
      <c r="L69" s="21"/>
      <c r="M69" s="22"/>
      <c r="N69" s="23">
        <f t="shared" si="16"/>
        <v>29.397020606681483</v>
      </c>
      <c r="O69" s="24">
        <f t="shared" si="17"/>
        <v>34.022425946893605</v>
      </c>
      <c r="P69" s="24">
        <f t="shared" si="18"/>
        <v>39.235539600046657</v>
      </c>
      <c r="Q69" t="s">
        <v>78</v>
      </c>
      <c r="R69" t="s">
        <v>86</v>
      </c>
      <c r="S69" t="s">
        <v>170</v>
      </c>
      <c r="AD69" s="37"/>
      <c r="AE69" s="37"/>
      <c r="AH69" s="37"/>
      <c r="AI69" s="37"/>
      <c r="AJ69" t="s">
        <v>97</v>
      </c>
    </row>
    <row r="70" spans="1:36" s="36" customFormat="1" ht="15" x14ac:dyDescent="0.25">
      <c r="A70">
        <v>2.39</v>
      </c>
      <c r="B70">
        <v>3.48</v>
      </c>
      <c r="C70">
        <v>2.87</v>
      </c>
      <c r="D70" s="20">
        <f t="shared" si="19"/>
        <v>5.4198419429213551E-2</v>
      </c>
      <c r="E70" s="17">
        <f>IF(OR($A70="",$B70="",$C70=""),"",A70*'MPTO_working_3-way'!$I69)</f>
        <v>2.4780460552899579</v>
      </c>
      <c r="F70" s="21">
        <f>IF(OR($A70="",$B70="",$C70=""),"",B70*'MPTO_working_3-way'!$I69)</f>
        <v>3.6082009507987673</v>
      </c>
      <c r="G70" s="22">
        <f>IF(OR($A70="",$B70="",$C70=""),"",C70*'MPTO_working_3-way'!$I69)</f>
        <v>2.9757289450553053</v>
      </c>
      <c r="H70" s="17"/>
      <c r="I70" s="21"/>
      <c r="J70" s="22"/>
      <c r="K70" s="17"/>
      <c r="L70" s="21"/>
      <c r="M70" s="22"/>
      <c r="N70" s="23">
        <f t="shared" si="16"/>
        <v>40.354375087794295</v>
      </c>
      <c r="O70" s="24">
        <f t="shared" si="17"/>
        <v>27.714642660870219</v>
      </c>
      <c r="P70" s="24">
        <f t="shared" si="18"/>
        <v>33.605211310044723</v>
      </c>
      <c r="Q70" t="s">
        <v>87</v>
      </c>
      <c r="R70" t="s">
        <v>81</v>
      </c>
      <c r="S70" t="s">
        <v>170</v>
      </c>
      <c r="AD70" s="37"/>
      <c r="AE70" s="37"/>
      <c r="AH70" s="37"/>
      <c r="AI70" s="37"/>
      <c r="AJ70" t="s">
        <v>97</v>
      </c>
    </row>
    <row r="71" spans="1:36" s="36" customFormat="1" ht="15" x14ac:dyDescent="0.25">
      <c r="A71">
        <v>2.25</v>
      </c>
      <c r="B71">
        <v>3.17</v>
      </c>
      <c r="C71">
        <v>3.74</v>
      </c>
      <c r="D71" s="20">
        <f t="shared" si="19"/>
        <v>2.7281536838040799E-2</v>
      </c>
      <c r="E71" s="17">
        <f>IF(OR($A71="",$B71="",$C71=""),"",A71*'MPTO_working_3-way'!$I70)</f>
        <v>2.373729659386516</v>
      </c>
      <c r="F71" s="21">
        <f>IF(OR($A71="",$B71="",$C71=""),"",B71*'MPTO_working_3-way'!$I70)</f>
        <v>3.344321342335669</v>
      </c>
      <c r="G71" s="22">
        <f>IF(OR($A71="",$B71="",$C71=""),"",C71*'MPTO_working_3-way'!$I70)</f>
        <v>3.9456661893802534</v>
      </c>
      <c r="H71" s="17"/>
      <c r="I71" s="21"/>
      <c r="J71" s="22"/>
      <c r="K71" s="17"/>
      <c r="L71" s="21"/>
      <c r="M71" s="22"/>
      <c r="N71" s="23">
        <f t="shared" si="16"/>
        <v>42.127796484560385</v>
      </c>
      <c r="O71" s="24">
        <f t="shared" si="17"/>
        <v>29.901432836044446</v>
      </c>
      <c r="P71" s="24">
        <f t="shared" si="18"/>
        <v>25.344262590978843</v>
      </c>
      <c r="Q71" t="s">
        <v>159</v>
      </c>
      <c r="R71" t="s">
        <v>160</v>
      </c>
      <c r="S71" t="s">
        <v>171</v>
      </c>
      <c r="AD71" s="37"/>
      <c r="AE71" s="37"/>
      <c r="AH71" s="37"/>
      <c r="AI71" s="37"/>
      <c r="AJ71" t="s">
        <v>173</v>
      </c>
    </row>
    <row r="72" spans="1:36" s="36" customFormat="1" ht="15" x14ac:dyDescent="0.25">
      <c r="A72">
        <v>1.95</v>
      </c>
      <c r="B72">
        <v>3.31</v>
      </c>
      <c r="C72">
        <v>4.5199999999999996</v>
      </c>
      <c r="D72" s="20">
        <f t="shared" si="19"/>
        <v>3.6174254498988034E-2</v>
      </c>
      <c r="E72" s="17">
        <f>IF(OR($A72="",$B72="",$C72=""),"",A72*'MPTO_working_3-way'!$I71)</f>
        <v>2.0556869178869666</v>
      </c>
      <c r="F72" s="21">
        <f>IF(OR($A72="",$B72="",$C72=""),"",B72*'MPTO_working_3-way'!$I71)</f>
        <v>3.489396768310697</v>
      </c>
      <c r="G72" s="22">
        <f>IF(OR($A72="",$B72="",$C72=""),"",C72*'MPTO_working_3-way'!$I71)</f>
        <v>4.7649768558200449</v>
      </c>
      <c r="H72" s="17"/>
      <c r="I72" s="21"/>
      <c r="J72" s="22"/>
      <c r="K72" s="17"/>
      <c r="L72" s="21"/>
      <c r="M72" s="22"/>
      <c r="N72" s="23">
        <f t="shared" si="16"/>
        <v>48.645539906820858</v>
      </c>
      <c r="O72" s="24">
        <f t="shared" si="17"/>
        <v>28.658248585589323</v>
      </c>
      <c r="P72" s="24">
        <f t="shared" si="18"/>
        <v>20.986460800509001</v>
      </c>
      <c r="Q72" t="s">
        <v>161</v>
      </c>
      <c r="R72" t="s">
        <v>162</v>
      </c>
      <c r="S72" t="s">
        <v>171</v>
      </c>
      <c r="AD72" s="37"/>
      <c r="AE72" s="37"/>
      <c r="AH72" s="37"/>
      <c r="AI72" s="37"/>
      <c r="AJ72" t="s">
        <v>173</v>
      </c>
    </row>
    <row r="73" spans="1:36" s="36" customFormat="1" ht="15" x14ac:dyDescent="0.25">
      <c r="A73">
        <v>2.0099999999999998</v>
      </c>
      <c r="B73">
        <v>3.36</v>
      </c>
      <c r="C73">
        <v>4.26</v>
      </c>
      <c r="D73" s="20">
        <f t="shared" si="19"/>
        <v>2.9873269467551644E-2</v>
      </c>
      <c r="E73" s="17">
        <f>IF(OR($A73="",$B73="",$C73=""),"",A73*'MPTO_working_3-way'!$I72)</f>
        <v>2.0648358890444616</v>
      </c>
      <c r="F73" s="21">
        <f>IF(OR($A73="",$B73="",$C73=""),"",B73*'MPTO_working_3-way'!$I72)</f>
        <v>3.4516659637758171</v>
      </c>
      <c r="G73" s="22">
        <f>IF(OR($A73="",$B73="",$C73=""),"",C73*'MPTO_working_3-way'!$I72)</f>
        <v>4.3762193469300534</v>
      </c>
      <c r="H73" s="17"/>
      <c r="I73" s="21"/>
      <c r="J73" s="22"/>
      <c r="K73" s="17"/>
      <c r="L73" s="21"/>
      <c r="M73" s="22"/>
      <c r="N73" s="23">
        <f t="shared" si="16"/>
        <v>48.429998979859228</v>
      </c>
      <c r="O73" s="24">
        <f t="shared" si="17"/>
        <v>28.971517246880069</v>
      </c>
      <c r="P73" s="24">
        <f t="shared" si="18"/>
        <v>22.850774166553293</v>
      </c>
      <c r="Q73" t="s">
        <v>163</v>
      </c>
      <c r="R73" t="s">
        <v>164</v>
      </c>
      <c r="S73" t="s">
        <v>171</v>
      </c>
      <c r="AD73" s="37"/>
      <c r="AE73" s="37"/>
      <c r="AH73" s="37"/>
      <c r="AI73" s="37"/>
      <c r="AJ73" t="s">
        <v>173</v>
      </c>
    </row>
    <row r="74" spans="1:36" s="36" customFormat="1" ht="15" x14ac:dyDescent="0.25">
      <c r="A74">
        <v>2.94</v>
      </c>
      <c r="B74">
        <v>3.06</v>
      </c>
      <c r="C74">
        <v>2.78</v>
      </c>
      <c r="D74" s="20">
        <f t="shared" si="19"/>
        <v>2.6645670258511167E-2</v>
      </c>
      <c r="E74" s="17">
        <f>IF(OR($A74="",$B74="",$C74=""),"",A74*'MPTO_working_3-way'!$I73)</f>
        <v>3.046352308227025</v>
      </c>
      <c r="F74" s="21">
        <f>IF(OR($A74="",$B74="",$C74=""),"",B74*'MPTO_working_3-way'!$I73)</f>
        <v>3.1706932187669032</v>
      </c>
      <c r="G74" s="22">
        <f>IF(OR($A74="",$B74="",$C74=""),"",C74*'MPTO_working_3-way'!$I73)</f>
        <v>2.8805644275071867</v>
      </c>
      <c r="H74" s="17"/>
      <c r="I74" s="21"/>
      <c r="J74" s="22"/>
      <c r="K74" s="17"/>
      <c r="L74" s="21"/>
      <c r="M74" s="22"/>
      <c r="N74" s="23">
        <f t="shared" si="16"/>
        <v>32.826144149492656</v>
      </c>
      <c r="O74" s="24">
        <f t="shared" si="17"/>
        <v>31.53884437892432</v>
      </c>
      <c r="P74" s="24">
        <f t="shared" si="18"/>
        <v>34.715418632916695</v>
      </c>
      <c r="Q74" t="s">
        <v>165</v>
      </c>
      <c r="R74" t="s">
        <v>166</v>
      </c>
      <c r="S74" t="s">
        <v>171</v>
      </c>
      <c r="AD74" s="37"/>
      <c r="AE74" s="37"/>
      <c r="AH74" s="37"/>
      <c r="AI74" s="37"/>
      <c r="AJ74" t="s">
        <v>173</v>
      </c>
    </row>
    <row r="75" spans="1:36" s="36" customFormat="1" ht="15" x14ac:dyDescent="0.25">
      <c r="A75">
        <v>1.19</v>
      </c>
      <c r="B75">
        <v>5.71</v>
      </c>
      <c r="C75">
        <v>18.61</v>
      </c>
      <c r="D75" s="20">
        <f t="shared" si="19"/>
        <v>6.9202034281661495E-2</v>
      </c>
      <c r="E75" s="17">
        <f>IF(OR($A75="",$B75="",$C75=""),"",A75*'MPTO_working_3-way'!$I74)</f>
        <v>1.2255491906663865</v>
      </c>
      <c r="F75" s="21">
        <f>IF(OR($A75="",$B75="",$C75=""),"",B75*'MPTO_working_3-way'!$I74)</f>
        <v>5.8805763686597201</v>
      </c>
      <c r="G75" s="22">
        <f>IF(OR($A75="",$B75="",$C75=""),"",C75*'MPTO_working_3-way'!$I74)</f>
        <v>19.165941544791135</v>
      </c>
      <c r="H75" s="17"/>
      <c r="I75" s="21"/>
      <c r="J75" s="22"/>
      <c r="K75" s="17"/>
      <c r="L75" s="21"/>
      <c r="M75" s="22"/>
      <c r="N75" s="23">
        <f t="shared" si="16"/>
        <v>81.596071999056591</v>
      </c>
      <c r="O75" s="24">
        <f t="shared" si="17"/>
        <v>17.0051358456878</v>
      </c>
      <c r="P75" s="24">
        <f t="shared" si="18"/>
        <v>5.217588698488842</v>
      </c>
      <c r="Q75" t="s">
        <v>82</v>
      </c>
      <c r="R75" t="s">
        <v>95</v>
      </c>
      <c r="S75" t="s">
        <v>171</v>
      </c>
      <c r="AD75" s="37"/>
      <c r="AE75" s="37"/>
      <c r="AH75" s="37"/>
      <c r="AI75" s="37"/>
      <c r="AJ75" t="s">
        <v>97</v>
      </c>
    </row>
    <row r="76" spans="1:36" s="36" customFormat="1" ht="15" x14ac:dyDescent="0.25">
      <c r="A76">
        <v>1.61</v>
      </c>
      <c r="B76">
        <v>3.37</v>
      </c>
      <c r="C76">
        <v>5.56</v>
      </c>
      <c r="D76" s="20">
        <f t="shared" si="19"/>
        <v>9.7710032574784167E-2</v>
      </c>
      <c r="E76" s="17">
        <f>IF(OR($A76="",$B76="",$C76=""),"",A76*'MPTO_working_3-way'!$I75)</f>
        <v>1.652899529116203</v>
      </c>
      <c r="F76" s="21">
        <f>IF(OR($A76="",$B76="",$C76=""),"",B76*'MPTO_working_3-way'!$I75)</f>
        <v>3.4597959087711829</v>
      </c>
      <c r="G76" s="22">
        <f>IF(OR($A76="",$B76="",$C76=""),"",C76*'MPTO_working_3-way'!$I75)</f>
        <v>5.7081499266373221</v>
      </c>
      <c r="H76" s="17"/>
      <c r="I76" s="21"/>
      <c r="J76" s="22"/>
      <c r="K76" s="17"/>
      <c r="L76" s="21"/>
      <c r="M76" s="22"/>
      <c r="N76" s="23">
        <f t="shared" si="16"/>
        <v>60.49974498659909</v>
      </c>
      <c r="O76" s="24">
        <f t="shared" si="17"/>
        <v>28.903438999532501</v>
      </c>
      <c r="P76" s="24">
        <f t="shared" si="18"/>
        <v>17.518811048277794</v>
      </c>
      <c r="Q76" t="s">
        <v>79</v>
      </c>
      <c r="R76" t="s">
        <v>92</v>
      </c>
      <c r="S76" t="s">
        <v>171</v>
      </c>
      <c r="AD76" s="37"/>
      <c r="AE76" s="37"/>
      <c r="AH76" s="37"/>
      <c r="AI76" s="37"/>
      <c r="AJ76" t="s">
        <v>97</v>
      </c>
    </row>
    <row r="77" spans="1:36" s="36" customFormat="1" ht="15" x14ac:dyDescent="0.25">
      <c r="A77">
        <v>2.61</v>
      </c>
      <c r="B77">
        <v>2.88</v>
      </c>
      <c r="C77">
        <v>3.09</v>
      </c>
      <c r="D77" s="20">
        <f t="shared" si="19"/>
        <v>5.3988580143585096E-2</v>
      </c>
      <c r="E77" s="17">
        <f>IF(OR($A77="",$B77="",$C77=""),"",A77*'MPTO_working_3-way'!$I76)</f>
        <v>2.7906173094751363</v>
      </c>
      <c r="F77" s="21">
        <f>IF(OR($A77="",$B77="",$C77=""),"",B77*'MPTO_working_3-way'!$I76)</f>
        <v>3.0793018587311849</v>
      </c>
      <c r="G77" s="22">
        <f>IF(OR($A77="",$B77="",$C77=""),"",C77*'MPTO_working_3-way'!$I76)</f>
        <v>3.3038342859303338</v>
      </c>
      <c r="H77" s="17"/>
      <c r="I77" s="21"/>
      <c r="J77" s="22"/>
      <c r="K77" s="17"/>
      <c r="L77" s="21"/>
      <c r="M77" s="22"/>
      <c r="N77" s="23">
        <f t="shared" si="16"/>
        <v>35.834365271248231</v>
      </c>
      <c r="O77" s="24">
        <f t="shared" si="17"/>
        <v>32.474893527068708</v>
      </c>
      <c r="P77" s="24">
        <f t="shared" si="18"/>
        <v>30.267861928141709</v>
      </c>
      <c r="Q77" t="s">
        <v>88</v>
      </c>
      <c r="R77" t="s">
        <v>94</v>
      </c>
      <c r="S77" t="s">
        <v>171</v>
      </c>
      <c r="AD77" s="37"/>
      <c r="AE77" s="37"/>
      <c r="AH77" s="37"/>
      <c r="AI77" s="37"/>
      <c r="AJ77" t="s">
        <v>97</v>
      </c>
    </row>
    <row r="78" spans="1:36" s="36" customFormat="1" ht="15" x14ac:dyDescent="0.25">
      <c r="A78">
        <v>1.88</v>
      </c>
      <c r="B78">
        <v>3.53</v>
      </c>
      <c r="C78">
        <v>4.54</v>
      </c>
      <c r="D78" s="20">
        <f t="shared" si="19"/>
        <v>3.546532977780803E-2</v>
      </c>
      <c r="E78" s="17">
        <f>IF(OR($A78="",$B78="",$C78=""),"",A78*'MPTO_working_3-way'!$I77)</f>
        <v>2.0636948612405943</v>
      </c>
      <c r="F78" s="21">
        <f>IF(OR($A78="",$B78="",$C78=""),"",B78*'MPTO_working_3-way'!$I77)</f>
        <v>3.8749164149889879</v>
      </c>
      <c r="G78" s="22">
        <f>IF(OR($A78="",$B78="",$C78=""),"",C78*'MPTO_working_3-way'!$I77)</f>
        <v>4.98360354788952</v>
      </c>
      <c r="H78" s="17"/>
      <c r="I78" s="21"/>
      <c r="J78" s="22"/>
      <c r="K78" s="17"/>
      <c r="L78" s="21"/>
      <c r="M78" s="22"/>
      <c r="N78" s="23">
        <f t="shared" si="16"/>
        <v>48.456776182446276</v>
      </c>
      <c r="O78" s="24">
        <f t="shared" si="17"/>
        <v>25.807008278469972</v>
      </c>
      <c r="P78" s="24">
        <f t="shared" si="18"/>
        <v>20.065801590968942</v>
      </c>
      <c r="Q78" t="s">
        <v>167</v>
      </c>
      <c r="R78" t="s">
        <v>168</v>
      </c>
      <c r="S78" t="s">
        <v>172</v>
      </c>
      <c r="AD78" s="37"/>
      <c r="AE78" s="37"/>
      <c r="AH78" s="37"/>
      <c r="AI78" s="37"/>
      <c r="AJ78" t="s">
        <v>173</v>
      </c>
    </row>
    <row r="79" spans="1:36" s="36" customFormat="1" ht="15" x14ac:dyDescent="0.25">
      <c r="A79">
        <v>2.77</v>
      </c>
      <c r="B79">
        <v>2.94</v>
      </c>
      <c r="C79">
        <v>2.82</v>
      </c>
      <c r="D79" s="20">
        <f t="shared" si="19"/>
        <v>5.5756813824692664E-2</v>
      </c>
      <c r="E79" s="17">
        <f>IF(OR($A79="",$B79="",$C79=""),"",A79*'MPTO_working_3-way'!$I78)</f>
        <v>2.9195483669977307</v>
      </c>
      <c r="F79" s="21">
        <f>IF(OR($A79="",$B79="",$C79=""),"",B79*'MPTO_working_3-way'!$I78)</f>
        <v>3.0987264256221403</v>
      </c>
      <c r="G79" s="22">
        <f>IF(OR($A79="",$B79="",$C79=""),"",C79*'MPTO_working_3-way'!$I78)</f>
        <v>2.9722477960049098</v>
      </c>
      <c r="H79" s="17"/>
      <c r="I79" s="21"/>
      <c r="J79" s="22"/>
      <c r="K79" s="17"/>
      <c r="L79" s="21"/>
      <c r="M79" s="22"/>
      <c r="N79" s="23">
        <f t="shared" si="16"/>
        <v>34.251873039813127</v>
      </c>
      <c r="O79" s="24">
        <f t="shared" si="17"/>
        <v>32.271322557919163</v>
      </c>
      <c r="P79" s="24">
        <f t="shared" si="18"/>
        <v>33.64457032634126</v>
      </c>
      <c r="Q79" t="s">
        <v>85</v>
      </c>
      <c r="R79" t="s">
        <v>77</v>
      </c>
      <c r="S79" t="s">
        <v>172</v>
      </c>
      <c r="AD79" s="37"/>
      <c r="AE79" s="37"/>
      <c r="AH79" s="37"/>
      <c r="AI79" s="37"/>
      <c r="AJ79" t="s">
        <v>97</v>
      </c>
    </row>
    <row r="80" spans="1:36" s="36" customFormat="1" ht="15" x14ac:dyDescent="0.25">
      <c r="A80">
        <v>1.56</v>
      </c>
      <c r="B80">
        <v>3.8</v>
      </c>
      <c r="C80">
        <v>6.37</v>
      </c>
      <c r="D80" s="20">
        <f t="shared" si="19"/>
        <v>6.1169407034068479E-2</v>
      </c>
      <c r="E80" s="17">
        <f>IF(OR($A80="",$B80="",$C80=""),"",A80*'MPTO_working_3-way'!$I79)</f>
        <v>1.6153259144533805</v>
      </c>
      <c r="F80" s="21">
        <f>IF(OR($A80="",$B80="",$C80=""),"",B80*'MPTO_working_3-way'!$I79)</f>
        <v>3.9347682531556702</v>
      </c>
      <c r="G80" s="22">
        <f>IF(OR($A80="",$B80="",$C80=""),"",C80*'MPTO_working_3-way'!$I79)</f>
        <v>6.5959141506846368</v>
      </c>
      <c r="H80" s="17"/>
      <c r="I80" s="21"/>
      <c r="J80" s="22"/>
      <c r="K80" s="17"/>
      <c r="L80" s="21"/>
      <c r="M80" s="22"/>
      <c r="N80" s="23">
        <f t="shared" si="16"/>
        <v>61.907011523330624</v>
      </c>
      <c r="O80" s="24">
        <f t="shared" si="17"/>
        <v>25.414457362209415</v>
      </c>
      <c r="P80" s="24">
        <f t="shared" si="18"/>
        <v>15.160900781223827</v>
      </c>
      <c r="Q80" t="s">
        <v>93</v>
      </c>
      <c r="R80" t="s">
        <v>73</v>
      </c>
      <c r="S80" t="s">
        <v>172</v>
      </c>
      <c r="AD80" s="37"/>
      <c r="AE80" s="37"/>
      <c r="AH80" s="37"/>
      <c r="AI80" s="37"/>
      <c r="AJ80" t="s">
        <v>97</v>
      </c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20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20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20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2022-01-24T07:53:02Z</dcterms:modified>
</cp:coreProperties>
</file>